
<file path=[Content_Types].xml><?xml version="1.0" encoding="utf-8"?>
<Types xmlns="http://schemas.openxmlformats.org/package/2006/content-types">
  <Default Extension="vml" ContentType="application/vnd.openxmlformats-officedocument.vmlDrawing"/>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50" activeTab="1"/>
  </bookViews>
  <sheets>
    <sheet name="使用說明" sheetId="1" r:id="rId1"/>
    <sheet name="人物卡" sheetId="2" r:id="rId2"/>
    <sheet name="職業介紹" sheetId="3" r:id="rId3"/>
    <sheet name="合集總表" sheetId="4" r:id="rId4"/>
    <sheet name="神話卡" sheetId="5" r:id="rId5"/>
    <sheet name="Roll20 格式" sheetId="6" state="hidden" r:id="rId6"/>
    <sheet name="附表.年收入" sheetId="7" state="hidden" r:id="rId7"/>
    <sheet name="附表.技能" sheetId="8" state="hidden" r:id="rId8"/>
    <sheet name="RP備忘" sheetId="9" state="hidden" r:id="rId9"/>
    <sheet name="附表.武器列表" sheetId="10" r:id="rId10"/>
    <sheet name="「特徵」" sheetId="11" r:id="rId11"/>
    <sheet name="經驗包" sheetId="12" r:id="rId12"/>
    <sheet name="附表.瘋狂" sheetId="13" r:id="rId13"/>
    <sheet name="附表.神話典籍" sheetId="14" r:id="rId14"/>
    <sheet name="附表.魔法" sheetId="15" r:id="rId15"/>
    <sheet name="列印用人物卡" sheetId="16" r:id="rId16"/>
    <sheet name="附表.神話怪物" sheetId="17" r:id="rId17"/>
    <sheet name="附表.組織" sheetId="18" r:id="rId18"/>
  </sheets>
  <calcPr calcId="144525"/>
</workbook>
</file>

<file path=xl/comments1.xml><?xml version="1.0" encoding="utf-8"?>
<comments xmlns="http://schemas.openxmlformats.org/spreadsheetml/2006/main">
  <authors>
    <author/>
  </authors>
  <commentList>
    <comment ref="G5" authorId="0">
      <text>
        <r>
          <rPr>
            <sz val="10"/>
            <rFont val="SimSun"/>
            <charset val="134"/>
          </rPr>
          <t>職業稱謂，職位，職銜</t>
        </r>
      </text>
    </comment>
    <comment ref="Q5" authorId="0">
      <text>
        <r>
          <rPr>
            <sz val="10"/>
            <rFont val="SimSun"/>
            <charset val="134"/>
          </rPr>
          <t>把擲骰和年齡加成調整的數字都填寫在這裡</t>
        </r>
      </text>
    </comment>
    <comment ref="G6" authorId="0">
      <text>
        <r>
          <rPr>
            <sz val="10"/>
            <rFont val="SimSun"/>
            <charset val="134"/>
          </rPr>
          <t>選擇調查員的出生地。
沒有遊戲懲罰或者獎勵某個特定國家或者民族。
出生地的主要影響在於：舉個例子：一個出生在美國的調查員理所當然應該說一口好英語作為他的母語。
而一個出生在魁北克的調查員也許會在出生後學習法語，
一個出生在亞利桑那州的可能會學習西班牙語或者納瓦夥語，而一個出生在三藩市的可能會說廣東話。</t>
        </r>
      </text>
    </comment>
    <comment ref="O6" authorId="0">
      <text>
        <r>
          <rPr>
            <sz val="10"/>
            <rFont val="SimSun"/>
            <charset val="134"/>
          </rPr>
          <t>0：衰弱：沒法站起來甚至端起一杯茶｡
15：弱者,虛弱｡
50：普通人水平｡
90：你見過的力氣最大的人｡
99：世界水平(奧賽舉重冠軍)｡人類極限｡
140：超越人類之力(例如大猩猩或馬)｡
200+：怪物之力(例如格拉基)</t>
        </r>
      </text>
    </comment>
    <comment ref="U6" authorId="0">
      <text>
        <r>
          <rPr>
            <sz val="10"/>
            <rFont val="SimSun"/>
            <charset val="134"/>
          </rPr>
          <t>調查員每輪可以移動的碼數（或米數）等于他的移動值的五倍。
若敏捷和力量都小于體型：移動７
若敏捷或力量之一大于等于體型或三者相等：移動８
若力量和敏捷都大于體型：移動９</t>
        </r>
      </text>
    </comment>
    <comment ref="A7" authorId="0">
      <text>
        <r>
          <rPr>
            <sz val="10"/>
            <rFont val="SimSun"/>
            <charset val="134"/>
          </rPr>
          <t>社會性別
Male男性 Female女性
Agender 無性別 
Androgyne 兩性人
Androgynous 兩性人 
Bigender 雙性人
Cis 順性人 
Cis Female 順性女
Cis Woman 順性女 
Cis Male 順性男
Cis Man 順性男 
Cisgender 順性人
Cisgender Female 順性女 Cisgender Male 順性男
Cisgender Man 順性男 Cisgender Woman 順性女
Female to Male 女變男 
FTM 女變男
Gender Fluid 流性人 
Gender Nonconforming 非常規性別
Gender Questioning 性別存疑 Gender Variant 變體性別 Genderqueer 酷兒性別
Intersex 間性人 
Male to Female 男變女
MTF 男變女 Neither 男女皆非
Neutrois 無性別 Non-binary 非二元
Other 其他Pangender 泛性別
Trans 跨性別 Trans Female 跨性女
Trans Male 跨性男 Trans Man 跨性男
Trans Person 跨性人 Trans Woman 跨性女
Trans 跨性別 Trans Female 跨性女
Trans Male 跨性男 Trans Man 跨性男
Trans Person 跨性人 Trans Woman 跨性女
Transfeminine 跨性女Transgender 跨性別
Transgender Female 跨性女Transgender Male 跨性男Transgender Man 跨性男Transgender Person 跨性人Transgender Woman 跨性女Transmasculine 跨性男
Transsexual 變性別Transsexual Female 變性女Transsexual Male 變性男Transsexual Man 變性男Transsexual Person 變性人Transsexual Woman 變性女Two-spirit 兩魂人</t>
        </r>
      </text>
    </comment>
    <comment ref="O7" authorId="0">
      <text>
        <r>
          <rPr>
            <sz val="10"/>
            <rFont val="SimSun"/>
            <charset val="134"/>
          </rPr>
          <t>0：沒有協助無法移動
15：緩慢,笨拙,無法行動自如｡
50：普通人水平｡
90：高速而靈活,可以達成超凡的技藝(例如雜技演員,偉大的舞者)｡
99：世界級運動員｡人類極限｡
120：超越人類之速(例如虎)｡
200+：閃電之速,可以在人類反應過來之前完成系列動作｡</t>
        </r>
      </text>
    </comment>
    <comment ref="U7" authorId="0">
      <text>
        <r>
          <rPr>
            <sz val="10"/>
            <rFont val="SimSun"/>
            <charset val="134"/>
          </rPr>
          <t>使用 STR+SIZ 的結果來决定
為了計算進行戰技的雙方有多大的體格條件差距以及是否有戰鬥者會因此而承受懲罰骰（Penalty Die）時，將他們的體格值對比。只要進行戰技的其中一方比對方的體格值低，每低1 級體格他就會承受1 個懲罰骰（最多2 個懲罰骰）。如果發動戰技方的體格比對方小至少3 級，那麼他無法發動戰技——他說不定能抓牢對手，但根本就沒有可能將敵人推動或者提起來</t>
        </r>
      </text>
    </comment>
    <comment ref="A8" authorId="0">
      <text>
        <r>
          <rPr>
            <sz val="10"/>
            <rFont val="SimSun"/>
            <charset val="134"/>
          </rPr>
          <t>玩家能夠在15至90歲的範圍內選擇調查員的年齡。若設想的調查員超過這個年齡範圍，那麽請找您的守秘人進行裁決吧。對照相應年齡，調整調查員的屬性
（不同年齡段的調整不叠加）。</t>
        </r>
      </text>
    </comment>
    <comment ref="G8" authorId="0">
      <text>
        <r>
          <rPr>
            <sz val="10"/>
            <rFont val="SimSun"/>
            <charset val="134"/>
          </rPr>
          <t>教育達到60代表了高中畢業生的教育水準。
如果高於60，則表示有一些大學生活了。
教育達到90就可以拿到博士了。
一個教育很高的調查員不見得非要上學，但是一定是嚴謹系統的學習過。</t>
        </r>
      </text>
    </comment>
    <comment ref="O8" authorId="0">
      <text>
        <r>
          <rPr>
            <sz val="10"/>
            <rFont val="SimSun"/>
            <charset val="134"/>
          </rPr>
          <t>0：弱者的心,沒有意志力,沒有魔法潜能｡
15：意志力弱,經常成爲高智力或高意志人士的人偶或玩物｡
50：普通人｡
90：堅强的心,對溝通不可視之物和魔法有著高潜質｡
100：鋼鐵之心,與靈能領域和不可視世界有著强烈的鏈接
140：超越人類,基本上是异界存在(例如依格)｡
210+：怪物的魔法潜質和力量,超越凡人之理解力(例如偉大之克蘇魯)｡
注意：人類的意志可以超過 100,但這是特例｡</t>
        </r>
      </text>
    </comment>
    <comment ref="U8" authorId="0">
      <text>
        <r>
          <rPr>
            <sz val="10"/>
            <rFont val="SimSun"/>
            <charset val="134"/>
          </rPr>
          <t>所有調查員，包括守秘人控制角色和怪物都有著名爲“傷害加值”（ＤＢ）和“體格”的兩種屬性。高大强壯的生物和人類可以比那些孱弱的同類造成更多的物理傷害。
確定傷害加值時，將力量和體型相加，然後對照表Ⅰ：傷害加值和體格得出數值。每個範圍都給出了對應的調整值或調整骰。體格同樣也如此决定。
在近戰中，將傷害調整值或調整骰添加到角色的毆打傷害中，包括天生武器、拳頭和近戰武器。
體格則會用在戰技和追逐中，用它來進行比較和計算（具體戰技１０５頁）。
注意：傷害加值不適用于遠程攻擊。</t>
        </r>
      </text>
    </comment>
    <comment ref="AB8" authorId="0">
      <text>
        <r>
          <rPr>
            <sz val="10"/>
            <rFont val="SimSun"/>
            <charset val="134"/>
          </rPr>
          <t>力量是調查員肌肉能力的量化。力量越高，調查員就能舉起更重的東西或更强有力的抓住物體。該屬性會决定調查員在近戰中造成的傷害。力量降低爲０時，調查員就成爲了一個無法離開床鋪的病號。</t>
        </r>
      </text>
    </comment>
    <comment ref="A9" authorId="0">
      <text>
        <r>
          <rPr>
            <sz val="10"/>
            <rFont val="SimSun"/>
            <charset val="134"/>
          </rPr>
          <t xml:space="preserve">「特徵」: Gaslight追加的新系統
玩家通過投擲1D6和1D20來決定他所持有的「特徵」
見特徵頁
請骰後在右邊空格填上數字如1,1 3,10 6,20
</t>
        </r>
      </text>
    </comment>
    <comment ref="G9" authorId="0">
      <text>
        <r>
          <rPr>
            <sz val="10"/>
            <rFont val="SimSun"/>
            <charset val="134"/>
          </rPr>
          <t xml:space="preserve">「特徵」: Gaslight追加的新系統
玩家通過投擲1D6和1D20來決定他所持有的「特徵」
見特徵頁
請骰後在右邊空格填上數字如1,1 3,10 6,20
</t>
        </r>
      </text>
    </comment>
    <comment ref="O9" authorId="0">
      <text>
        <r>
          <rPr>
            <sz val="10"/>
            <rFont val="SimSun"/>
            <charset val="134"/>
          </rPr>
          <t>0：死亡｡
1：病弱｡臥床不起,沒有協助就無法自已｡
15：健康堪憂,經常需躺下休息,常年疼痛纏身｡
50：普通人水平｡
90：抖落身上的液氮,强壯而精神｡
99：鐵之剛體｡可以承受住最强的疼痛｡人類極限｡
140：超越人類之體格(大象)｡
200+：怪物之體,免疫大部分地球疾病</t>
        </r>
      </text>
    </comment>
    <comment ref="U9" authorId="0">
      <text>
        <r>
          <rPr>
            <sz val="10"/>
            <rFont val="SimSun"/>
            <charset val="134"/>
          </rPr>
          <t>當調查員嘗試解决智力謎題或者類似的東西時，KP 可以要求智力（INT）檢定。
當玩家在調查中的某個環節卡住了，進行一次靈感檢定；他們可能錯過了一條至關重要的綫索，或者茫然失措導致游戲停擺。靈感檢定可以讓 KP使調查員回到正軌。</t>
        </r>
      </text>
    </comment>
    <comment ref="AB9" authorId="0">
      <text>
        <r>
          <rPr>
            <sz val="10"/>
            <rFont val="SimSun"/>
            <charset val="134"/>
          </rPr>
          <t>高敏捷的調查員更爲迅捷靈敏，肉體更加柔韌。敏捷檢定可以幫助你在墜落中抓住支撑，或高速穿越敵人，或做到一些纖細的行動。敏捷降爲０的調查員神經將會絮亂，無法完成任何物理行動。
在戰鬥中，高敏捷的角色會優先行動（見第六章：戰鬥）。</t>
        </r>
      </text>
    </comment>
    <comment ref="O10" authorId="0">
      <text>
        <r>
          <rPr>
            <sz val="10"/>
            <rFont val="SimSun"/>
            <charset val="134"/>
          </rPr>
          <t>外貌統括了肉體吸引力和人格魅力。高外貌的人瀟灑而惹人喜愛，但不一定會有一副好面孔。外貌降為０的人恐怖而醜陋，有著十足令人厭惡的舉止，走到哪都會引發議論和震動。外貌會在社交遭遇中發生效用，或在試圖給某人留下好印象時有所幫助。
0：如此的難看｡他人會對你報以恐懼､厭惡和憐憫｡
15：挫｡估計是因爲受傷事故或先天如此｡
50：普通人水平｡
90：你見過的最漂亮的人,有著天然的吸引力｡
99：魅力和酷的巔峰(超級名模或世界影星)｡人類極限｡
注意：外貌只有人類使用｡且無法超過 99｡</t>
        </r>
      </text>
    </comment>
    <comment ref="U10" authorId="0">
      <text>
        <r>
          <rPr>
            <sz val="10"/>
            <rFont val="SimSun"/>
            <charset val="134"/>
          </rPr>
          <t>所有人都分別對不同的主題瞭解一些信息。知識檢定代表了在腦海內儲存著什麽，用調查員所受的教育能提供相關信息的百分比概率來計算。骰出小于等于角色的教育（EDU）值意味著知識檢定成功。
調查員可能知道將水倒進硫酸是危險的（即使沒有學習過化學），或是能够記起西藏的地理（即使沒有導航檢定），或是知道蛛形綱動物有幾條腿（即使生物技能只有一個百分點）。
鑒別當代地球語言就是個使用知識檢定的極佳的例子。若對此情景有更適當的技能，則應該使用該檢定，而不是作知識檢定（由守秘人定奪）。</t>
        </r>
      </text>
    </comment>
    <comment ref="AB10" authorId="0">
      <text>
        <r>
          <rPr>
            <sz val="10"/>
            <rFont val="SimSun"/>
            <charset val="134"/>
          </rPr>
          <t>意志正是心意的力量；意志越高，學習和抵抗魔法的資質就越高。意志降爲０的調查員如同行尸走肉，沒有了“意念”，當然也無法使用魔法。除非特有說明，否則游戲中意志的降低會是永久性的。
理智點（ＳＡＮ）的游戲初始值等于角色的意志。更多信息請前往第八章：理智。
意志同樣决定了角色的魔法值。與意志不同的是，魔法值可以在游戲中消費幷回復。魔法值等于意志的五分之一（見第九章：魔法）。
對于普通人和調查員來說意志基本不會變動。不過對于那些克蘇魯神話的熟手來說，他們有可能使用咒文來增加自己的意志。</t>
        </r>
      </text>
    </comment>
    <comment ref="O11" authorId="0">
      <text>
        <r>
          <rPr>
            <sz val="10"/>
            <rFont val="SimSun"/>
            <charset val="134"/>
          </rPr>
          <t>0：新生兒｡
15：任何方面都沒有受過教育｡
60：高中畢業｡
70：大學畢業(專科學位)｡
80：研究生畢業(碩士學位)｡
90：博士學位,教授｡
96：某研究領域的世界級權威｡
99：人類極限｡</t>
        </r>
      </text>
    </comment>
    <comment ref="U11" authorId="0">
      <text>
        <r>
          <rPr>
            <sz val="10"/>
            <rFont val="SimSun"/>
            <charset val="134"/>
          </rPr>
          <t>生命值用來計算一名調查員、ＮＰＣ、怪物在游戲中累計收到的傷害量，用來表面這個傢伙在被疼痛、疲憊和死亡壓垮前還能走多久。
將角色的體質和體型相加，然後除以１０，無條件省略小數後，即是生命值上限。
我們設計的調查員卡可以直觀的表現出生命值。請將當前生命值和生命值上限填寫在上面。關于更多生命值和傷痕的信息，請見１１９頁。</t>
        </r>
      </text>
    </comment>
    <comment ref="AB11" authorId="0">
      <text>
        <r>
          <rPr>
            <sz val="10"/>
            <rFont val="SimSun"/>
            <charset val="134"/>
          </rPr>
          <t>體質意味著健康、生氣和活力。毒藥和疾病會與調查員的體質屬性正面相鬥。高體質的調查員會有更多的生命值——能承受更多傷害和攻擊。嚴重的物理損傷或魔法攻擊有可能降低該屬性，而當體質降爲０時，調查員就死咯。</t>
        </r>
      </text>
    </comment>
    <comment ref="D12" authorId="0">
      <text>
        <r>
          <rPr>
            <sz val="10"/>
            <rFont val="SimSun"/>
            <charset val="134"/>
          </rPr>
          <t>希望手動輸入的話,請先刪去算式</t>
        </r>
      </text>
    </comment>
    <comment ref="O12" authorId="0">
      <text>
        <r>
          <rPr>
            <sz val="10"/>
            <rFont val="SimSun"/>
            <charset val="134"/>
          </rPr>
          <t>1：一名嬰兒｡(1~12 磅)｡
15：孩童,或身短體瘦(矮人)(33 磅/15kg)｡
60：普通人類體型(中等身高和體重)(170 磅/75kg)｡
80：非常高,强健的體格或非常胖(240 磅/110kg)｡
99：某方面已經是超大號了(330 磅/150kg)｡
150：馬或牛(960 磅/436kg)｡
180：記錄中的最終人類(1400 磅/634kg)｡
200+：1920 磅/872kg(例如昌格納·方庚,見 14 章)｡
注意：有些人類可以超過體型 99｡</t>
        </r>
      </text>
    </comment>
    <comment ref="U12" authorId="0">
      <text>
        <r>
          <rPr>
            <sz val="10"/>
            <rFont val="SimSun"/>
            <charset val="134"/>
          </rPr>
          <t>（大多數情况下）施法時必須消耗魔法值，激活造物、爲魔法通道充能等同樣需要。調查員在游戲初始的魔法值等于他 POW 的五分之一；但是邪教徒和强大的巫師常常會擁有更多的魔法值來消耗。
當一個人的魔法值消耗殆盡之後，所有超出的消耗都直接扣减耐久值。所有這樣的耐久值損失都會表現爲 KP 指定類型的物理傷害——比如身體的疼痛和傷口，皮膚上起泡，或者七竅流血等等。
消耗魔法值或者 POW 值只是在消耗施法者的意志。這樣做可能會造成喜悅和悔恨相混合的感覺、靈魂麻木的感覺，或者根本察覺不到。施法者的能量本質會連接到法術的施放當中去。
有些魔法攻擊會强行從目標身上榨取魔法值或者 POW。這種情况下，損失可以描述成痛苦、頭痛或者其他的小症狀。被迫失去 10 點 POW 的感覺比失去同樣數量魔法值的感覺要强烈。
如果魔法值已經歸零，調查員再减少魔法值時，要從耐久值中扣除（一比一）。
魔法值的回復是自然過程，每小時回復 1 點
（100POW 以上的每小時回復 2 點，200POW 以上的回復 3 點，以此類推）。角色不能通過自然回復自己的魔法值超過其 POW 的五分之一。
溢出到耐久值的魔法值消耗遵從傷害和醫療的規則。耐久值回復和魔法值回復可以同時進行。
假使角色獲得了多于他 POW 五分之一的魔法值，他可以消耗這些魔法值，但多出 的魔法值不可回復。</t>
        </r>
      </text>
    </comment>
    <comment ref="AB12" authorId="0">
      <text>
        <r>
          <rPr>
            <sz val="10"/>
            <rFont val="SimSun"/>
            <charset val="134"/>
          </rPr>
          <t>外貌統括了肉體吸引力和人格魅力。高外貌的人瀟灑而惹人喜愛，但不一定會有一副好面孔。外貌降爲０的人恐怖而醜陋，有著十足令人厭惡的舉止，走到哪都會引發議論和震動。
外貌會在社交遭遇中發生效用，或在試圖給某人留下好印象時有所幫助。</t>
        </r>
      </text>
    </comment>
    <comment ref="O13" authorId="0">
      <text>
        <r>
          <rPr>
            <sz val="10"/>
            <rFont val="SimSun"/>
            <charset val="134"/>
          </rPr>
          <t>0：沒有智商,無法理解周遭的世界｡
15：學得很慢,只能理解最常用的數字,或閱讀學前教育級別的書｡
50：普通人水平｡
90：超凡之腦,可以理解多門語言或法則｡
99：天才(愛因斯坦､達芬奇､特斯拉等等)｡人類極限｡
140：超越人類之智(例如遠古者,見 14 章)｡
210+：怪物之智,可以理解幷操作多重次元</t>
        </r>
      </text>
    </comment>
    <comment ref="U13" authorId="0">
      <text>
        <r>
          <rPr>
            <sz val="10"/>
            <rFont val="SimSun"/>
            <charset val="134"/>
          </rPr>
          <t>理智等於意志。
現在值／遊戲初始值（意志或每次遊戲開始時數值）（一天內到達此數則瘋狂）／最大值（99-克蘇魯神話)
在克蘇魯神話中對于理智的最大威脅表現在面對神話中的相關時，這沒有絲毫妥協的可能。在涉及到克蘇魯神話時，一些尚存理智的人類也許會因爲毫無防範而接觸到一些令人覺得厭惡的污穢神話。理智點與克蘇魯神話技能之間的關聯强調出了神話的那種力量——僅僅是因爲接觸與一些聯想就會讓人陷入污穢與毀滅中。
一位調查員的理智值在游戲的過程中會上升與下降，但是這個數值永遠不會超過這位調查員的理智最大值。每一個調查員在一開始所能擁有的最大理智值都是９９，但是因爲瞭解到了關于克蘇魯神話知識的經歷往往會使最大值因此而下降。最大理智值的計算是以９９减去當前的克蘇魯神話技能的數值。(99–克蘇魯神話技能).
所以當調查員克蘇魯神話技能有所增長時，玩家應該立即在最大理智值上减去這個技能的增長值。</t>
        </r>
      </text>
    </comment>
    <comment ref="Y13" authorId="0">
      <text>
        <r>
          <rPr>
            <sz val="10"/>
            <rFont val="SimSun"/>
            <charset val="134"/>
          </rPr>
          <t>（一天內到達此數則瘋狂）</t>
        </r>
      </text>
    </comment>
    <comment ref="AB13" authorId="0">
      <text>
        <r>
          <rPr>
            <sz val="10"/>
            <rFont val="SimSun"/>
            <charset val="134"/>
          </rPr>
          <t>教育屬性是調查員所真正掌握的正規知識的量化，它表明了調查員在全日制學習中花費了多長時間。教育表示的是調查員保持的信息數量，而非機智應變使用信息的能力（那是智力的範疇）。教育爲０的角色估計是新生兒或者失憶過——沒有關于世界的常識，就會顯得十分好奇而容易受騙。
教育達到６０建議設定爲受到高校教育，達到７０則可以視爲受過數年大學教育。那些教育超過８０則基本上是在大學教育裏名列前茅幷且拿到了學位的人士，比如那些從有名的綜合大學畢業出來的高材生。不過注意高教育屬性也不一定意味著接受過傳統學校教育，可以是自學的鬼才，也可以是有著善于觀察總結學習天分的天才。
教育决定了調查員初始可以獲得多少的職業技能點（見３６頁職業技能），幷且直接决定了調查員的初始母語技能百分骰（見６７頁）。在進行知識骰時也會用到教育屬性（見第五章：系統）。
注意：從這裏到之前的所有屬性，所有涉及到屬性值的地方都是使用全額屬性（即骰出結果乘以５）。
任何調整都是在全額屬性上進行。</t>
        </r>
      </text>
    </comment>
    <comment ref="O14" authorId="0">
      <text>
        <r>
          <rPr>
            <sz val="10"/>
            <rFont val="SimSun"/>
            <charset val="134"/>
          </rPr>
          <t>調查員是否帶來什麼特殊的裝備？
他們哪個是被選擇攻擊的？
調查員走上的樓梯是否會突然碎裂，或者是發生地震？
幸運鑒定就能快速的得到答案。
幸運便是一項能力能使你在正確的時間呆在正確的地點：
往往在緊急時刻使用它，特別是當守秘人希望玩家能有更高的機會通過，而非平常常用的跳躍和閃躲檢定。
＊可選規則
花費幸運值
在玩家進行技能檢定後（使用技能或屬性），可以花費幸運值來改變結果。玩家可以 1:1 花費幸運來改變投骰結果。花費的點數從玩家的幸運值中扣除，導致未來通過幸運檢定的概率降低。
幸運值不能花費在幸運檢定、傷害檢定、理智檢定或決定理智損失的投骰。玩家可以在一次檢定中花費任意數量的幸運值（上限為當前幸運值）。玩家只能花費幸運改變他的一個檢定結果。
當技能檢定失敗時，玩家可以選擇孤注一骰或是花費幸運，孤注一骰的結果不能用幸運值改變。
大成功、大失敗與火器故障總是要應用，不能通過幸運值改變。
另外，若使用了幸運值來改變檢定結果，不會獲得技能成長標記。
回復幸運值
在每次跑團後，每個玩家可以作幸運增強檢定。 這如同技能成長檢定一般。玩家骰 1D100，若結果大於當前幸運值則增加 1D10。若結果小於等於調查員的當前幸運值，不會回復點數。</t>
        </r>
      </text>
    </comment>
    <comment ref="AB14" authorId="0">
      <text>
        <r>
          <rPr>
            <sz val="10"/>
            <rFont val="SimSun"/>
            <charset val="134"/>
          </rPr>
          <t>體型值將身高和體重整合成了一個數字。伸長脖子越過矮墻觀望，或者擠進狹窄的空間，或者判定誰的頭在蹲下時也會高處草堆一個截時，就看體型了。體型可以幫助决定生命值和删改加值和體格。體型的减少通常意味著丟失肢體，當然這也意味著敏捷的减少。對于調查員來說，失去所有體型，應該意味著他消失了——只有上帝知道他在哪！</t>
        </r>
      </text>
    </comment>
    <comment ref="O15" authorId="0">
      <text>
        <r>
          <rPr>
            <sz val="10"/>
            <rFont val="SimSun"/>
            <charset val="134"/>
          </rPr>
          <t>調查員在遭遇神話的直接證據之前，可以選擇一直做不信者。見到人類的尸體和遭受酷刑可能會導致理智值損失，但這些損失不會使人相信神話。
不信者可以閱讀神話典籍和學習法術（但不能施放法術）。首次遭遇神話事件總是需要進行理智檢定，在損失了一點或多點的理智值以後，調查員會被迫相信克蘇魯神話的存在。但是，即便有一些直接的經歷，有些不信者也不會被說服；如果在遭遇深潜者
(SAN0/1D6)時通過了理智檢定，就沒有理智值損失，此時，調查員可以繼續做不信者，也許會將它合理化，當成自然變异的人類。但是，目擊明顯來自异界的生物、或者任何一尊神話神祇的化身，都足够扯碎調查員虛有其表的信條。
只要玩家願意，調查員隨時都可以變成相信者（幷且執行理智值損失）。</t>
        </r>
      </text>
    </comment>
    <comment ref="U15" authorId="0">
      <text>
        <r>
          <rPr>
            <sz val="10"/>
            <rFont val="SimSun"/>
            <charset val="134"/>
          </rPr>
          <t>護甲可以降低角色在被攻擊命中時受到的傷害。有些怪物擁有天然的防護器官，而人類角色則可以穿戴堅固的鎧甲或是利用防禦性的障礙物回避直接打擊。在角色承受傷害時，從他受到的傷害上减去相當于護甲值的數量，視爲這些傷害被護甲吸收和削弱了。
注意，護甲幷不能保護角色免受魔法效果，毒素，溺水等二次效果的傷害。
範例
厚重的皮夾克            1 點 
一戰標準鋼盔            2 點
1 英寸硬木                3 點 
現代美軍頭盔            5 點
重型凱芙拉防彈背心 8 點 
1.5 英寸防彈玻璃    15 點
1 英寸鋼板              19 點 
大號沙包                 20 點</t>
        </r>
      </text>
    </comment>
    <comment ref="AB15" authorId="0">
      <text>
        <r>
          <rPr>
            <sz val="10"/>
            <rFont val="SimSun"/>
            <charset val="134"/>
          </rPr>
          <t>智力表示爲調查員學習力、理解力、信息分析力和解密能力的優劣度。智力降爲０的調查員就會如同嬰兒般是個留涎的傻瓜。
智力决定了調查員的興趣技能點的數量（ＩＮＴＸ２）。智力同樣影響著靈感檢定和智力檢定（見第五章：游戲系統。）
若智力與其他屬性發生了衝突，不要驚慌，仔細思考，也許這正是另外一個扮演和深化角色的機會。舉個例子，一名高教育低智力的調查員可以是一個老腐儒或者嫻熟的伴奏家，他們有著精湛的技藝但是沒有自己的創新和心得。相反的，高智力低教育的角色可以正處于蒙昧狀態——比如未受教育的鄉下男孩兒初次進度大都市——但是他們幷不是蠢貨。</t>
        </r>
      </text>
    </comment>
    <comment ref="V20" authorId="0">
      <text>
        <r>
          <rPr>
            <sz val="10"/>
            <rFont val="SimSun"/>
            <charset val="134"/>
          </rPr>
          <t>不一定要揣在身上。守秘人可以要求確認現金的存放位置。例如，調查員在國外旅游，他們既可以將現金揣在腰包裏，也可以隨時在需要時讓朋友在家裏打錢過來。該項可能在調查員被綁架或丟失道具時有所影響</t>
        </r>
      </text>
    </comment>
    <comment ref="O21" authorId="0">
      <text>
        <r>
          <rPr>
            <sz val="10"/>
            <rFont val="SimSun"/>
            <charset val="134"/>
          </rPr>
          <t>這個數值的含義是，為了簡化遊戲流程，低於該數值的消費金額可以不用作記錄。
遊戲進行中，沒人想追查每一塊錢的去留的。
角色可以花費至多等于消費水平所列的金錢，而無需支出現金。理論上調查員每天都可以花費低于消費水平的金錢，但實際上你只能偶爾如此——如果守秘人認爲玩家太過依賴消費水平大手大脚，那就可以强制讓他花掉一些其他資産。游戲進行中，沒人想追查每一塊錢的去留的。</t>
        </r>
      </text>
    </comment>
    <comment ref="O22" authorId="0">
      <text>
        <r>
          <rPr>
            <sz val="10"/>
            <rFont val="SimSun"/>
            <charset val="134"/>
          </rPr>
          <t>資産是調查員在游戲開始時擁有的所有東西，所列金額就是這些東西的總價錢。玩家請記下你的其他資産數額，幷决定每一塊錢要花在了哪，大部分是地産和裝備，或者丟進商業投資中。所有物標準列表包含在生活水平（見上）的方方面面。如果你的生活水平裏包含有房子和汽車，那麽它們就是你其他資産的一部分。</t>
        </r>
      </text>
    </comment>
    <comment ref="O23" authorId="0">
      <text>
        <r>
          <rPr>
            <sz val="10"/>
            <rFont val="SimSun"/>
            <charset val="134"/>
          </rPr>
          <t>大概是地産和裝備，或者商業投資。</t>
        </r>
      </text>
    </comment>
    <comment ref="B27" authorId="0">
      <text>
        <r>
          <rPr>
            <sz val="10"/>
            <rFont val="SimSun"/>
            <charset val="134"/>
          </rPr>
          <t>對所有人來說都很通用的察覺方面的技能，允許使用者研究個人幷且形成對于其他某人動機和人格的瞭解。在玩家的支持下，KP 可能會選擇進行一個心理學技能檢定的暗骰，僅僅對使用這個技能的玩家聲明獲得的信息，真或假。
對抗技能/難度等級：
心理學可以與其他所有形式的社交行爲檢定進行對抗：恐嚇、話術、說服以及魅惑。這項技能也同樣可以被用于看破某人的隱瞞（例如對方使用喬裝技能時）。
常規難度：發現某人的意圖或者判斷對方是否在撒謊，如果那人的相關技能（恐嚇、話術、說服以及魅惑）低于 50%。
困難難度：發現某人的意圖或者判斷對方是否在撒謊，如果那人的相關技能（恐嚇、話術、說服以及魅惑）位于 50%與 89%之間。
孤注一骰的例子：不再旁敲側擊，而是非常直接地詢問一些高度私人的或者直截了當的問題；將自己沉浸于有關特定目標（你想要研究的目標）的信息之中，以此來讓自己如同對方一樣思考，幷且理解對方的動機。
孤注一骰失敗的範例結果：你在某種程度上反而把自己的動機與意圖展現給了你的目標；目標覺得被你刺探性質的問題或者好奇的目光冒犯了，幷且拒絕進一步與你進行交談，或者直接用行爲來反抗你（也許是暴力行爲或者打電話叫了警察）；你幷不知道，但是你的目標與你的對手有著聯繫，幷且你無意中將自己接下來的計劃透露給了對方；花費整周的時間將你自己鎖在自己的房間裏來構建對方的輪廓，但是對你造成了生理或者心理上的損害（直到你恢復前，所有的檢定都要受到一個懲罰骰）。
如果一個瘋狂的調查員在孤注一骰上失敗，他將相信他能聽見目標的邪惡思想，幷且對對方展開了物理性上的攻擊。</t>
        </r>
      </text>
    </comment>
    <comment ref="P27" authorId="0">
      <text>
        <r>
          <rPr>
            <sz val="10"/>
            <rFont val="SimSun"/>
            <charset val="134"/>
          </rPr>
          <t>調查員表單上有著專門的空白空間用來寫下專業化的這門技能。
許多這些例子都是與專業直接相聯繫的技能，但是這些技能可能只是休閒嗜好。你可以花費技能在任意專業化技能上。
這項技能可能能使你製作或者修理一樣東西—通常需要工具和時間，由 KP 來决定，如果必要的話。在適用成功程度分度的情况下，一個更高等級的成功表示這件物品有著高品質以及/或精緻度高。
一個藝術或者手藝技能可能可以用于製作一個複製品或者贋品。在這情况下，難度等級將取决于需要複製的原品的複雜程度以及獨特性。在僞造文件的場合下，將使用一個專門的專業化技能（僞造）。
一個成功的檢定可能可以提供一個物品的相關信息，例如這個物品在何時以及哪裏被製造，與之相關的一些歷史或者技藝，或者誰可能製作了它。擁有這個技能的專家將會在某個專門的領域裏有著廣泛的知識—對于物品本身，它的歷史以及當代從事相關行業的人的知識，以及去實踐知識的能力。
例如：
表演 寫作
理髮 莫裏斯舞蹈 書法 歌劇歌唱
木匠 粉刷匠和油漆工 厨藝 攝影 舞蹈 制陶 美術 雕塑
僞造 吹真空管</t>
        </r>
      </text>
    </comment>
    <comment ref="Q27" authorId="0">
      <text>
        <r>
          <rPr>
            <sz val="10"/>
            <rFont val="SimSun"/>
            <charset val="134"/>
          </rPr>
          <t>藝術家在藝術繪畫上十分熟練（油畫、丙烯畫、水彩畫），同樣在用鉛筆、彩色蠟筆、粉筆的素描上十分熟練。然而這各種各樣的藝術工作許多天或者許多月來完成，藝術家可能能快速素描出準確的印象，物體或者人物。這項技能也代表了對藝術世界的熟悉，以及技術家能確定特定藝術家的作品， 他們的學校，以及瞭解的歷史。</t>
        </r>
      </text>
    </comment>
    <comment ref="B28" authorId="0">
      <text>
        <r>
          <rPr>
            <sz val="10"/>
            <rFont val="SimSun"/>
            <charset val="134"/>
          </rPr>
          <t>將職業及興趣技能點分配到信譽上，直到符合該職業的富有程度。
衡量了調查員表現出來的富裕程度以及經濟上的自信度。錢是敲門磚；如果調查員嘗試用他的經濟地位來達成某個目標，那麽也許使用信用評級技能會比較合適。信用評級可以被用來取代 APP 來評估第一印象。
信譽並不像一個技能,更像是一個用於衡量財產的指標，也不像其他技能擁有成長標記。一個高信用評級在游戲中將會是一個有用的資源，幷且應當在創造調查員時加上一定的點數。每個職業有著起始的信用評級範圍，幷且應當花費技能點來達到這個評級範圍內。</t>
        </r>
      </text>
    </comment>
    <comment ref="Q28" authorId="0">
      <text>
        <r>
          <rPr>
            <sz val="10"/>
            <rFont val="SimSun"/>
            <charset val="134"/>
          </rPr>
          <t>熟練於細節，使用者可以製作高品質的偽造文檔，使它以某人的筆跡寫成，製作官僚作風的形式或許可，或者進行卷冊的複製。偽造者需要合適的材料（墨水，不同的紙張等）以及想要複製的文檔的原件。
一個成功的檢定表示偽造文檔將通過一個普通而草率的檢查。當有人花費時間並仔細檢查偽造品時需要使用估價技能（與原始的偽造者的技能進行對 抗）來決定是否能辨認出是偽造品。</t>
        </r>
      </text>
    </comment>
    <comment ref="B29" authorId="0">
      <text>
        <r>
          <rPr>
            <sz val="10"/>
            <rFont val="SimSun"/>
            <charset val="134"/>
          </rPr>
          <t xml:space="preserve">使用說服來給目標灌輸某種想法，觀念(如同話術，這想法或是觀念不一定是真的)。
和話術不同的是，說服的效果比較長久，可能長達數年，直到發生某些事情，或是另外有人用了話術改變他的心意。
要成功的使用話術可能要花上長達幾小時或是幾天的時間，端看你的目的是什麼。 </t>
        </r>
      </text>
    </comment>
    <comment ref="Q29" authorId="0">
      <text>
        <r>
          <rPr>
            <sz val="10"/>
            <rFont val="SimSun"/>
            <charset val="134"/>
          </rPr>
          <t>表演者收到過戲劇以及/或電影演技
的訓練（在現代，這可能也包括電視），使你能適應一個人物角色，記住劇本，以及使用舞臺/電影化妝來改變他們的外貌。見喬裝。</t>
        </r>
      </text>
    </comment>
    <comment ref="B30" authorId="0">
      <text>
        <r>
          <rPr>
            <sz val="10"/>
            <rFont val="SimSun"/>
            <charset val="134"/>
          </rPr>
          <t>話術特別限定于言語上的哄騙，欺騙以及誤導，例如迷惑一名門衛來讓你進入一間俱樂部，讓某人在一張他還沒有讀的文件上簽字，誤導警察看向另一邊，以及諸如此類的。這項技能的對立技能爲心理學或者話術。經過一段時間的相信期後（通常在使用話術的人離開場景之後），對方會意識到自己被欺騙了。話術的效果總是暫時性的，儘管如果達成了更高的難度等級可能會使這個效果更加長一點。
可以被用來對一件物品或者服務的價格進行砍價。如果成功，賣家會暫時性地覺得這是一場不錯得交易；然而，如果買家打算歸還或者試圖購買別的物品，賣家可能會拒絕繼續提供降價，幷且甚至可能會提高價格爲了補回他們在上一次交易中所造成的損失！對抗技能/難度等級：見魅惑，話術，恐嚇，以及說服技能：難度等級，第 93 頁。</t>
        </r>
      </text>
    </comment>
    <comment ref="Q30" authorId="0">
      <text>
        <r>
          <rPr>
            <sz val="10"/>
            <rFont val="SimSun"/>
            <charset val="134"/>
          </rPr>
          <t xml:space="preserve">本技能可以運用在使用電腦等手段對照片進行加工等情況下。使畫面過暗而看不清楚的被寫體更加清晰，分析在視頻中一閃而過的黑影是何物時都可以使用本技能。
 另外，隨著數碼相機的迅速進步，現今的數碼相機基本沒有了可拍攝枚數的限制，剛剛拍攝的照片也不需要等待照片沖洗出來就可以馬上進行確認，因此即使是初學者在拍照時失敗的幾率也大幅減少了。
 在拍攝現場證據等可以緩慢的進行攝影的情況下，可以不需要對本技能進行檢定。
 無關於能否拍出擁有藝術感的照片，對於調查員來說為了正確的記錄情報，在2015規則中攝影器材能給調查員們帶來很大的幫助。
</t>
        </r>
      </text>
    </comment>
    <comment ref="B31" authorId="0">
      <text>
        <r>
          <rPr>
            <sz val="10"/>
            <rFont val="SimSun"/>
            <charset val="134"/>
          </rPr>
          <t>恐嚇可以以許多形式使用，包括武力威懾，心理操控，以及威脅。這通常被用來使某人害怕，幷迫使其進行某種特定的行爲。恐嚇的對抗技能爲恐嚇或者心理學。
携帶武器或者其他的有力的威脅或誘因來協助恐嚇可能可以降低難度等級。當在恐嚇上使用孤注一骰時，失敗的可能結果之一是對目標進行了遠遠超過本身意圖的恐嚇。
恐嚇可以被用于降低一件物品或者服務的價格。如果成功，賣家可能會降低價格，或者免費交出，但是根據情况，對方可能會將這事情舉報給警察或者當地犯罪組織的成員。</t>
        </r>
      </text>
    </comment>
    <comment ref="B32" authorId="0">
      <text>
        <r>
          <rPr>
            <sz val="10"/>
            <rFont val="SimSun"/>
            <charset val="134"/>
          </rPr>
          <t>魅惑允許通過許多形式來使用，包括肉體魅力、誘惑、奉承或是單純令人感到溫暖的人格魅力。魅惑可能可以被用于迫使某人進行特定的行動，但是不會是與個人日常舉止完全相反的行爲。魅惑或是心理學技能可以用于對抗魅惑技能。
魅惑技能可以被用于討價還價來使一件物品或者服務的價格降低。如果成功，使用者得到了賣家的贊同，幷且他們可能樂意降低一點價格。
對抗技能/難度等級：
見 93 頁的魅惑、話術、恐嚇以及說服技能：難度等級。
孤注一骰的例子：以友善的態度明顯地贊美對象；贈送一件昂貴的禮物；通過透露一個秘密來建立信任。
記住這些是與魅惑有關的行爲。如果調查員開始嘗試一個其他的方法，KP 也許會要求使用一個不同的技能。如果使用威脅，那麽可能會變成恐嚇技能；或者如果是進行了一個長時間的討論，那麽可能會變成說服技能。從一個技能換成進行另一個技能來進行第二次檢定機會仍然算是進行了一次孤注一骰。
孤注一骰失敗的範例結果：對象感到自己被冒犯了，幷且不會再繼續與你進行任何交流；對象與你的敵人有某種方式的聯繫，儘管他可能會照著你的吩咐做，但是將會告發你；第三者可能會出來調解幷阻止你繼續搭訕他們的妹子。
如果一個瘋狂的調查員在孤注一骰上失敗，他可能會死心塌地地喜歡上他的目標幷且會表現得像是對方成功地對他使用了一個支配術（見第 12 章：魔法）一樣。</t>
        </r>
      </text>
    </comment>
    <comment ref="P33" authorId="0">
      <text>
        <r>
          <rPr>
            <sz val="10"/>
            <rFont val="SimSun"/>
            <charset val="134"/>
          </rPr>
          <t>當駕駛以及操縱一輛坦克，反鏟挖土機，蒸汽挖土機或者其他巨型建造機械時需要這個技能。對于種類非常不同的機械，KP 可以决定提高難度等級，如果遇到的問題是極大程度上不熟悉的；例如，過去常常開推土機的某人，不會立刻能够掌握對船的引擎艙中的蒸汽渦輪機的使用。
對抗技能/難度等級：
常規難度：操作起重機或挖掘機。
困難難度：操作機械來完成熟練的或者獨特的任務，例如用機械的挖掘機熟練地挖掘出恐龍蛋而不破壞它。
孤注一骰的例子：在操作指南的幫助下一步步進行操作；花費時間來進行練習；尋找一名老師。
孤注一骰失敗的範例結果：你正在駕駛推土機，但是在過度自信下，失去了對機械的控制，因此它調轉方向撞向了一面磚頭墻（這面墻倒向了你，或許更糟）。
如果一個瘋狂的調查員在孤注一骰上失敗，他可能會相信他被派去挖掘或者建造一座舊日支配者的神廟。</t>
        </r>
      </text>
    </comment>
    <comment ref="B34" authorId="0">
      <text>
        <r>
          <rPr>
            <sz val="10"/>
            <rFont val="SimSun"/>
            <charset val="134"/>
          </rPr>
          <t>允許使用者在早上或者晚上，在暴風雨或者晴朗天氣中認清自己的路。有著更高技能的人將對天文表圖和工具，以及衛星定位裝置十分熟悉，如果他們是在有著那些東西的時代的話。一名角色也可以用這項技能來測量以及對一塊區域進行繪圖（製圖學），判斷是有著幾平方米的小島或者是一塊內陸區域—使用現代工具可以降低甚至取消難度等級。
KP 可以將這個技能的檢定作爲隱藏骰進行處理— 調查員需要嘗試去解决的一件事情，幷且最後承受結果。
如果角色對該區域十分熟悉，那麽在這個檢定上可以得到一個獎勵骰。
對抗技能/難度等級： 常規難度：明確一直行走在正確的路上；使用太陽與星辰來確定方位；繪製一小塊地區的地形圖。
困難難度：當沒有明確的路或地標時，仍向著正確的方向前進；繪製一張有著複雜地形的大片區域的地圖。
孤注一骰的例子：拿出地圖幷且延遲幷花費更多時間來嘗試辨認出你在哪裏；回到你初始的位置幷且重新嘗試。
孤注一骰失敗的範例結果：你迷路了，幷且發現你自己被一頭熊盯上或者伏擊了；你不斷地繞著圈，幷且你的同伴不再跟著你（你現在只有自己一個人了……）；你誤認了星辰，幷且最終回到了祭祀的隱藏根據點，而不是成功從邪教徒的搜索隊伍的搜尋下逃了出來。
如果一個瘋狂的調查員在孤注一骰上失敗，他扔掉了地圖（就像在女巫布萊爾中發生的）幷且憑著直覺行走。但是他的直覺幷不管用。</t>
        </r>
      </text>
    </comment>
    <comment ref="P34" authorId="0">
      <text>
        <r>
          <rPr>
            <sz val="10"/>
            <rFont val="SimSun"/>
            <charset val="134"/>
          </rPr>
          <t>這項技能允許調查員修理一個破損的機器或者製造一個新的。基礎的木工手藝和管道項目也可以執行，製作物品也同樣可以（例如一組滑輪系統）以及維修物品（例如蒸汽泵）。在使用技能中可能會需要特殊的工具或者部件。這項技能可以用來打開普通的家庭鎖，但是更加專業的就不能了—見鎖匠技能來打開更加複雜的鎖。機械維修是一個與電氣維修相伴隨的技能，幷且兩者都可能需要來爲了修理一個複雜的設備，例如汽車或者飛行器。
對抗技能/難度等級： 常規難度：修理或者製作一件簡單的設備；打開一個基礎鎖。
困難難度：修理一個嚴重損壞的設備；在有限的資源下製造一件複雜的設備。
孤注一骰的例子：將設備完全的拆開；花費更長的時間；危險地使用過度的暴力來“敲”設備來使其運行
（e.g.擊打某物直至其運行）。
孤注一骰失敗的範例結果：你將設備破壞至無法修理的程度；當你在對著設備進行工作時弄傷了自己（也許切到了自己的手，等等）；你沉浸于處理這個設備中，幷且發現自己花費了一整天一整晚來處理它。
如果一個瘋狂的調查員在孤注一骰上失敗，他密密麻麻將草寫的設計寫滿了一本電話號碼簿大小的便條本，以致甚至會創造使用生體物質以及家用電器爲材料的離奇設備。</t>
        </r>
      </text>
    </comment>
    <comment ref="B35" authorId="0">
      <text>
        <r>
          <rPr>
            <sz val="10"/>
            <rFont val="SimSun"/>
            <charset val="134"/>
          </rPr>
          <t>求生
求生代表調查員在極端環境下得以生存的知識與技術。
例如獲知如何取得水源食物、架設安全的過夜地點、如何避免危險與天然毒物等。
求生技能必須選擇一項極端環境作為求生的專業，例如山林、海洋、極地、沙漠、熱帶叢林等。
不可選擇不存在地球上的生態為求生的專業。</t>
        </r>
      </text>
    </comment>
    <comment ref="P35" authorId="0">
      <text>
        <r>
          <rPr>
            <sz val="10"/>
            <rFont val="SimSun"/>
            <charset val="134"/>
          </rPr>
          <t>使調查員能够修理或者改裝電氣設備，例如自動點火裝置，電動機，保險絲盒，以及防盜自動警鈴。在現代，這項技能對現代電子器件幾乎做不到什麽。爲了維修電氣設備，可能需要特殊的部件或者工具。在 1920 年代的職業可能會需要這個技能，幷且需要機械維修技能作爲組合。
電氣維修也可能在現代的爆破上被使用，例如雷管，C-4 塑料炸彈，以及地雷。這些武器被設計得簡單易用；只有一個大失敗的結果才會造成不啓動（記住這檢定可以使用孤注一骰）。拆除爆炸物是遠遠更爲複雜的，因爲它們可能被安裝了反拆改裝置；當用于解除爆炸物時應當提高難度等級—見爆破技能。
對抗技能/難度等級：
·常規難度：修理或者製作一個常規的電氣設備。
·困難難度：修理已經被嚴重損壞的東西；在沒有合適的工具的情况下工作。
孤注一骰的例子：花費更長的時間來修理或者改裝設備；進行有風險的捷徑行動。
孤注一骰失敗的範例結果：因爲電擊而受傷；保險絲斷了幷且整座建築陷入了黑暗中；將你正在修理的東西損壞到了不可修理的地步。
如果一個瘋狂的調查員在孤注一骰上失敗，他將嘗試將活體生物的電能利用進設備中。</t>
        </r>
      </text>
    </comment>
    <comment ref="P36" authorId="0">
      <text>
        <r>
          <rPr>
            <sz val="10"/>
            <rFont val="SimSun"/>
            <charset val="134"/>
          </rPr>
          <t>這項技能允許調查員用各種不同的電腦語言進行程式設計；恢復或者分析隱藏的資料；解除被加了保護的系統；探索一個複雜的網路；或者發現別人的駭入、後門程式、病毒。對電腦系統的特殊操作可能會需要這個檢定。
互聯網將大量的資訊放置在了調查員的指尖上。
使用互聯網來找到高度詳細以及/或模糊不清的諮詢可能會需要一個電腦使用和圖書館使用的組合檢定。這項技能在用電腦上網，檢查電子郵件，或者運行一般的商品化軟體時不需要使用。</t>
        </r>
      </text>
    </comment>
    <comment ref="B37" authorId="0">
      <text>
        <r>
          <rPr>
            <sz val="10"/>
            <rFont val="SimSun"/>
            <charset val="134"/>
          </rPr>
          <t>如果成功，調查員可以在垂直方向上跳起或跳下，或者從一個站立點或起步點水平向外跳。當墜落時，跳躍可以被用來降低可能造成的墜落傷害。
爲了分辨哪些算在正常跳躍，困難跳躍以及極難跳躍（分別需要一個常規難度成功，困難難度成功，以及極難難度成功），必須對判斷進行訓練。作爲一個指導，當調查員想要安全地從垂直等同于其自身高度的地方跳下來時，需要一個常規難度的成功，或者水平地從其站立點跳過長度等同于他自身高度的坑，或者助跑後跳過兩倍于其自身高度的距離。如果要達成兩倍距離的跳躍，則需要一個極難難度的成功，儘管應當牢記，最長跳躍的世界紀錄爲大約 29 英尺。
如果從高處摔落下來，一個成功的跳躍檢定可以使對墜落有所準備，降低一半的墜落傷害。</t>
        </r>
      </text>
    </comment>
    <comment ref="P37" authorId="0">
      <text>
        <r>
          <rPr>
            <sz val="10"/>
            <rFont val="SimSun"/>
            <charset val="134"/>
          </rPr>
          <t>命令以及訓練已馴化動物去完成一些簡單任務的技能。這個技能最常用于狗上，但也包括鳥、猫、猴子以及其他（取决于 KP 的判斷）。至于對動物的騎乘，例如馬或者駱駝，則要用騎術技能來進行行動以及操控這些坐騎。
對抗技能/難度等級： 常規難度：命令經過訓練的狗坐下，將東西拿過來或者攻擊別人。
困難難度：命令沒有經過訓練或者不熟悉的狗執行任務。
孤注一骰的例子：采取更大個人風險的行爲，特別是更加接近或者直接觸摸動物。孤注一骰失敗的範例結果：動物攻擊訓練者或者附近的人，通常會造成傷害；動物逃跑了。
如果一個瘋狂的調查員在孤注一骰上失敗，他可能被發現他的表現舉止變得就像他嘗試要去操控的動物一樣。</t>
        </r>
      </text>
    </comment>
    <comment ref="B38" authorId="0">
      <text>
        <r>
          <rPr>
            <sz val="10"/>
            <rFont val="SimSun"/>
            <charset val="134"/>
          </rPr>
          <t>這項技能允許一名角色借助或者不借助繩索或者登山工具進行爬樹、墻以及其他垂直表面。這項技能也同樣包括用繩索下降。
攀爬表面是否堅固，是否有可以用手握住的地方，風力，可見度，雨等等壞境狀况都可能會影響難度等級。
第一次在這個技能上失敗可能意味著這攀爬超出了調查員的能力範圍。在孤注一骰上失敗則可能意味著摔落了下來，同時因此受到傷害。一個成功的攀爬檢定應當允許調查員在任何場合下完成攀爬（而不是進行反復檢定）。一次富有挑戰性或者長距離的攀爬則應當增加難度等級。
對抗技能/難度等級：
·普通難度：相當多的落手點；也許有繩索或者排水管幫助攀爬。
·困難難度：沒有落手點，或者表面被雨水打濕而變得滑手。
孤注一骰的例子：重新評估這次攀爬；繞遠路進行迂回攀爬；拉住某人的手。
孤注一骰失敗的範例結果：從高處摔下來幷且受到傷害（如果摔在草地上，1D6 傷害每 10 英尺，摔在混凝土上則是 1D10 傷害每 10 英尺）；某件有價值的持有物從你的口袋中掉了下去（你可能直到事後才發現到）；陷入困境之中，無法繼續上爬也無法下去。
如果一個瘋狂的調查員在孤注一骰上失敗，他將權力保住自己可貴的生命，幷且竭盡全力大聲尖叫直到筋疲力盡。</t>
        </r>
      </text>
    </comment>
    <comment ref="B39" authorId="0">
      <text>
        <r>
          <rPr>
            <sz val="10"/>
            <rFont val="SimSun"/>
            <charset val="134"/>
          </rPr>
          <t>有能力在水或者其他液體中漂浮以及移動。只有在遭遇危險的時候需要進行游泳技能檢定，或者當 KP 認爲合適的時候。當進行游泳的孤注一骰失敗時，可能會導致生命值的損失。也可能會導致人物被順著水流向下沖走，被水流半淹或者完全淹沒。
對抗技能/難度等級：
根據環境或者所處的情况而有所變動。
在游泳池長度的地方游泳：不需要檢定。
常規難度：在急流中游泳。
困難難度：穿著全套的衣服抗著急流游泳；不利的天氣狀况。
孤注一骰的例子：進行一次深呼吸然後用盡你所有剩餘的力氣來行動；將你自己的體能推至極限。
孤注一骰失敗的範例結果：水流將你吞沒幷且你失去了意識，醒來後發現自己在一個不知名的海灘上；你被水流沖了下去幷且因爲撞到了水中的岩石而受傷；你努力抓住救生艇，但是當你剛剛成功時，你感覺到有某些冰冷而且粘滑的東西抓住了你的脚踝。
如果一個瘋狂的調查員在孤注一骰上失敗，他將不斷地繼續游泳，幷且可能因爲某些理由覺得乾燥的地面對他來說是很危險的。</t>
        </r>
      </text>
    </comment>
    <comment ref="P39" authorId="0">
      <text>
        <r>
          <rPr>
            <sz val="10"/>
            <rFont val="SimSun"/>
            <charset val="134"/>
          </rPr>
          <t>這項技能允許使用者發現密門或者秘密隔間，注意到隱藏的闖入者，發現幷不明顯的綫索，發現重新塗過漆的汽車，意識到埋伏，注意到鼓出的口袋，或者任何類似的事情。對于調查員來說，這是一個很重要的技能。
如果一名角色僅有很短的時間來進行偵查，例如飛奔經過對方時，KP 可能會提升難度等級。如果一名角色正在進行一場完整的調查，那麽 KP 也許會允許一個自動成功。這項技能的難度等級同樣也會環境的情况來調整，在一個雜亂的房間中進行偵查將會更加困難。</t>
        </r>
      </text>
    </comment>
    <comment ref="B40" authorId="0">
      <text>
        <r>
          <rPr>
            <sz val="10"/>
            <rFont val="SimSun"/>
            <charset val="134"/>
          </rPr>
          <t>任何有著這項技能的人都可以駕駛一輛汽車或者輕型卡車，進行常規的移動，幷且處理機動車的一般毛病。如果調查員想要甩掉一名追踪者或者追踪某人，則需要一個汽車駕駛檢定。
一些其他的文化可能用相似的事物來取代這個技能；因紐特人可能使用狗撬駕駛，或者維多利亞人可能使用四輪馬車駕駛。
對抗技能/難度等級： 常規難度：在不繁忙的交通狀况下成功地迂回前進，甩掉了追踪者。
困難難度：在擁堵的交通狀况下成功地迂回前進，甩掉了追踪者。
孤注一骰的例子：駕駛交通工具直至其極限；無視危險，不减速前進。
孤注一骰失敗的範例結果：撞車；因打滑而停止，無法再前進；被警察追趕。
如果一個瘋狂的調查員在孤注一骰上失敗，他將被發現正位于一個靜止的交通工具的輪子後面幷發出“brum-brum”的車子運行的聲音。</t>
        </r>
      </text>
    </comment>
    <comment ref="P40" authorId="0">
      <text>
        <r>
          <rPr>
            <sz val="10"/>
            <rFont val="SimSun"/>
            <charset val="134"/>
          </rPr>
          <t>衡量一名調查員理解聲音的能力，包括偶然聽到的對話，一扇關著的門後的輕聲嘀咕，以及咖啡廳裏的私語。KP 可以用這來决定一場即將發生的遭遇的形式：是你的調查員因被踩碎的樹枝的聲音而警覺到了到來的遭遇？甚至此外，一個較高的聆聽技能可以指一名角色有著高度的泛察覺能力。
對抗技能/難度等級：
當某人正在悄悄接近你時，聆聽的對抗技能爲潜行。
常規難度：聽見某物（潜行技能低于 50）正在接近你；偷聽一場在你附近發生的談話。
困難難度：聽見某物（潜行技能從 50 至 89）悄悄接近你的聲音；偷聽一場低聲的談話。
孤注一骰的例子：保持靜止不動幷且進行聆聽；接近聲音源（e.g.將耳朵貼在車軌或者門上）；讓每個人都安靜下來（自己製造一個噪音）然後進行聆聽。
孤注一骰失敗的範例結果：“那個東西”在你沒有意識到的時候抓住了你（你感到驚訝）；你錯聽了對話的內容，幷且將內容混在了一起；你在偷聽的行爲被人捉住了，幷且發現自己正在一個非常尷尬的困境之中。
如果一個瘋狂的調查員在孤注一骰上失敗，他將會變得對所有聲音過度敏感，幷且無法在沒有耳塞或者相似物體的情况下控制自己。</t>
        </r>
      </text>
    </comment>
    <comment ref="B41" authorId="0">
      <text>
        <r>
          <rPr>
            <sz val="10"/>
            <rFont val="SimSun"/>
            <charset val="134"/>
          </rPr>
          <t xml:space="preserve">飛行載具只要是在陸地上，就算天氣良好，也都要做航行的判定。
如果狀況良好，就把成功率變兩倍。
狀況不好的話，就使用原來的成功率。
如果失敗的話可能就代表了對載具的損害，並且在下次起飛之前必須修好他。
駕駛和乘客可以先避難或是用Luck判定來並免受到嚴重的傷害。
如果丟出00就代表了無法想像的嚴重後果，通常駕駛員會死掉。 
駕駛船隻了解小型馬達船和人力船在風中，暴風中，海潮上的特性。
而且可以從風和波浪讀出暗礁以及迫近的風暴。
在風中，新手會發現光是停船就有多困難。 </t>
        </r>
      </text>
    </comment>
    <comment ref="P41" authorId="0">
      <text>
        <r>
          <rPr>
            <sz val="10"/>
            <rFont val="SimSun"/>
            <charset val="134"/>
          </rPr>
          <t>圖書館使用使一名調查員能在圖書館找到一些信息，例如特定的一本書，新聞或者參考書，搜集文件或者資料庫，假設需要的東西確實在那裏的話。使用這個技能需要數小時的連續的調查。這項技能可以定位尋找一件隱藏的案例或者一本特殊收藏的稀有書籍，但是說服，話術，魅惑，恐嚇，信用評級，或者特殊的證明書可能會需要來獲得閱讀這書或者信息的許可。
對抗技能/難度等級： 常規難度：在圖書館定位尋找到一本書或者一些信息。
困難難度：在一個無序的圖書館中辨認尋找出一段信息，或者如果你在時間上極度緊迫。
孤注一骰的例子：迫請圖書管理員來獲得更廣的援助；花費更長的時間在一排排書架中進行系統的工作。
孤注一骰失敗的範例結果：找到了一本相似的書籍，包含著有誤導性的內容，幷可能導致調查員陷入危險之中；與對手有所牽連—也許他們會因你的調查以及反抗他們的行動而有所警覺，或者他們檢查了你們所搜索的書本（或者單純地撕去了有內容的頁子）；與圖書管理員陷入了爭吵之中，導致你圖書館會員的身份被撤銷。
如果一個瘋狂的調查員在孤注一骰上失敗，他開始收集書，將頁子撕下來幷且釘在他臥室的墻上，寫了大量離奇內容的筆記，將頁子用棉綫和別針串在一起。或者，調查員沉迷于尋找正確的書本或者一段信息，花費了所有的時間在偷竊以及審閱書本上。</t>
        </r>
      </text>
    </comment>
    <comment ref="B42" authorId="0">
      <text>
        <r>
          <rPr>
            <sz val="10"/>
            <rFont val="SimSun"/>
            <charset val="134"/>
          </rPr>
          <t xml:space="preserve">飛行載具只要是在陸地上，就算天氣良好，也都要做航行的判定。
如果狀況良好，就把成功率變兩倍。
狀況不好的話，就使用原來的成功率。
如果失敗的話可能就代表了對載具的損害，並且在下次起飛之前必須修好他。
駕駛和乘客可以先避難或是用Luck判定來並免受到嚴重的傷害。
如果丟出00就代表了無法想像的嚴重後果，通常駕駛員會死掉。 
駕駛船隻了解小型馬達船和人力船在風中，暴風中，海潮上的特性。
而且可以從風和波浪讀出暗礁以及迫近的風暴。
在風中，新手會發現光是停船就有多困難。 </t>
        </r>
      </text>
    </comment>
    <comment ref="P42" authorId="0">
      <text>
        <r>
          <rPr>
            <sz val="10"/>
            <rFont val="SimSun"/>
            <charset val="134"/>
          </rPr>
          <t>用來估計某種物品的價值，包括質量，使用的材料以及工藝。相關的，技能使用者可以準確地辨認出物品的年齡，評估它的歷史關聯性以及發現贋品。對抗技能/難度等級： 常規難度：一件在製造年代幷不稀有的物品，以及用常見材料製作（e.g.50 年的金手錶）。
困難難度：一件不尋常的物品，也許用非尋常材料製成（e.g.幾百年歷史的外國製品，例如古代卷册）。
孤注一骰的例子：與另一名專家一同確認物品的正確性；進行檢驗；對物品進行研究。
孤注一骰失敗的範例結果：在研究中意外地毀壞了物品；使這件物品引起了別人的注意，導致這件物品被偷；激活了這件物品的功用。
如果一個瘋狂的調查員在孤注一骰上失敗，他可能會相信這件物品是被詛咒的幷摧毀了它；或者他們視這件物品爲他們個人的救星，幷拒絕放弃這件物品給其他人。</t>
        </r>
      </text>
    </comment>
    <comment ref="P43" authorId="0">
      <text>
        <r>
          <rPr>
            <sz val="10"/>
            <rFont val="SimSun"/>
            <charset val="134"/>
          </rPr>
          <t>這項技能允許好奇的調查員聽懂一段交談對話，而不需要聽見對方說了什麼。能看到對方的視線是必須的，並且如果只能看到其中一名說話者的唇（另一名可能只能看到背），那麼只能辨認出一半的對話。讀唇也可以用於與另一個人進行無聲的交流（如果雙方都是專家），允許相對更加複雜的短語以及含義。</t>
        </r>
      </text>
    </comment>
    <comment ref="B44" authorId="0">
      <text>
        <r>
          <rPr>
            <sz val="10"/>
            <rFont val="SimSun"/>
            <charset val="134"/>
          </rPr>
          <t>這項技能被用于給坐在鞍上駕馭馬，驢子或者騾子，以及獲得對這些騎乘動物、騎乘工具的基礎照料知識，以及如何在疾馳中或困難地形上操縱坐騎。當坐騎出乎意外地抬起身子或失足時，騎手保持自己在坐騎上不摔落的幾率等同于他的騎術技能。偏坐在馬鞍上進行騎乘將會提高一個等級的難度等級。對于不熟悉的坐騎（例如駱駝）也可以成功地騎乘，但是可能會需要更高的難度等級。
如果一名調查員從坐騎上摔落下來，可能是因爲坐騎垮了，摔落了或者是死了（活著因爲騎術的孤注一骰檢定失敗），這次意外將造成至少 1D6 生命值的損失—儘管跳躍檢定可以抵消這個損失。
對抗技能/難度等級：
基礎的動物操縱或者對坐騎以步行速度進行騎乘
幷不需要一個騎術檢定。
常規難度：高速騎乘；穩住一匹受到驚嚇的坐騎。
困難難度：在天氣狀况不佳的情况下騎乘坐騎在不平穩且不熟悉的地形上飛奔（e.g.在夜晚幷下著傾盆大雨的有著繁茂樹木的森林之中）。
孤注一骰的例子：激進地鞭打或者强迫坐騎—也許强迫一匹馬跳過深谷或者高的溝壑；當麻煩逼近時，承擔繼續操縱你的坐騎的風險而不是坐騎背上跳走逃跑。
孤注一骰失敗的範例結果：騎師被從坐騎背上甩了出去，幷且受到了墜落傷害；坐騎受傷了；騎師的脚與繮繩纏在了一起，幷且被坐騎拖了一段距離。
如果一個瘋狂的調查員在孤注一骰上失敗，他將變得對動物萬分著迷。</t>
        </r>
      </text>
    </comment>
    <comment ref="P44" authorId="0">
      <text>
        <r>
          <rPr>
            <sz val="10"/>
            <rFont val="SimSun"/>
            <charset val="134"/>
          </rPr>
          <t>這項技能反應了對非人類（洛夫克拉夫特的）克蘇魯神話的瞭解。這個技能幷不像學術技能一樣建立在知識的積累之上。相反地，它代表了克蘇魯神話向人類思想的打開以及同化。因此，克蘇魯神話技能因遇見深潜者（舉例來說）而取得可以轉換成其他情况以及生物。同樣也指像是“哪些是人類不該知道的”，克蘇魯神話是與人類的理解相對立的，幷且接觸它將會侵蝕人類的理智。
沒有調查員能在初始技能設定時給克蘇魯神話加點（除非被 KP 同意）。因此在調查員表單上沒有給克蘇魯神話的勾選格，因爲成功的使用克蘇魯神話技能幷不會提供給調查員在這個技能百分比上的提升。取而代之的，在克蘇魯神話上的點數將通過與神話生物相遇而導致的瘋狂獲得，通過洞察了這個宇宙真實世界而造成的瘋狂，以及通過閱讀了禁書以及其他的神話書作。一名角色的理智永遠不可能超過 99 减去他的克蘇魯神話技能。當克蘇魯神話點數上升，它將减少理智點，幷且使得調查員變得脆弱。
無論何時神話生物的足迹或者其他證據被發現，一個成功的克蘇魯神話檢定可以允許調查員辨認出這個神話生物，推測出有關它行爲的一些資訊，或者猜測出它所擁有的某些特性。一個成功的克蘇魯神話檢定也可能允許調查員回想起一些關于神話的真實，通過看見咒語的施展來辨認出它，回想起克蘇魯書卷中詳細的咒語或者部分的信息，或者完成一些其他的任務。克蘇魯神話技能也可以被用來展現出魔法的“咒語一樣的”效果。
對抗技能/難度等級：
這項技能從 0 開始幷且經常維持在一個相對低的程度。這個技能大多在常規難度下使用。
常規難度：正確地根據第二手證據（足迹、創痕、第一手報告）來辨認出神話生物。
困難難度：通過謠傳、傳說或者極少的證據來辨認出一個神話生物；通過調查研究以及第一手經驗辨認出一個神話生物可能的弱點或者能够給予一些優勢的知識。
孤注一骰的例子：更加接近生物以獲得一個更好的觀察；翻閱諮詢有著專業知識的可怕書卷或是人類學問與傳說（或者其他的）；進行一場尸體解剖來瞭解更多；當你回憶起奇怪的密碼電文時高聲讀出來。
孤注一骰失敗的範例結果：太過于接近而讓自己遭受到傷害或者懷疑；無意識地將書卷中的一段文字大聲讀了出來從而激活了一個召喚咒術；意外地損壞或毀壞了用于研究的證據。
如果一個瘋狂的調查員在孤注一骰上失敗，他會體驗到一段揭示了新的關于克魯蘇深化的真實的幻影或者天啓，相似地導致了對瘋狂的領悟（伴隨著可能的克蘇魯神話技能的增長以及/或是理智的損失）—見169 頁的理解瘋狂。</t>
        </r>
      </text>
    </comment>
    <comment ref="B46" authorId="0">
      <text>
        <r>
          <rPr>
            <sz val="10"/>
            <rFont val="SimSun"/>
            <charset val="134"/>
          </rPr>
          <t xml:space="preserve">安靜地移動以及/或者躲藏的技巧，不驚擾到那些可能在聽或者看的人們。當嘗試躲避探查，玩家應當進行一個潜行的技能檢定。與這項技能相關的能力意味著要麽角色能够安靜地移動（輕聲輕足）以及/或者在僞裝技巧上有所訓練。這項技能也同樣意味著角色可以在長時間維持一定程度的謹慎心態以及冷靜的頭腦來使自己保持靜止和隱秘。
</t>
        </r>
      </text>
    </comment>
    <comment ref="P46" authorId="0">
      <text>
        <r>
          <rPr>
            <sz val="10"/>
            <rFont val="SimSun"/>
            <charset val="134"/>
          </rPr>
          <t>允許調查員本能地閃避攻擊，投擲過來的投射物以及諸如此類的。一名角色可以嘗試在一場戰鬥輪中使用任何次數的閃避（但是對抗一次特定的攻擊只能一次；見章節 6：戰鬥）。閃避可以通過經驗來提升，就像其他的技能一樣。如果一次攻擊可以被看見，一名角色可以嘗試閃避開它。想要閃避子彈是不可能的，因爲運動中的它們是不可能被看見的；一名角色所能做到的最好的是做逃避的行動來造成自己更難被命中（“尋找掩體（Diving for cover）“）。</t>
        </r>
      </text>
    </comment>
    <comment ref="B47" authorId="0">
      <text>
        <r>
          <rPr>
            <sz val="10"/>
            <rFont val="SimSun"/>
            <charset val="134"/>
          </rPr>
          <t>一名調查員可以憑藉追踪技能來通過土壤上的脚印，或是物體通過植被時留下的印記來追踪別人，或者是交通工具以及地球上的動物。時間的經過，雨，以及土地的種類都可能會影響追踪的難度等級。
對抗技能/難度等級：
如果追踪某個試圖從你的追踪中逃開的人，將會借由對抗技能潜行來决定難度等級；取决于天氣或者地形的影響，可以對難度等級進行調整。
常規難度：在正常的（溫和的）環境下的叢林中追踪一個動物或者人。
困難難度：追踪數天前（或者更久）留下的踪迹。
孤注一骰的例子：遠路返回幷且花費更多的時間來研究這片區域；進行螺旋式搜索來定位踪迹（花費更長的時間，也可能會造成更多的動靜，幷且讓你自己變得十分顯眼）。
孤注一骰失敗的範例結果：你所追踪的踪迹將你直接導向了一頭饑餓的熊/獅子/食人族；你發現你自己只是在原地繞圈，幷且在你注意到自己迷路前，夜晚就已經降臨了；你跟著踪迹，這踪迹却把你引向了一個陷阱，最終你被伏擊或者被抓了起來。
如果一個瘋狂的調查員在孤注一骰上失敗，他將會極度著迷地跟隨著任何踪迹（相信自己是正確的）直到他被物理上限制住了或者被轉而相信其他的某些東西。</t>
        </r>
      </text>
    </comment>
    <comment ref="P47" authorId="0">
      <text>
        <r>
          <rPr>
            <sz val="10"/>
            <rFont val="SimSun"/>
            <charset val="134"/>
          </rPr>
          <t>戰鬥
戰鬥技能分為多種需要自定義的子項目，而每個子項目將作為獨立的技能。
被包含在戰鬥底下的子項目，必然為某種近身戰鬥的技能，例如長劍、長鞭、斧、絞索、袖劍等。
而預設的鬥毆，除了徒手戰鬥以外，任何可以被單手輕易拿起來揮舞的物品（包括但不限於小刀、開山刀、檯燈、球棒、樹枝等），都被包含進鬥毆的範疇。
如果調查員背景有相對應正規的武術訓練，可以將鬥毆這一技能名稱任意代換成其他武術名稱（例如空手道、泰拳、CQC等），但在規則面不會有變動，僅有扮演面的差異。</t>
        </r>
      </text>
    </comment>
    <comment ref="Q47" authorId="0">
      <text>
        <r>
          <rPr>
            <sz val="10"/>
            <rFont val="SimSun"/>
            <charset val="134"/>
          </rPr>
          <t>包括空手格鬥以及任何人都可以撿起幷使用的基礎武器，例如棍棒（例如板球棒或者棒球棍），小刀，以及許多臨時武器，例如瓶子以及椅子腿。爲了决定這些臨時武器所造成的傷害，KP 應當參考武器表幷且挑選那些類似的。
可以指定一種類型,如空手道
那些有著 50%或者以上的格鬥（鬥毆）技能的調查員可能會希望選擇一種正規的訓練，幷且作爲背景的一部分來對他們的技能程度進行解釋。</t>
        </r>
      </text>
    </comment>
    <comment ref="B48" authorId="0">
      <text>
        <r>
          <rPr>
            <sz val="10"/>
            <rFont val="SimSun"/>
            <charset val="134"/>
          </rPr>
          <t>使用在當你想要演出除你自己外的別人時。使用者改變了態度，習慣，以及/或聲音來進行一個喬裝，以另一個人或者另一類人的形象出現。戲劇化妝品可能會有所幫助，還有僞造的身份證。
對抗技能/難度等級：
這項技能有著明顯的兩個方向：要麽你試圖隱瞞你的真實身份（例如當警察正在尋找你）或者你在模仿他人。
常規難度：使陌生人相信你就是你說你是的那個人。例如，回到你昨天犯案的犯罪現場幷且逃過注意。
困難難度：在一場面對面的見面中使一名專家相信你就是你說你是的那個人。例如，裝扮成一名銀行員工來獲得進入銀行金庫的許可。
注意如果在一場面對面的見面中裝作一個特定的人士，幷且有某位認識你模仿的這個人的人，那麽要通過這個場合就超出了這個技能的範圍，幷且可能意味著需要一個更高難度的組合技能檢定（與說服，魅惑，或者話術結合）。
孤注一骰的例子：經過一個完全擬真以及加强過的準備（將自己沉入到角色中去）；偷走個人物品幷且將之利用進僞裝中；用明顯而誇張的手法來讓對方感到混亂；假裝患了疾病來迷惑觀察者。
孤注一骰失敗的範例結果：被拘捕；造成了對方的抵觸，造成了暴力行爲或者刑事指控；發現自己所模仿的對象正在被找來爲了報復的黑幫所通緝。
如果一個瘋狂的調查員在孤注一骰上失敗，這名調查員不再能認清自己在鏡子中的臉，即使僞裝已經被除去。</t>
        </r>
      </text>
    </comment>
    <comment ref="Q48" authorId="0">
      <text>
        <r>
          <rPr>
            <sz val="10"/>
            <rFont val="SimSun"/>
            <charset val="134"/>
          </rPr>
          <t>所有的長度超過兩英尺的劍器。</t>
        </r>
      </text>
    </comment>
    <comment ref="B49" authorId="0">
      <text>
        <r>
          <rPr>
            <sz val="10"/>
            <rFont val="SimSun"/>
            <charset val="134"/>
          </rPr>
          <t>鎖匠技能可以打開車門，熱綫自動裝置，用鐵撬撬開圖書館的窗子，解决中國機關箱，以及穿過常規的商用警報系統。使用者可能會修復鎖，製作鑰匙，或者在萬能鑰匙，開鎖工具或者其他工具的幫助下打開鎖。特別困難的鎖可能會需要一個更高的難度等級。
對抗技能/難度等級：
·常規難度：打開或者修復一般的鎖。
·困難難度：打開一個高安全性能的鎖。
孤注一骰的例子：完全地將鎖拆卸下來；花費更長時間；用力量强行撬開機械裝置。
孤注一骰失敗的範例結果：鎖被破壞到了不可修復的程度（也許你的開鎖工具折斷在了鎖裏）；你破壞了機關箱（也許現在只有打碎它才能開啓箱子）；你觸發了警報，或者造成了足够響的噪音讓某人或者某物過來查看……
如果一個瘋狂的調查員在孤注一骰上失敗，他放弃了眼前要解决的鎖，幷且意識到他更高的目的是解放他自己的思想；他們的雙眼不再被迷霧所遮蔽，幷且他開始以新的方式開始看待這個對他來說完全合理的世界，但是對于其他任何有著健全心智的人來說是完全不合理的。</t>
        </r>
      </text>
    </comment>
    <comment ref="Q49" authorId="0">
      <text>
        <r>
          <rPr>
            <sz val="10"/>
            <rFont val="SimSun"/>
            <charset val="134"/>
          </rPr>
          <t>長槍或者投矛。如果投擲，使用投擲技能。</t>
        </r>
      </text>
    </comment>
    <comment ref="B50" authorId="0">
      <text>
        <r>
          <rPr>
            <sz val="10"/>
            <rFont val="SimSun"/>
            <charset val="134"/>
          </rPr>
          <t xml:space="preserve">允許對物體進行視覺上的遮住，藏匿，或者掩蓋，也許通過殘害，衣服或者其他的干涉或促成錯覺的材料，也許通過使用一個秘密的嵌板或者隔間。任何種類的巨大物件應當增加藏匿的難度。
妙手包括偷竊，卡牌魔術，以及秘密使用手機。
</t>
        </r>
      </text>
    </comment>
    <comment ref="Q50" authorId="0">
      <text>
        <r>
          <rPr>
            <sz val="10"/>
            <rFont val="SimSun"/>
            <charset val="134"/>
          </rPr>
          <t>當使用大型的木斧時使用這個技能。短柄小斧則可以用基礎的鬥毆技能；如果投擲出去，使用投擲技能。</t>
        </r>
      </text>
    </comment>
    <comment ref="Q51" authorId="0">
      <text>
        <r>
          <rPr>
            <sz val="10"/>
            <rFont val="SimSun"/>
            <charset val="134"/>
          </rPr>
          <t>任何長度的材料被用于絞死對方。需要受害者進行一個戰技檢定來逃脫，或者遭受每輪
1D6 的傷害。</t>
        </r>
      </text>
    </comment>
    <comment ref="B52" authorId="0">
      <text>
        <r>
          <rPr>
            <sz val="10"/>
            <rFont val="SimSun"/>
            <charset val="134"/>
          </rPr>
          <t>使你理解會計工作的流程以及一個企業或者個人的金融職務。通過檢查帳簿，你可以發現做假賬的員工，對資金的偷偷挪用，對行賄或者敲詐的款項支付，以及經濟狀况是否比表面陳述的更好或者更差。通過仔細檢查舊賬戶，你可以瞭解過去的資金的得與失（穀物，奴隸貿易，威士忌酒的運營等）以及這些資金是付給了誰以及爲了什麽款項而支付。
對抗技能/難度等級：
如果有人想要隱瞞什麽，那麽難度等級將會取决于進行隱藏的人的會計技能。
常規難度：詳盡以及良好整理的會計帳簿。
困難難度：無序或者殘缺的會計帳簿。</t>
        </r>
      </text>
    </comment>
    <comment ref="Q52" authorId="0">
      <text>
        <r>
          <rPr>
            <sz val="10"/>
            <rFont val="SimSun"/>
            <charset val="134"/>
          </rPr>
          <t>第一個以汽油爲能源，大量生産的電鋸出現于 1927 年；然而，也存在著一些早期版本。</t>
        </r>
      </text>
    </comment>
    <comment ref="B53" authorId="0">
      <text>
        <r>
          <rPr>
            <sz val="10"/>
            <rFont val="SimSun"/>
            <charset val="134"/>
          </rPr>
          <t>代表你對相關法律、早期事件、法庭辯術或者法院程序瞭解的可能性。一個在法律實務上的專家可能會獲得巨大的獎勵以及政治事務所，但是這可能需要長達幾年的認真申請—一個較高的信用評級在這關係上也十分重要。在美國，一個州的州法庭（State
Bar）必須批准某人的法律實務。
當到一個外國國家時，使用這項技能的難度等級可能會上升，除非這名角色花費數月的時間來學習這個國家的法律系統。
對抗技能/難度等級： 常規難度：理解和使用相關法律或者法律流程的細節。
困難難度：記住或者理解一個不清楚的法律流程，或者反審訊一名有著强烈敵意的證人。
孤注一骰的例子：推遲來對你的辯論言論進行思考；對事例/處境的細微差別進行極其詳細的解釋；用重要的時間進行調查研究；曲解法律的字面意思來使你的言論變得合理。
孤注一骰失敗的範例結果：誤解了一條法律或者超出了可接受的法律程序的行爲使你觸犯了法律，幷且吸引了警察的注意；浪費了寶貴的時間和金錢在調查以及法律費用上；你蔑視法庭，幷且被丟進了牢房至少 24 小時。
如果一個瘋狂的調查員在孤注一骰上失敗，他會相信他此刻淩駕于法律之上。</t>
        </r>
      </text>
    </comment>
    <comment ref="Q53" authorId="0">
      <text>
        <r>
          <rPr>
            <sz val="10"/>
            <rFont val="SimSun"/>
            <charset val="134"/>
          </rPr>
          <t>索連棍，釘錘，以及相似的中世紀兵器。</t>
        </r>
      </text>
    </comment>
    <comment ref="B54" authorId="0">
      <text>
        <r>
          <rPr>
            <sz val="10"/>
            <rFont val="SimSun"/>
            <charset val="134"/>
          </rPr>
          <t>使用者可以識別出神秘學道具，用語和概念，以及民間傳統，幷且可以辨認魔法書以及神秘學記號。神秘學家對有著代代相傳的神秘知識的家庭十分熟悉，包括從埃及和蘇美爾，從中世紀和文藝復興時期的西方，以及也許從亞洲或者非洲。
理解特定的書籍可能可以增加神秘學技能的百分比。這項技能不能運用于與克蘇魯神話相關的咒術，書本，以及魔法，儘管舊日支配者的崇拜者對于神秘學有著很高的接受能力。
由 KP 决定在這場游戲中非神話魔法是真實存在的或者是虛構的（見章節 9：魔法）。
對抗技能/難度等級： 常規難度：從民間傳說或者神秘學理論中回憶起了有用的知識；理解一張占卜卡的含義或者其他的占卦技巧。
困難難度：辨認出稀少或者獨特的神秘學書籍；想起秘密神秘學執行以及儀式的詳細細節。
孤注一骰的例子：花費更多的時間來研究地址和物品；進行進一步的調查；諮詢另一位專家；在儀式前提前淨化自身，幷且做好萬全的個人準備。
孤注一骰失敗的範例結果：誤記了信息，以錯誤的方式進行了儀式，幷且造成了極壞的結果（也許房子被燒成了平地）；在準備保護的圓圈時，你使用了錯誤的材料，幷且你幷沒有擋開靈魂，而是真正地召喚出了具有邪惡心靈的事物。你在調查中發現了一個迄今爲止都不知道的神話鏈接，幷且你在那認識到的東西粉碎了你的思想（失去 SAN）。
如果一個瘋狂的調查員在孤注一骰上失敗，那麽很可能表現爲某種形式的著魔現象：也許調查員在自己的臉和手掌上紋上了神秘學的符號，或者在沒有用占卜水晶進行占卜未來前無法進行行動。</t>
        </r>
      </text>
    </comment>
    <comment ref="Q54" authorId="0">
      <text>
        <r>
          <rPr>
            <sz val="10"/>
            <rFont val="SimSun"/>
            <charset val="134"/>
          </rPr>
          <t>套索以及鞭子。</t>
        </r>
      </text>
    </comment>
    <comment ref="B55" authorId="0">
      <text>
        <r>
          <rPr>
            <sz val="10"/>
            <rFont val="SimSun"/>
            <charset val="134"/>
          </rPr>
          <t>讓一名調查員能够記住一個國家，城市，區域或者個人及其相關的重要情報。一個成功的檢定可以用來幫助辨認先祖所熟悉的工具，科技，或者想法，但是對當下的所知甚少。
對抗技能/難度等級：
常規難度：回憶起一些相關幷且有用的信息。 困難難度：瞭解一些晦澀的，細節的幷且有用的信息。
孤注一骰的例子：花費更多時間進行檢查；進行進一步的研究；諮詢另一位專家；雇傭助手來進行仔細的研究，花費數月，以及巨額花費。
孤注一骰失敗的範例結果：這次商討使你的對手變得警覺，幷且意識到了你的意圖；你得到的真相是錯誤的，幷且引你陷入了危險之中；大量的時間和金錢浪費在了無用的研究中。
如果一個瘋狂的調查員在孤注一骰上失敗，他將深信他遲早會被以某種方式替換，或者可能他開始相信他正生活在某個歷史中的時段，以古代的方法進行衣裝以及對話。</t>
        </r>
      </text>
    </comment>
    <comment ref="P55" authorId="0">
      <text>
        <r>
          <rPr>
            <sz val="10"/>
            <rFont val="SimSun"/>
            <charset val="134"/>
          </rPr>
          <t>當需要用物體擊中目標或者用物件的正確部分擊中目標（例如小刀或者短柄小斧的刃）時，使用投擲技能。
一件有著合理平衡構架的可以藏于手中大小的物品可以被投擲至多等同于 STR 碼距離。
如果投擲技能檢定失敗，投擲物將會掉落在距離目標隨機距離的地方。KP 應當將骰子檢定數與最高的能够達成成功的數值相比較，然後判斷投擲物落在目標和投資者之間合適的距離的地方。
投擲技能被用于在戰鬥中投擲小刀，石頭，投矛或者回力標時。</t>
        </r>
      </text>
    </comment>
    <comment ref="B56" authorId="0">
      <text>
        <r>
          <rPr>
            <sz val="10"/>
            <rFont val="SimSun"/>
            <charset val="134"/>
          </rPr>
          <t>起初指對于在自然環境中的植物以及動物生命的研究。直到 19 世紀，這門學科被分開到一系列的學術學科（生物學，植物學，等等）。作爲一個技能，博物學達標了傳統的（非科學的）知識以及農民，漁民，優秀的業餘者，以及單純的愛好者的個人觀察。它可以一般地對物種，栖息地進行辨認，幷且可以辨認踪迹、足迹以及叫聲，也可以允許對什麽事物可能對某種特定物種來說很重要進行猜測。如果要一個對自然世界的科學性的理解，那麽應當去看生物學，植物學以及動物學技能。
博物學可能準確也可能不準確—這只是評估，判斷，民間傳統，以及熱衷的事物的領域。使用博物學來判斷集市中的馬肉，或者决定是否蝴蝶收集品非常棒或者只是非常棒地排列了起來。
對抗技能/難度等級： 常規難度：辨認一種特定的物種；記住一些普通的學問；知道最好的抓魚的地點。
困難難度：辨認一種罕見的樣品；定位找到一種動物或者植物的稀有物種；記住一些非常晦澀的事實或者一部分的學問。
孤注一骰的例子：花費更長的時間（忘却了時間）來仔細檢查栖息地；檢測不知名的蘑菇或者植物來獲得更好的關于這是什麽的想法；諮詢當地村莊的年老的女性關于當地的野生生物的知識。
孤注一骰失敗的範例結果：你花費了很長的幾個小時著迷地仔細看著書來辨認物種；你得到了錯誤的事實，幷且胡峰幷沒有被你身上濕地泥土和植物的混合物所驅散，而是刺向了你（伴隨著疼痛的結果）；你挑選了錯誤的蘑菇幷且發現自己在幾小時後正全裸地走向一名警察。
如果一個瘋狂的調查員在孤注一骰上失敗，他走向自然幷且迷失在荒野中直到朋友前來予以救助。</t>
        </r>
      </text>
    </comment>
    <comment ref="P56" authorId="0">
      <text>
        <r>
          <rPr>
            <sz val="10"/>
            <rFont val="SimSun"/>
            <charset val="134"/>
          </rPr>
          <t xml:space="preserve">射擊
射擊技能分為多種需要自定義的子項目，而每個子項目將作為獨立的技能。
射擊技能的子項目是為某種需要技術操作的遠程武器，大體而言會以操作方式區分，例如手槍、步槍/散彈槍、重武器等。
</t>
        </r>
      </text>
    </comment>
    <comment ref="Q56" authorId="0">
      <text>
        <r>
          <rPr>
            <sz val="10"/>
            <rFont val="SimSun"/>
            <charset val="134"/>
          </rPr>
          <t>用來使用弓以及弩，包括從中世紀的長弓到現代，高性能的複合弓。</t>
        </r>
      </text>
    </comment>
    <comment ref="B57" authorId="0">
      <text>
        <r>
          <rPr>
            <sz val="10"/>
            <rFont val="SimSun"/>
            <charset val="134"/>
          </rPr>
          <t>使使用者能够通過觀察來辨認和理解一個人的生活方式。如果技能使用者持續觀察一個其他的文化一段時間，或者在有著關于某種已消失文化的正確資料環境下工作，那麽他可以對文化方式以及道德習慣進行簡單的預測，即使證據可能幷不完整。通過學習文化一個月或者更久，人類學家開始理解這種文化是如何運作的以及，如果結合心理學，可以預測那些研究文化的行爲和信仰。
對抗技能/難度等級：
這個技能的難度等級取决于技能使用者使用多長時間接觸這個事物。
常規難度：花費一個月時間或者更多時間與人接觸。
困難難度：花費僅僅一周或者更少時間與人接觸。
孤注一骰的例子：花費更多的時間來研究目標；去“當地“體驗一段時間；在一場儀式或祭奠等等活動上扮演一個積極活躍的角色。</t>
        </r>
      </text>
    </comment>
    <comment ref="Q57" authorId="0">
      <text>
        <r>
          <rPr>
            <sz val="10"/>
            <rFont val="SimSun"/>
            <charset val="134"/>
          </rPr>
          <t>用來使用所有的類似于手槍的火器，進行非連續的射擊。對于現代游戲中的全自動手槍（MAC-11，烏茲手槍，等等），當使用連射時，用衝鋒槍的技能進行判定。</t>
        </r>
      </text>
    </comment>
    <comment ref="B58" authorId="0">
      <text>
        <r>
          <rPr>
            <sz val="10"/>
            <rFont val="SimSun"/>
            <charset val="134"/>
          </rPr>
          <t>允許從過去的文化中鑒定一件古董的年代以及辨別它，以及可以用來發現贋品。使獲得建立以及開掘一個挖掘遺址的專業知識。通過對遺址的勘察，使用者可以推斷留下這遺址的生物的目的和生活方式。人類學可能對此會有所幫助。考古學還有助于辨認已消失的人類語言的書面形式。
對抗技能/難度等級：
常規難度：足够的時間和資源來進行工作。
困難難度：缺乏時間以及/或者有限的資源。
孤注一骰的例子：花費更多的時間來研究物品或者遺址；進行進一步的調查研究；諮詢其他專家。
孤注一骰失敗的範例結果：遺址受到損壞，同時發現品因爲不適當的操作而損毀，被故意毀壞，或者被偷竊；更高的權威占據了遺址，從你的掌控中奪取了發現；宣傳出去的消息導致發現品被偷盜。
如果一個瘋狂的調查員在孤注一骰上失敗，他會不停得挖掘得更深更深，幷且相信真相就在這下面的某處。</t>
        </r>
      </text>
    </comment>
    <comment ref="Q58" authorId="0">
      <text>
        <r>
          <rPr>
            <sz val="10"/>
            <rFont val="SimSun"/>
            <charset val="134"/>
          </rPr>
          <t>這個技能可以用于射擊任何類型的步槍（無論是杠杆作用，手動栓式或者半自動的）或者機槍。因爲霰彈槍中裝填的彈藥會以散射的方式發射，所以使用者的命中幾率不會因爲距離而减少，但是造成的傷害會受到影響。當突擊步槍進行單次射擊時（或者多次進行單次），使用這個技能。</t>
        </r>
      </text>
    </comment>
    <comment ref="B59" authorId="0">
      <text>
        <r>
          <rPr>
            <sz val="10"/>
            <rFont val="SimSun"/>
            <charset val="134"/>
          </rPr>
          <t>科學專業上的理論和實踐的能力，擁有這個技能的人接受過一定程度的正式的教育或者訓練，儘管一名博覽群書的業餘科學家也是可能存在的。對于知識的理解和認識受到游戲時代的限制。你可以花費點數來獲得任何你想要的專業化技能。作爲屬類的“科學”技能不能被獲得。
每個專業化技能包括了一門專門的學科，幷且列表所給出的幷不是全部。許多專業跨越了不同的知識領域，幷且有所重叠，例如數學和密碼學，植物學和生物學，化學和藥學。當一名角色沒有完全對應的專業學科技能，他可以用一個相似的技能進行檢定，但是由 KP 來判斷是否要增加難度等級（或者一個懲罰骰）。</t>
        </r>
      </text>
    </comment>
    <comment ref="C59" authorId="0">
      <text>
        <r>
          <rPr>
            <sz val="10"/>
            <rFont val="SimSun"/>
            <charset val="134"/>
          </rPr>
          <t>對於證據的分析和檢定的研
究。通常與犯罪現場調查（檢驗指紋、DNA、頭髮以及體液）和實驗室工作相聯繫，以此來確定真相以及為法庭爭論提供專業的證人和證據。</t>
        </r>
      </text>
    </comment>
    <comment ref="Q59" authorId="0">
      <text>
        <r>
          <rPr>
            <sz val="10"/>
            <rFont val="SimSun"/>
            <charset val="134"/>
          </rPr>
          <t>當用任何自動手槍或者衝鋒槍開火時使用這個技能；同樣也用于突擊步槍的連射模式。</t>
        </r>
      </text>
    </comment>
    <comment ref="C60" authorId="0">
      <text>
        <r>
          <rPr>
            <sz val="10"/>
            <rFont val="SimSun"/>
            <charset val="134"/>
          </rPr>
          <t>10%）：對於數位和邏輯的研究，包括數學
理論、應用以及理論上的解決方法設計和推演發展。這項技能可能允許使用者辨認非歐幾裡得幾何，解決困難的公式，以及破譯複雜的圖樣或者暗碼（專業的對暗碼的研究見密碼學）。</t>
        </r>
      </text>
    </comment>
    <comment ref="Q60" authorId="0">
      <text>
        <r>
          <rPr>
            <sz val="10"/>
            <rFont val="SimSun"/>
            <charset val="134"/>
          </rPr>
          <t>用兩腳架或者三腳架架設的進行連續射擊的武器。如果兩腳架的類型進行單次射擊，那麼使用步槍技能。對於今日來說，突擊步槍，衝鋒槍以及輕機槍之間的差別已經是十分細微的了</t>
        </r>
      </text>
    </comment>
    <comment ref="C61" authorId="0">
      <text>
        <r>
          <rPr>
            <sz val="10"/>
            <rFont val="SimSun"/>
            <charset val="134"/>
          </rPr>
          <t>對專門聯繫到動物王國的生物學
的研究，包括仍存在以及滅絕動物的生態結構，進 化，分類，行為習性，以及分佈。使用這項技能來從
動物與環境的互動（腳印，獸糞，痕跡等等），行為舉止，以及區域特點上辨認出其物種。</t>
        </r>
      </text>
    </comment>
    <comment ref="Q61" authorId="0">
      <text>
        <r>
          <rPr>
            <sz val="10"/>
            <rFont val="SimSun"/>
            <charset val="134"/>
          </rPr>
          <t>用於使用槍榴彈發射器，反坦克火箭炮等等。</t>
        </r>
      </text>
    </comment>
    <comment ref="C62" authorId="0">
      <text>
        <r>
          <rPr>
            <sz val="10"/>
            <rFont val="SimSun"/>
            <charset val="134"/>
          </rPr>
          <t>用來發現幷對電子設備的故障進行維修。允許製作簡單的電子設備。這是個現代技能—在 1920 年代則是使用物理學以及電氣維修來應對電子設備。
不像電氣維修技能，電子學工作的部件通常是不能臨時配備的：它們通過精密的工作被設計出來。通常如果沒有正確的微晶片或者電路板，技能的使用者就無法進行工作，除非他們可以策劃出一些形式的應急方案。</t>
        </r>
      </text>
    </comment>
    <comment ref="Q62" authorId="0">
      <text>
        <r>
          <rPr>
            <sz val="10"/>
            <rFont val="SimSun"/>
            <charset val="134"/>
          </rPr>
          <t>噴射出一連串點燃的可燃燒液體或者氣體的武器。可以被操作者攜帶或者架設在交通工具上。</t>
        </r>
      </text>
    </comment>
    <comment ref="C63" authorId="0">
      <text>
        <r>
          <rPr>
            <sz val="10"/>
            <rFont val="SimSun"/>
            <charset val="134"/>
          </rPr>
          <t>使用者可以知道在某個特定的日子或者一天早晚某個時間時哪顆恒星或者行星位于正上方，何時彗星和流星雨會出現，以及重要的恒星的名字。這項技能同樣會提供有關其他世界的生命，銀河的存在和結構，以及類似的知識的現代概念。一名學者可能能够計算軌道，判斷恒星生命周期，以及（在現代）有關紅外天文學或者超長基綫干涉測量的相關知識。</t>
        </r>
      </text>
    </comment>
    <comment ref="Q63" authorId="0">
      <text>
        <r>
          <rPr>
            <sz val="10"/>
            <rFont val="SimSun"/>
            <charset val="134"/>
          </rPr>
          <t>這項技能呈現出對一些形式的軍事訓練和經歷。
使用者具有在戰爭中操作戰地武器的經驗：可以在一
個工作隊或“派遣隊”中工作，進行對超過個人武器射擊距離的武器的操作。這些武器通常過於巨大以至於無法單人進行操作，並且個人無法再沒有工作隊支援的情況下使用這武器，或者應當提高難度等級（取決於
KP 的判斷，也取決於使用的武器類型）。
存在著許多不同的專業化武器，取決於遊戲設定的時期，包括加農炮、榴彈炮、迫擊炮以及火箭發射器。</t>
        </r>
      </text>
    </comment>
    <comment ref="C64" authorId="0">
      <text>
        <r>
          <rPr>
            <sz val="10"/>
            <rFont val="SimSun"/>
            <charset val="134"/>
          </rPr>
          <t>用來决定大致的岩層年齡，辨認出化石的類型，區分礦物和水晶，確定合理的采礦和挖掘地址，評估土地，預測火山活動、地震、雪崩以及其他類似的現象。</t>
        </r>
      </text>
    </comment>
    <comment ref="Q64" authorId="0">
      <text>
        <r>
          <rPr>
            <sz val="10"/>
            <rFont val="SimSun"/>
            <charset val="134"/>
          </rPr>
          <t>在這項技能的幫助下，使用者將熟練于安全使用爆破，包括設置以及拆除炸藥。地雷以及相似的設備被設計得容易設置（不需要檢定）但是相對較為困難地進行除去或拆除。
這項技能也包含軍用等級的爆炸物（反人類地雷，塑膠炸彈，等）。
給予足夠的時間和資源，這些專家可以裝設炸藥
來摧毀一幢建築，清除一個被堵住的隧道，以及賦予炸藥不同用處（例如構造微量炸藥，詭雷，以及其他）。</t>
        </r>
      </text>
    </comment>
    <comment ref="C65" authorId="0">
      <text>
        <r>
          <rPr>
            <sz val="10"/>
            <rFont val="SimSun"/>
            <charset val="134"/>
          </rPr>
          <t>關于生命和存活的有機物的學科，包括細胞學、生態學、基因學、組織學、微觀生物學、生理學等等。在這項技能的幫助下，一個人可能能够研究出能够對抗可怕的克蘇魯神話細菌的疫苗，將自己從能够令人産生幻覺的叢林植物下隔離開來，或者對鮮血以及/或者有機物質進行分析。</t>
        </r>
      </text>
    </comment>
    <comment ref="C66" authorId="0">
      <text>
        <r>
          <rPr>
            <sz val="10"/>
            <rFont val="SimSun"/>
            <charset val="134"/>
          </rPr>
          <t>使使用者能够理論上瞭解壓力、材料、運動、磁力、電力、光學、輻射和相關的現象，以及給予一定的能力來構建實驗器材來驗證想法。對于知識的瞭解程度取决于所在的年代。實際運用的裝置，例如汽車，幷不是物理學家的範圍，然而實驗設備可能會是，也許要結合電氣維修或者機械維修。</t>
        </r>
      </text>
    </comment>
    <comment ref="P66" authorId="0">
      <text>
        <r>
          <rPr>
            <sz val="10"/>
            <rFont val="SimSun"/>
            <charset val="134"/>
          </rPr>
          <t>這項技能泛指情感上的治療，不單是弗洛伊德的療法。
短期強化的精神分析可以恢復一名調查員患者的理智值。
進行心理治療時，游戲時間每月一次，精神病醫師或醫生進行一次精神分析技能檢定。
如果成功了，病人恢復 1D3 的理智值。如果檢定失敗了，沒有任何恢復。如果檢定爲大失敗，那麽病人失去 1d6 的理智值，幷且由心理醫師進行的治療到此結束：可能在心理治療中發生了一些嚴重的事變或者戲劇性的阻礙，幷且在病人與治療專家之間的關係破損到了難以修復的地步。
在游戲中，只靠精神分析幷不能加速不定性瘋狂的恢復，恢復需要 1D6 個月的系統全面（或者相似的）的照顧，而精神療法可能只是構成了其中的一部分。
對于這個技能的成功使用允許一名角色處理他人在短期內的恐懼症狀，或者看清錯覺的真相。在游戲中，這允許一名瘋狂的調查員在短期內免受恐懼或者狂躁的影響，例如允許一名幽閉恐懼症患者躲藏在掃把櫃中十分鐘。同樣的，一名角色可以進行一個精神分析檢定來幫助一名處于妄想中的調查員在短期內看破幻覺不受影響。
由一名心理治療專家進行的治療可以在不定式瘋狂期間內回復理智值（見理智，154 頁）。</t>
        </r>
      </text>
    </comment>
    <comment ref="C67" authorId="0">
      <text>
        <r>
          <rPr>
            <sz val="10"/>
            <rFont val="SimSun"/>
            <charset val="134"/>
          </rPr>
          <t>有關物質組成，溫度的影響，能量，以及作用于其上的壓力的研究，也包括物質如何互相影響。在化學的幫助下，某人可以創造或者提取複雜的化學複合物，包括簡單的炸藥，毒藥，氣體以及酸液，需要至少一天以上幷且在合適的設備以及化學藥劑的幫助。使用者也可以對一種不明的物質進行分析，如果有這合適的設備以及試劑。</t>
        </r>
      </text>
    </comment>
    <comment ref="P67" authorId="0">
      <text>
        <r>
          <rPr>
            <sz val="10"/>
            <rFont val="SimSun"/>
            <charset val="134"/>
          </rPr>
          <t>使用者有能力可以提供緊急的醫療處理。這可能包括：對摔斷了的腿用夾板進行處理，止血，處理燒傷，對一名溺水的受害者進行復蘇處理，包扎以及清理傷口等等。急救不能用于治療疾病（這需要醫學技能）。
爲了能做到有效，急救必須在一小時內進行處理，在這情况下，能回復 1 生命值的損傷。這項技能可以嘗試一次，幷且後續的嘗試將爲進行孤注一骰。兩個人可以合作進行急救，只要其中一人成功便可以得到生命值的回復。成功的急救的使用可以將一名失去意識的人喚醒過來。一名角色被限制只能進行一次成功的急救或者醫學，直到受到其他傷害。
當處理一名瀕死的角色，成功的急救可以穩定他的狀態一小時，幷且得到一點臨時生命。在一小時結束後，在那之後每經過一小時，那名角色必須進行一次成功的體質（CON）檢定來維持傷勢的穩定，或者（如果體質檢定失敗）那名角色瀕死幷且失去臨時生命，以及必須之後每輪進行一次體質（CON）檢定來避免死亡。如果那名角色存活到下一輪，可以再次嘗試對其使用急救（最多可以兩人使用）。這個可以不斷持續下去（不算是使用孤注一骰）直到蘇醒或者死亡。
急救（幷且只有急救）可以拯救一名瀕死角色的生命，在之後他必須接受一個成功的醫學檢定或者被送往醫院。因此，急救是一個需要擁有的重要的技能，伴隨著醫學，如果你希望能成爲一名有用的醫生。</t>
        </r>
      </text>
    </comment>
    <comment ref="C68" authorId="0">
      <text>
        <r>
          <rPr>
            <sz val="10"/>
            <rFont val="SimSun"/>
            <charset val="134"/>
          </rPr>
          <t>關于由其他人發展出來的用于隱藏對話或者信息內容用的暗碼或者密語的研究。一種數學的專業分支，這項技能使使用者能够辨認，創造或破譯暗碼。暗碼通常上來說是寫下來的，但也可能通過其他的形式，例如隱藏在樂曲、畫作或者電腦編碼（在現代設定下）下的信息。破譯一個暗碼可能會是一個漫長的工作，通常需要很長時間的調查研究以及大量的演算處理。</t>
        </r>
      </text>
    </comment>
    <comment ref="P68" authorId="0">
      <text>
        <r>
          <rPr>
            <sz val="10"/>
            <rFont val="SimSun"/>
            <charset val="134"/>
          </rPr>
          <t>使用者可以診斷幷治療事故，創傷，疾病，毒藥等，幷且可以提供公共健康建議。如果一個時代還幷沒有好的治療某種疾病的療法，那麽這項技能的效果是有限的，不確定的，或者無效的。醫學技能能給予大範圍的對于藥片以及藥劑，是自然還是人造的知識，以及對副作用以及禁忌症狀的理解。
用醫學技能來進行治療最少要花費 1 小時時間，幷且可以在造成了傷害後的任何時間進行處理，但是如果這幷沒有在同一天內進行處理，難度等級將會上升（需要一個困難難度的成功）。一名角色如果被成功地用醫學技能進行治療，他將恢復 1D3 的生命值（除在任何接受的急救之外的），除了在一名臨死角色的場合，他必須先接受一個成功的急救技能檢定來穩定傷勢，然後才能接受一個醫學檢定。
一名角色被限定只能接受一次成功的急救以及醫學的治療，直到遭受了進一步的傷害（除了在臨死角色的場合，他可能需要多次的急救檢定來穩定傷勢）。成功的醫學技能的使用可以將一名昏迷的角色從昏迷中喚醒。
當處理重傷時，成功的醫學技能的使用可以提供病人在每周的恢復檢定上一個獎勵骰。</t>
        </r>
      </text>
    </comment>
    <comment ref="C69" authorId="0">
      <text>
        <r>
          <rPr>
            <sz val="10"/>
            <rFont val="SimSun"/>
            <charset val="134"/>
          </rPr>
          <t>這是門關於大氣的科學研究，包括天氣系統和形態，以及大氣現象。使用這項技能可以判斷長期的天氣形態以及對其影響進行預報，例如雨、雪以及霧。</t>
        </r>
      </text>
    </comment>
    <comment ref="P69" authorId="0">
      <text>
        <r>
          <rPr>
            <sz val="10"/>
            <rFont val="SimSun"/>
            <charset val="134"/>
          </rPr>
          <t>關于化學複合物以及它們的在有機生命體上的效果的研究。傳統上來說，這包括藥物的配方、創造以及施用（不管是一名巫醫進行藥草組合或者是現代的藥劑師在實驗室裏進行操作）。這個技能的應用在與確認藥物被安全以及有效地使用，包括人工合成原料，毒素的檢定，以及有可能産生的副作用的相關知識。</t>
        </r>
      </text>
    </comment>
    <comment ref="C70" authorId="0">
      <text>
        <r>
          <rPr>
            <sz val="10"/>
            <rFont val="SimSun"/>
            <charset val="134"/>
          </rPr>
          <t>關於植物生命的研究，包括物種
分類，結構，生長，繁殖，化學特性，進化原理，疾病，以及顯微研究。植物學的分支學科包括農學，森林學，園藝和古植物學。在這項技能的幫助下，某人可以辨認出某種特定植物的特性（例如是否有毒性， 是否可食用，或者具有精神治療作用）以及它的具體用處。</t>
        </r>
      </text>
    </comment>
    <comment ref="P70" authorId="0">
      <text>
        <r>
          <rPr>
            <sz val="10"/>
            <rFont val="SimSun"/>
            <charset val="134"/>
          </rPr>
          <t>使用者可以在一名自願幷經歷過高度暗示、放鬆的目標身上引出出神似的狀態，幷且可能回憶起忘却的記憶。對于催眠的限制應當由 KP 根據適應自己游戲的情况來制定；這可能是只有自願的目標可以被催眠，或者 KP 可能會允許這項技能以一種更加富有侵略性的方式被用在非自願的目標身上。
對那些遭受了精神創傷的人，這項技能可以當做催眠療法來使用，减輕一名病人的恐懼或者躁狂（成功的使用這個技能意味著這名病人在該場合克服了恐懼或者躁狂）。記住，爲了完全治愈某人的恐懼，可能會需要一系列成功的催眠療法療程（最少 1D6 療程，由 KP 决定）。
對抗技能/難度等級：
·對于一個非自願目標，催眠將與心理學或者意志
（POW）進行對抗。
孤注一骰的例子：通過獲得對方專心一致的注意來增加你對目標的影響；用令人混亂的光照或者其他道具來使目標在感覺上感到難受；用藥物來使目標更容易受暗示影響。
孤注一骰失敗的範例結果：一些過去的記憶或者創傷將被帶到表面，造成目標 1D6 的理智損失；目標沉浸入了出神狀態，造成他在之後不知不覺走到了公共汽車的前方；目標的思想（或者調查員的思想）暫時性地變得一片空白，允許被邪惡的存在所占有。
如果一個瘋狂的調查員在孤注一骰上失敗，他的思想將退化到嬰兒般的狀况直到獲得治療。</t>
        </r>
      </text>
    </comment>
    <comment ref="O71" authorId="0">
      <text>
        <r>
          <rPr>
            <sz val="10"/>
            <rFont val="SimSun"/>
            <charset val="134"/>
          </rPr>
          <t>以上技能都是COC 推薦的常用技能，玩家可以因應角色，而寫出任何技能(當然要合理以及經KP同意)然後討論技能效果</t>
        </r>
      </text>
    </comment>
    <comment ref="B72" authorId="0">
      <text>
        <r>
          <rPr>
            <sz val="10"/>
            <rFont val="SimSun"/>
            <charset val="134"/>
          </rPr>
          <t>這項技能代表一名覺得對一個超出人類常規知識範疇的事物的專業理解。學問的專業化應該具體並且不同尋常，例如：·
夢學問
死靈之書學問（e.g.歷史的）
·UFO 學問·
吸血鬼學問·
狼人學問·
亞狄斯星人學問
當KP 想要測試某位調查員歸屬于於這些領域學問其中之一的某物的知識時，但是調查員缺少相關的專業學問，KP 可以允許一個其他的（更加通用的）技能的使用，但是需要一個更高難度等級的成功。例如，如果KP 測試一名現代調查員對於1980 年代外星人誘拐的知識，他可以要求一個常規難度的UFO 學問的成功檢定，或者一個困難難度的歷史技能的成功檢定。對於KP 來說，學問技能也可以用作對表示一個非玩家角色知識量的簡單記錄。在主流中，知識由教育屬性（EDU）以及專門的技能來表示，例如歷史或者克蘇魯神話。KP 應當決定何時應當將學問技能放入遊戲中—通常只有當一塊特殊領域的專業知識成為整場遊戲核心的時候。</t>
        </r>
      </text>
    </comment>
    <comment ref="A73" authorId="0">
      <text>
        <r>
          <rPr>
            <sz val="10"/>
            <rFont val="SimSun"/>
            <charset val="134"/>
          </rPr>
          <t>以上技能都是COC 推薦的常用技能，玩家可以因應角色，而寫出任何技能(當然要合理以及經KP同意)</t>
        </r>
      </text>
    </comment>
    <comment ref="B74" authorId="0">
      <text>
        <r>
          <rPr>
            <sz val="10"/>
            <rFont val="SimSun"/>
            <charset val="134"/>
          </rPr>
          <t>當選擇這項技能時，必須明確一門具體的語言幷且寫在技能的後面。在嬰兒期或者童年早期，大多數人使用單一一門語言。玩家所選擇作爲母語的語言自動地以等同于調查員教育（EDU）屬性爲起始；此後，調查員以那個百分比或者更高的來進行理解，說，讀以及寫（如果更多的技能點數在調查員創作時加了上去）。
對抗技能/難度等級：
對于母語來說，通常幷不需要技能檢定。即使當學術性的、古式的或者深奧的術語被使用，如果同類裏的人對其他人都很友好幷且有足够的時間來進行交流，那麽大多數的事情將不需要一個骰子檢定。如果一份文件是極其難以閱讀或者以一種古式的方言來寫，那麽 KP 可能會要求一個檢定。</t>
        </r>
      </text>
    </comment>
    <comment ref="B75" authorId="0">
      <text>
        <r>
          <rPr>
            <sz val="10"/>
            <rFont val="SimSun"/>
            <charset val="134"/>
          </rPr>
          <t>對其他語言技能的建議：
·在一門語言上 5%的技能將能够正確地辨認出這門語言而不需要檢定。
·在一門語言上 10%的技能可以交流簡單的想法。
·在一門語言上 30%的技能可以對社交上的需求進行理解。
·在一門語言上 50%的技能可以進行流暢的交流。
·在一門語言上 75%的技能可以將一門外國語言說得像是本地人一樣。
·辨認一門當下在使用的人類語言（調查員所不清楚的），使用知識檢定。
·辨認一門已消逝的人類語言，使用考古學或者歷史檢定。 
·辨認一門外星語言，使用克蘇魯神話，或者也許神秘學檢定。</t>
        </r>
      </text>
    </comment>
    <comment ref="B76" authorId="0">
      <text>
        <r>
          <rPr>
            <sz val="10"/>
            <rFont val="SimSun"/>
            <charset val="134"/>
          </rPr>
          <t>對其他語言技能的建議：
·在一門語言上 5%的技能將能够正確地辨認出這門語言而不需要檢定。
·在一門語言上 10%的技能可以交流簡單的想法。
·在一門語言上 30%的技能可以對社交上的需求進行理解。
·在一門語言上 50%的技能可以進行流暢的交流。
·在一門語言上 75%的技能可以將一門外國語言說得像是本地人一樣。
·辨認一門當下在使用的人類語言（調查員所不清楚的），使用知識檢定。
·辨認一門已消逝的人類語言，使用考古學或者歷史檢定。 
·辨認一門外星語言，使用克蘇魯神話，或者也許神秘學檢定。</t>
        </r>
      </text>
    </comment>
    <comment ref="A88" authorId="0">
      <text>
        <r>
          <rPr>
            <sz val="10"/>
            <rFont val="SimSun"/>
            <charset val="134"/>
          </rPr>
          <t>所有背景故事條目都可以看成角色扮演的指引。
在填寫這些條目時，請嘗試讓每個條目的用語都能反應角色的人格本質
每一項可以有複數項目，但心靈支柱只可以選擇其中一樣。
設定名字：為那個人或地點取名字，定義出物件或概念					
附上感受：出於正面或負面的感受，從此開始建立					
強化它：用愛取代喜歡，用痛恨取代不喜歡					
情緒化：用必須取代可能					
試著用使它充滿人格和意義的方式描寫
守秘人能夠按照自己期望的方式對背景故事中的任何內容作出調整，除了調查員的關鍵連接。</t>
        </r>
      </text>
    </comment>
    <comment ref="A89" authorId="0">
      <text>
        <r>
          <rPr>
            <sz val="10"/>
            <rFont val="SimSun"/>
            <charset val="134"/>
          </rPr>
          <t xml:space="preserve">形象描述由 APP 所決定，以下是一些可能的選項：					
粗獷、帥氣、醜陋、漂亮、迷人、娃娃臉、聰明臉、懶散、呆滯、髒亂、耀眼、書呆子、年輕、委靡、豐滿、粗壯、多毛、苗條、優雅、襤褸、矮胖、蒼白、陰沉、大眾臉、紅潤、曬黑、皺紋、古板、羞怯、敏銳、健壯、嬌俏、肌肉棒子、魁梧、笨拙、脆弱。					</t>
        </r>
      </text>
    </comment>
    <comment ref="M89" authorId="0">
      <text>
        <r>
          <rPr>
            <sz val="10"/>
            <rFont val="SimSun"/>
            <charset val="134"/>
          </rPr>
          <t xml:space="preserve">1: 慷慨的（如：小費給很多、總會伸出援手、慈善家）					
2: 善待動物（如：愛貓、在農場長大、瞭解馬兒）					
3: 夢想家（如：讓幻想起飛、富有遠見、高度創意）					
4: 享樂主義者（如：派對人生、有趣的酒鬼、及時行樂）					
5: 賭徒性格（如：撲克臉、什麼都試、活在懸崖邊）					
6: 好廚子（如：烤超棒的蛋糕、隨便都能變出大餐、精緻味覺）					
7: 情聖/狐狸精（如：溫文儒雅、動人聲線、勾人眼神）					
8: 忠誠（如：為朋友兩肋插刀、從未背信、願意為信念而死）					
9: 美好名聲（如：全國最好的飯後演講者、大善人、無畏者）					
10: 野心（如：達到一個目標、當老闆、佔有它的一切）					</t>
        </r>
      </text>
    </comment>
    <comment ref="A92" authorId="0">
      <text>
        <r>
          <rPr>
            <sz val="10"/>
            <rFont val="SimSun"/>
            <charset val="134"/>
          </rPr>
          <t xml:space="preserve">1: 有崇拜與禱告的上位力量（如：Vishnu、Jesus Christ、Haile Selassie I）					
2: 人類並不需要宗教（如：無神論者、人文主義者、世俗論者）					
"3: 科學解答了一切。選擇一個感興趣的形象（如：演化論、
低溫物理學、宇宙探索）"					
4: 相信命運（如：業報、種姓制度、迷信）					
5: 會社或秘密會社成員（如：共濟會、婦女會、Anonymous)					
6: 邪惡必須從社會根除。哪種邪惡？（如：毒品、暴力、種族主義）					
7: 神祕學（如：占星術、招魂、塔羅牌）					
8: 政治（保守、社會主義者、自由）					
9: 「錢就是力量，我要盡可能得到全部」（如：貪婪、野心、無情）					
10: 競選者/活動者（如：女權主義、平等權、工會）					</t>
        </r>
      </text>
    </comment>
    <comment ref="A95" authorId="0">
      <text>
        <r>
          <rPr>
            <sz val="10"/>
            <rFont val="SimSun"/>
            <charset val="134"/>
          </rPr>
          <t xml:space="preserve">1: 父母（如：媽媽、爸爸、繼母）					
2: 祖父母（如：媽媽那邊的祖母、爸爸那邊的祖父）					
3: 兄弟姊妹（如：哥哥、同父異母弟弟、繼妹妹）					
4: 孩子（如：兒子、女兒）					
5: 伴侶（如：配偶、未婚妻、愛人）					
6: 教你最高級職業技能的人。標註他教了你什麼技能（如：學校老師、你爸）					
7: 兒時朋友（如：同學、鄰居、想像中的朋友）					
"8: 名人。你的偶像或是英雄。從可能從未遇過他（如：電影明星、
政治家、音樂家）"					
9: 遊戲中的另一個同伴探索者。自己或隨機選一個。					
10: 一個遊戲中的 NPC 。叫 Keeper 幫你選一個。	
（承上）為何重要					
1: 你感激他們。他們如何幫助你？（如：經濟上、在你的艱苦時刻保護你、給你第一份工作）					
2: 他們教了你某件事。那是什麼？（如：一個技能、去愛、當個男子漢）					
3: 他們給予你人生的意義。如何？（如：你渴望成為他們、你想和他們在一起、你想讓他們快樂）					
4: 你傷害了他們，想要和好。你做了什麼？					
（如：偷了他們的錢、告訴警察關於他們的事、在他們沮喪時拒絕幫忙）					
5: 共享一段經歷。什麼？（如：你們一起度過了一段艱苦的時光、你們一起長大、你們曾一起作戰）					
6: 你想向他們證明你自己。如何？（如：得到一份好工作、找到一個好老婆、書讀得很好）					
7: 你視他們為偶像（如：因為他們的名望、他們的美貌、他們的作品）					
8: 一種懊悔（如：你本該死在他們那裡、你們因你說的某件事而分手、當有機會時你沒有前去伸出援手）					
9: 你希望證明自己比他們更好。他們的瑕疵是什麼？（如：懶惰、酗酒、缺乏愛心）					
10: 他們讓你痛苦，你想要復仇。你為何責怪他們？（如：愛人之死、你的事業被毀、婚姻破碎）									</t>
        </r>
      </text>
    </comment>
    <comment ref="A98" authorId="0">
      <text>
        <r>
          <rPr>
            <sz val="10"/>
            <rFont val="SimSun"/>
            <charset val="134"/>
          </rPr>
          <t xml:space="preserve">1: 你學習的地方（如：學校、大學）					
2: 你的家鄉（如：農村、商鎮、繁華都市）					
3: 你遇見初戀的地方（如：音樂會、假日、防空洞）					
4: 可安靜沈思的地方（如：圖書館、在你的莊園散步、釣魚）					
5: 社交場所（如：紳士俱樂部、當地酒吧、叔叔的屋子）					
6: 連結到你的「意識型態/信念」的地方（如：教區教堂、麥加、巨石陣）					
7: 一個重要人士的墓地。誰？（如：父或母、孩子、愛人）					
8: 真正的家（如：郊區宅邸、出租公寓、你長大的孤兒院）					
9: 你在那裡度過最快樂的日子（如：初吻的公園長凳、你的大學）					
10: 你的工作地點（如：辦公室、圖書館、銀行）					</t>
        </r>
      </text>
    </comment>
    <comment ref="M98" authorId="0">
      <text>
        <r>
          <rPr>
            <sz val="10"/>
            <rFont val="SimSun"/>
            <charset val="134"/>
          </rPr>
          <t xml:space="preserve">1: 一個關聯到你的最高技能的物品（如：昂貴的西裝、假 ID、手指虎）					
2: 你的職業的本質物品（如：醫生包、車、開鎖器）					
3: 童年回憶（如：漫畫、折疊小刀、幸運錢幣）					
4: 死者遺物（如：珠寶、在表中的相片、一封信）					
5: 你的「重要人士」送你的東西（如：戒指、日記、地圖）					
6: 你的收集。什麼收集？（如：公車票、動物玩偶、錄音）					
"7: 某個你正在找但是不知道是什麼的東西——你渴求答案
（如：你在一個衣櫃中找到的不明語言寫成的信、
從你先父遺物中找到的不明來源的奇異煙斗、在你花園中挖出的奇異銀球）"					
8: 運動用品（如：板球球棒、簽名球、釣魚桿）					
9: 武器（如：配槍、你的老獵槍、藏在靴子裡的斧頭）					
10: 寵物（如：狗、貓、烏龜）					</t>
        </r>
      </text>
    </comment>
    <comment ref="H103" authorId="0">
      <text>
        <r>
          <rPr>
            <sz val="10"/>
            <rFont val="SimSun"/>
            <charset val="134"/>
          </rPr>
          <t>調查員在其背景中選擇一個條目(不包括恐懼症，妄想，創傷或任何克蘇魯神話相關)作爲一種(羈絆)心靈支柱，
是調查員在當前狀況下，最為支撐調查員心智的存在，心靈支柱同一時間只能擁有一個。
作用:自救;
這能作用于調查員冒險或者休息的時間中，選擇一項背景條目，進行理智檢定，如果檢定成功，那麽調查員將會回復 1D6 點理智值。
但如果這次檢定是失敗的，那麽將會損失 1 點理智值幷且守秘人與玩家應該據此來適當的修改這個背景來對應這一失敗。
如果選擇心靈支柱作為理智檢定，那麼在回覆SAN值的理智檢定上，將額外獲得一顆獎勵骰，且能夠脫離不定性瘋狂的第二階段。
但如果這次理智檢定依然失敗了，那調查員將要對此的相關背景進行修改，幷失去這一項“心靈支柱”。
失去背景項目的後果可怕的,例如會失去信仰，或導致家庭矛盾分居甚至離婚。
守秘人能夠按照自己期望的方式對背景故事中的任何內容作出調整，除了調查員的心靈支柱。</t>
        </r>
      </text>
    </comment>
    <comment ref="A119" authorId="0">
      <text>
        <r>
          <rPr>
            <sz val="10"/>
            <rFont val="SimSun"/>
            <charset val="134"/>
          </rPr>
          <t>習慣恐懼
在某些時候，持續的直面于一個神話生物將不會帶來更多的影響——怪物不再會是一個消不去的噩夢，而只是會成爲調查員調查路途上的一塊絆脚石。一旦一位調查員已經因爲同一種怪物損失了那個怪物所能造成理智值損失的最大值的話，那麽那位調查員將不再會因此損失任何額外的理智值了。例如說，調查員不會因爲遭遇深潜者（理智值損失 0/1D6）大軍而損失超過 6 點的理智值，即使他所面對的是一個百人的深潜者大隊也是一樣。
但是要注意！！！調查員幷不會真的就已經習慣于見識這些外來的污穢。在過了一段時間，也許是調查員進行了某種程度上的日常生活後，對這些生物的恐懼感會再一次回到他的身上。一個玩家應當明白你的理智值隨時會因爲任何神話存在而損失。每個調查員幕間成長時（見第 94 頁），玩家都應該將以上所有的相關數值都减 1——時間就是最好的醫生。</t>
        </r>
      </text>
    </comment>
    <comment ref="Y138" authorId="0">
      <text>
        <r>
          <rPr>
            <sz val="10"/>
            <rFont val="SimSun"/>
            <charset val="134"/>
          </rPr>
          <t>首次施放魔法
當一名角色新學到了一個法術，嘗試首次施放時，他需要做一次施法檢定。
只要這個法術成功施放了（甚至是進行了孤注一骰），以後的使用中不再需要施法檢定；NPC 和怪物無需進行施法檢定。
首次施放一個法術需要進行困難 POW 檢定。若施法檢定成功，參考法術的描述給出效果。如果施法檢定失敗，什麽也不發生。
在施法檢定失敗之後，角色有一次機會决定要不要嘗試再次施放此法術（再一次付出法術消耗）——
或者立即施放，或者將來任何時候施放——如果這樣做的話，要進行孤注一骰。如果孤注一骰成功，
法術正常生效，不會産生負面效果。如果施法孤注一骰失敗，那麽法術也會正常生效，
但是施法者會産生嚴重的後果。最終，法術總是能正確施放——施法檢定用來估計施法者在施法過程中受到的傷害，
而不是法術施放的成功與否。唯一的例外情况（除去再也不施放這個法術）
是回頭從來源處從頭重新學習一遍這個法術——通常還需要 2D6 周和一個困難 INT 檢定。
重新學習法術以後，可能會再進行一次施法檢定——這辦法比施法孤注一骰要謹慎多了。
這也是許多巫師汲汲于延壽續命的原因——錯誤施放法術，可是通向墳墓的近道！</t>
        </r>
      </text>
    </comment>
  </commentList>
</comments>
</file>

<file path=xl/comments2.xml><?xml version="1.0" encoding="utf-8"?>
<comments xmlns="http://schemas.openxmlformats.org/spreadsheetml/2006/main">
  <authors>
    <author/>
  </authors>
  <commentList>
    <comment ref="G5" authorId="0">
      <text>
        <r>
          <rPr>
            <sz val="10"/>
            <rFont val="SimSun"/>
            <charset val="134"/>
          </rPr>
          <t>職業稱謂，職位，職銜</t>
        </r>
      </text>
    </comment>
    <comment ref="G6" authorId="0">
      <text>
        <r>
          <rPr>
            <sz val="10"/>
            <rFont val="SimSun"/>
            <charset val="134"/>
          </rPr>
          <t>選擇調查員的出生地。
沒有遊戲懲罰或者獎勵某個特定國家或者民族。
出生地的主要影響在於：舉個例子：一個出生在美國的調查員理所當然應該說一口好英語作為他的母語。
而一個出生在魁北克的調查員也許會在出生後學習法語，
一個出生在亞利桑那州的可能會學習西班牙語或者納瓦夥語，而一個出生在三藩市的可能會說廣東話。</t>
        </r>
      </text>
    </comment>
    <comment ref="O6" authorId="0">
      <text>
        <r>
          <rPr>
            <sz val="10"/>
            <rFont val="SimSun"/>
            <charset val="134"/>
          </rPr>
          <t>0：衰弱：沒法站起來甚至端起一杯茶｡
15：弱者,虛弱｡
50：普通人水平｡
90：你見過的力氣最大的人｡
99：世界水平(奧賽舉重冠軍)｡人類極限｡
140：超越人類之力(例如大猩猩或馬)｡
200+：怪物之力(例如格拉基)</t>
        </r>
      </text>
    </comment>
    <comment ref="U6" authorId="0">
      <text>
        <r>
          <rPr>
            <sz val="10"/>
            <rFont val="SimSun"/>
            <charset val="134"/>
          </rPr>
          <t>調查員每輪可以移動的碼數（或米數）等于他的移動值的五倍。
若敏捷和力量都小于體型：移動７
若敏捷或力量之一大于等于體型或三者相等：移動８
若力量和敏捷都大于體型：移動９</t>
        </r>
      </text>
    </comment>
    <comment ref="A7" authorId="0">
      <text>
        <r>
          <rPr>
            <sz val="10"/>
            <rFont val="SimSun"/>
            <charset val="134"/>
          </rPr>
          <t>社會性別
Male男性 Female女性
Agender 無性別 
Androgyne 兩性人
Androgynous 兩性人 
Bigender 雙性人
Cis 順性人 
Cis Female 順性女
Cis Woman 順性女 
Cis Male 順性男
Cis Man 順性男 
Cisgender 順性人
Cisgender Female 順性女 Cisgender Male 順性男
Cisgender Man 順性男 Cisgender Woman 順性女
Female to Male 女變男 
FTM 女變男
Gender Fluid 流性人 
Gender Nonconforming 非常規性別
Gender Questioning 性別存疑 Gender Variant 變體性別 Genderqueer 酷兒性別
Intersex 間性人 
Male to Female 男變女
MTF 男變女 Neither 男女皆非
Neutrois 無性別 Non-binary 非二元
Other 其他Pangender 泛性別
Trans 跨性別 Trans Female 跨性女
Trans Male 跨性男 Trans Man 跨性男
Trans Person 跨性人 Trans Woman 跨性女
Trans 跨性別 Trans Female 跨性女
Trans Male 跨性男 Trans Man 跨性男
Trans Person 跨性人 Trans Woman 跨性女
Transfeminine 跨性女Transgender 跨性別
Transgender Female 跨性女Transgender Male 跨性男Transgender Man 跨性男Transgender Person 跨性人Transgender Woman 跨性女Transmasculine 跨性男
Transsexual 變性別Transsexual Female 變性女Transsexual Male 變性男Transsexual Man 變性男Transsexual Person 變性人Transsexual Woman 變性女Two-spirit 兩魂人</t>
        </r>
      </text>
    </comment>
    <comment ref="O7" authorId="0">
      <text>
        <r>
          <rPr>
            <sz val="10"/>
            <rFont val="SimSun"/>
            <charset val="134"/>
          </rPr>
          <t>0：沒有協助無法移動
15：緩慢,笨拙,無法行動自如｡
50：普通人水平｡
90：高速而靈活,可以達成超凡的技藝(例如雜技演員,偉大的舞者)｡
99：世界級運動員｡人類極限｡
120：超越人類之速(例如虎)｡
200+：閃電之速,可以在人類反應過來之前完成系列動作｡</t>
        </r>
      </text>
    </comment>
    <comment ref="U7" authorId="0">
      <text>
        <r>
          <rPr>
            <sz val="10"/>
            <rFont val="SimSun"/>
            <charset val="134"/>
          </rPr>
          <t>使用 STR+SIZ 的結果來决定
為了計算進行戰技的雙方有多大的體格條件差距以及是否有戰鬥者會因此而承受懲罰骰（Penalty Die）時，將他們的體格值對比。只要進行戰技的其中一方比對方的體格值低，每低1 級體格他就會承受1 個懲罰骰（最多2 個懲罰骰）。如果發動戰技方的體格比對方小至少3 級，那麼他無法發動戰技——他說不定能抓牢對手，但根本就沒有可能將敵人推動或者提起來</t>
        </r>
      </text>
    </comment>
    <comment ref="A8" authorId="0">
      <text>
        <r>
          <rPr>
            <sz val="10"/>
            <rFont val="SimSun"/>
            <charset val="134"/>
          </rPr>
          <t>玩家的調查員應選擇年齡在１５至９０之間。若設想的調查員超過這個年齡範圍，那麽請找您的守秘人進行調整吧。對照相應年齡，調整調查員的屬性
（不同年齡段的調整不叠加）。</t>
        </r>
      </text>
    </comment>
    <comment ref="G8" authorId="0">
      <text>
        <r>
          <rPr>
            <sz val="10"/>
            <rFont val="SimSun"/>
            <charset val="134"/>
          </rPr>
          <t>教育達到60代表了高中畢業生的教育水準。
如果高於60，則表示有一些大學生活了。
教育達到90就可以拿到博士了。
一個教育很高的調查員不見得非要上學，但是一定是嚴謹系統的學習過。</t>
        </r>
      </text>
    </comment>
    <comment ref="O8" authorId="0">
      <text>
        <r>
          <rPr>
            <sz val="10"/>
            <rFont val="SimSun"/>
            <charset val="134"/>
          </rPr>
          <t>0：弱者的心,沒有意志力,沒有魔法潜能｡
15：意志力弱,經常成爲高智力或高意志人士的人偶或玩物｡
50：普通人｡
90：堅强的心,對溝通不可視之物和魔法有著高潜質｡
100：鋼鐵之心,與靈能領域和不可視世界有著强烈的鏈接
140：超越人類,基本上是异界存在(例如依格)｡
210+：怪物的魔法潜質和力量,超越凡人之理解力(例如偉大之克蘇魯)｡
注意：人類的意志可以超過 100,但這是特例｡</t>
        </r>
      </text>
    </comment>
    <comment ref="U8" authorId="0">
      <text>
        <r>
          <rPr>
            <sz val="10"/>
            <rFont val="SimSun"/>
            <charset val="134"/>
          </rPr>
          <t>所有調查員，包括守秘人控制角色和怪物都有著名爲“傷害加值”（ＤＢ）和“體格”的兩種屬性。高大强壯的生物和人類可以比那些孱弱的同類造成更多的物理傷害。
確定傷害加值時，將力量和體型相加，然後對照表Ⅰ：傷害加值和體格得出數值。每個範圍都給出了對應的調整值或調整骰。體格同樣也如此决定。
在近戰中，將傷害調整值或調整骰添加到角色的毆打傷害中，包括天生武器、拳頭和近戰武器。
體格則會用在戰技和追逐中，用它來進行比較和計算（具體戰技１０５頁）。
注意：傷害加值不適用于遠程攻擊。</t>
        </r>
      </text>
    </comment>
    <comment ref="AB8" authorId="0">
      <text>
        <r>
          <rPr>
            <sz val="10"/>
            <rFont val="SimSun"/>
            <charset val="134"/>
          </rPr>
          <t>力量是調查員肌肉能力的量化。力量越高，調查員就能舉起更重的東西或更强有力的抓住物體。該屬性會决定調查員在近戰中造成的傷害。力量降低爲０時，調查員就成爲了一個無法離開床鋪的病號。</t>
        </r>
      </text>
    </comment>
    <comment ref="A9" authorId="0">
      <text>
        <r>
          <rPr>
            <sz val="10"/>
            <rFont val="SimSun"/>
            <charset val="134"/>
          </rPr>
          <t xml:space="preserve">「特徵」: Gaslight追加的新系統
玩家通過投擲1D6和1D20來決定他所持有的「特徵」
見特徵頁
請骰後在右邊空格填上數字如1,1 3,10 6,20
</t>
        </r>
      </text>
    </comment>
    <comment ref="G9" authorId="0">
      <text>
        <r>
          <rPr>
            <sz val="10"/>
            <rFont val="SimSun"/>
            <charset val="134"/>
          </rPr>
          <t xml:space="preserve">「特徵」: Gaslight追加的新系統
玩家通過投擲1D6和1D20來決定他所持有的「特徵」
見特徵頁
請骰後在右邊空格填上數字如1,1 3,10 6,20
</t>
        </r>
      </text>
    </comment>
    <comment ref="O9" authorId="0">
      <text>
        <r>
          <rPr>
            <sz val="10"/>
            <rFont val="SimSun"/>
            <charset val="134"/>
          </rPr>
          <t>0：死亡｡
1：病弱｡臥床不起,沒有協助就無法自已｡
15：健康堪憂,經常需躺下休息,常年疼痛纏身｡
50：普通人水平｡
90：抖落身上的液氮,强壯而精神｡
99：鐵之剛體｡可以承受住最强的疼痛｡人類極限｡
140：超越人類之體格(大象)｡
200+：怪物之體,免疫大部分地球疾病</t>
        </r>
      </text>
    </comment>
    <comment ref="U9" authorId="0">
      <text>
        <r>
          <rPr>
            <sz val="10"/>
            <rFont val="SimSun"/>
            <charset val="134"/>
          </rPr>
          <t>當調查員嘗試解决智力謎題或者類似的東西時，KP 可以要求智力（INT）檢定。
當玩家在調查中的某個環節卡住了，進行一次靈感檢定；他們可能錯過了一條至關重要的綫索，或者茫然失措導致游戲停擺。靈感檢定可以讓 KP使調查員回到正軌。</t>
        </r>
      </text>
    </comment>
    <comment ref="AB9" authorId="0">
      <text>
        <r>
          <rPr>
            <sz val="10"/>
            <rFont val="SimSun"/>
            <charset val="134"/>
          </rPr>
          <t>高敏捷的調查員更爲迅捷靈敏，肉體更加柔韌。敏捷檢定可以幫助你在墜落中抓住支撑，或高速穿越敵人，或做到一些纖細的行動。敏捷降爲０的調查員神經將會絮亂，無法完成任何物理行動。
在戰鬥中，高敏捷的角色會優先行動（見第六章：戰鬥）。</t>
        </r>
      </text>
    </comment>
    <comment ref="O10" authorId="0">
      <text>
        <r>
          <rPr>
            <sz val="10"/>
            <rFont val="SimSun"/>
            <charset val="134"/>
          </rPr>
          <t>外貌統括了肉體吸引力和人格魅力。高外貌的人瀟灑而惹人喜愛，但不一定會有一副好面孔。外貌降為０的人恐怖而醜陋，有著十足令人厭惡的舉止，走到哪都會引發議論和震動。外貌會在社交遭遇中發生效用，或在試圖給某人留下好印象時有所幫助。
0：如此的難看｡他人會對你報以恐懼､厭惡和憐憫｡
15：挫｡估計是因爲受傷事故或先天如此｡
50：普通人水平｡
90：你見過的最漂亮的人,有著天然的吸引力｡
99：魅力和酷的巔峰(超級名模或世界影星)｡人類極限｡
注意：外貌只有人類使用｡且無法超過 99｡</t>
        </r>
      </text>
    </comment>
    <comment ref="U10" authorId="0">
      <text>
        <r>
          <rPr>
            <sz val="10"/>
            <rFont val="SimSun"/>
            <charset val="134"/>
          </rPr>
          <t>所有人都分別對不同的主題瞭解一些信息。知識檢定代表了在腦海內儲存著什麽，用調查員所受的教育能提供相關信息的百分比概率來計算。骰出小于等于角色的教育（EDU）值意味著知識檢定成功。
調查員可能知道將水倒進硫酸是危險的（即使沒有學習過化學），或是能够記起西藏的地理（即使沒有導航檢定），或是知道蛛形綱動物有幾條腿（即使生物技能只有一個百分點）。
鑒別當代地球語言就是個使用知識檢定的極佳的例子。若對此情景有更適當的技能，則應該使用該檢定，而不是作知識檢定（由守秘人定奪）。</t>
        </r>
      </text>
    </comment>
    <comment ref="AB10" authorId="0">
      <text>
        <r>
          <rPr>
            <sz val="10"/>
            <rFont val="SimSun"/>
            <charset val="134"/>
          </rPr>
          <t>意志正是心意的力量；意志越高，學習和抵抗魔法的資質就越高。意志降爲０的調查員如同行尸走肉，沒有了“意念”，當然也無法使用魔法。除非特有說明，否則游戲中意志的降低會是永久性的。
理智點（ＳＡＮ）的游戲初始值等于角色的意志。更多信息請前往第八章：理智。
意志同樣决定了角色的魔法值。與意志不同的是，魔法值可以在游戲中消費幷回復。魔法值等于意志的五分之一（見第九章：魔法）。
對于普通人和調查員來說意志基本不會變動。不過對于那些克蘇魯神話的熟手來說，他們有可能使用咒文來增加自己的意志。</t>
        </r>
      </text>
    </comment>
    <comment ref="O11" authorId="0">
      <text>
        <r>
          <rPr>
            <sz val="10"/>
            <rFont val="SimSun"/>
            <charset val="134"/>
          </rPr>
          <t>0：新生兒｡
15：任何方面都沒有受過教育｡
60：高中畢業｡
70：大學畢業(專科學位)｡
80：研究生畢業(碩士學位)｡
90：博士學位,教授｡
96：某研究領域的世界級權威｡
99：人類極限｡</t>
        </r>
      </text>
    </comment>
    <comment ref="U11" authorId="0">
      <text>
        <r>
          <rPr>
            <sz val="10"/>
            <rFont val="SimSun"/>
            <charset val="134"/>
          </rPr>
          <t>生命值用來計算一名調查員、ＮＰＣ、怪物在游戲中累計收到的傷害量，用來表面這個傢伙在被疼痛、疲憊和死亡壓垮前還能走多久。
將角色的體質和體型相加，然後除以１０，無條件省略小數後，即是生命值上限。
我們設計的調查員卡可以直觀的表現出生命值。請將當前生命值和生命值上限填寫在上面。關于更多生命值和傷痕的信息，請見１１９頁。</t>
        </r>
      </text>
    </comment>
    <comment ref="AB11" authorId="0">
      <text>
        <r>
          <rPr>
            <sz val="10"/>
            <rFont val="SimSun"/>
            <charset val="134"/>
          </rPr>
          <t>體質意味著健康、生氣和活力。毒藥和疾病會與調查員的體質屬性正面相鬥。高體質的調查員會有更多的生命值——能承受更多傷害和攻擊。嚴重的物理損傷或魔法攻擊有可能降低該屬性，而當體質降爲０時，調查員就死咯。</t>
        </r>
      </text>
    </comment>
    <comment ref="D12" authorId="0">
      <text>
        <r>
          <rPr>
            <sz val="10"/>
            <rFont val="SimSun"/>
            <charset val="134"/>
          </rPr>
          <t>希望手動輸入的話,請先刪去算式</t>
        </r>
      </text>
    </comment>
    <comment ref="O12" authorId="0">
      <text>
        <r>
          <rPr>
            <sz val="10"/>
            <rFont val="SimSun"/>
            <charset val="134"/>
          </rPr>
          <t>1：一名嬰兒｡(1~12 磅)｡
15：孩童,或身短體瘦(矮人)(33 磅/15kg)｡
60：普通人類體型(中等身高和體重)(170 磅/75kg)｡
80：非常高,强健的體格或非常胖(240 磅/110kg)｡
99：某方面已經是超大號了(330 磅/150kg)｡
150：馬或牛(960 磅/436kg)｡
180：記錄中的最終人類(1400 磅/634kg)｡
200+：1920 磅/872kg(例如昌格納·方庚,見 14 章)｡
注意：有些人類可以超過體型 99｡</t>
        </r>
      </text>
    </comment>
    <comment ref="U12" authorId="0">
      <text>
        <r>
          <rPr>
            <sz val="10"/>
            <rFont val="SimSun"/>
            <charset val="134"/>
          </rPr>
          <t>（大多數情况下）施法時必須消耗魔法值，激活造物、爲魔法通道充能等同樣需要。調查員在游戲初始的魔法值等于他 POW 的五分之一；但是邪教徒和强大的巫師常常會擁有更多的魔法值來消耗。
當一個人的魔法值消耗殆盡之後，所有超出的消耗都直接扣减耐久值。所有這樣的耐久值損失都會表現爲 KP 指定類型的物理傷害——比如身體的疼痛和傷口，皮膚上起泡，或者七竅流血等等。
消耗魔法值或者 POW 值只是在消耗施法者的意志。這樣做可能會造成喜悅和悔恨相混合的感覺、靈魂麻木的感覺，或者根本察覺不到。施法者的能量本質會連接到法術的施放當中去。
有些魔法攻擊會强行從目標身上榨取魔法值或者 POW。這種情况下，損失可以描述成痛苦、頭痛或者其他的小症狀。被迫失去 10 點 POW 的感覺比失去同樣數量魔法值的感覺要强烈。
如果魔法值已經歸零，調查員再减少魔法值時，要從耐久值中扣除（一比一）。
魔法值的回復是自然過程，每小時回復 1 點
（100POW 以上的每小時回復 2 點，200POW 以上的回復 3 點，以此類推）。角色不能通過自然回復自己的魔法值超過其 POW 的五分之一。
溢出到耐久值的魔法值消耗遵從傷害和醫療的規則。耐久值回復和魔法值回復可以同時進行。
假使角色獲得了多于他 POW 五分之一的魔法值，他可以消耗這些魔法值，但多出 的魔法值不可回復。</t>
        </r>
      </text>
    </comment>
    <comment ref="AB12" authorId="0">
      <text>
        <r>
          <rPr>
            <sz val="10"/>
            <rFont val="SimSun"/>
            <charset val="134"/>
          </rPr>
          <t>外貌統括了肉體吸引力和人格魅力。高外貌的人瀟灑而惹人喜愛，但不一定會有一副好面孔。外貌降爲０的人恐怖而醜陋，有著十足令人厭惡的舉止，走到哪都會引發議論和震動。
外貌會在社交遭遇中發生效用，或在試圖給某人留下好印象時有所幫助。</t>
        </r>
      </text>
    </comment>
    <comment ref="O13" authorId="0">
      <text>
        <r>
          <rPr>
            <sz val="10"/>
            <rFont val="SimSun"/>
            <charset val="134"/>
          </rPr>
          <t>0：沒有智商,無法理解周遭的世界｡
15：學得很慢,只能理解最常用的數字,或閱讀學前教育級別的書｡
50：普通人水平｡
90：超凡之腦,可以理解多門語言或法則｡
99：天才(愛因斯坦､達芬奇､特斯拉等等)｡人類極限｡
140：超越人類之智(例如遠古者,見 14 章)｡
210+：怪物之智,可以理解幷操作多重次元</t>
        </r>
      </text>
    </comment>
    <comment ref="U13" authorId="0">
      <text>
        <r>
          <rPr>
            <sz val="10"/>
            <rFont val="SimSun"/>
            <charset val="134"/>
          </rPr>
          <t>理智等於意志。
現在值／遊戲初始值（意志或每次遊戲開始時數值）（一天內到達此數則瘋狂）／最大值（99-克蘇魯神話)
在克蘇魯神話中對于理智的最大威脅表現在面對神話中的相關時，這沒有絲毫妥協的可能。在涉及到克蘇魯神話時，一些尚存理智的人類也許會因爲毫無防範而接觸到一些令人覺得厭惡的污穢神話。理智點與克蘇魯神話技能之間的關聯强調出了神話的那種力量——僅僅是因爲接觸與一些聯想就會讓人陷入污穢與毀滅中。
一位調查員的理智值在游戲的過程中會上升與下降，但是這個數值永遠不會超過這位調查員的理智最大值。每一個調查員在一開始所能擁有的最大理智值都是９９，但是因爲瞭解到了關于克蘇魯神話知識的經歷往往會使最大值因此而下降。最大理智值的計算是以９９减去當前的克蘇魯神話技能的數值。(99–克蘇魯神話技能).
所以當調查員克蘇魯神話技能有所增長時，玩家應該立即在最大理智值上减去這個技能的增長值。</t>
        </r>
      </text>
    </comment>
    <comment ref="Y13" authorId="0">
      <text>
        <r>
          <rPr>
            <sz val="10"/>
            <rFont val="SimSun"/>
            <charset val="134"/>
          </rPr>
          <t>（一天內到達此數則瘋狂）</t>
        </r>
      </text>
    </comment>
    <comment ref="AB13" authorId="0">
      <text>
        <r>
          <rPr>
            <sz val="10"/>
            <rFont val="SimSun"/>
            <charset val="134"/>
          </rPr>
          <t>教育屬性是調查員所真正掌握的正規知識的量化，它表明了調查員在全日制學習中花費了多長時間。教育表示的是調查員保持的信息數量，而非機智應變使用信息的能力（那是智力的範疇）。教育爲０的角色估計是新生兒或者失憶過——沒有關于世界的常識，就會顯得十分好奇而容易受騙。
教育達到６０建議設定爲受到高校教育，達到７０則可以視爲受過數年大學教育。那些教育超過８０則基本上是在大學教育裏名列前茅幷且拿到了學位的人士，比如那些從有名的綜合大學畢業出來的高材生。不過注意高教育屬性也不一定意味著接受過傳統學校教育，可以是自學的鬼才，也可以是有著善于觀察總結學習天分的天才。
教育决定了調查員初始可以獲得多少的職業技能點（見３６頁職業技能），幷且直接决定了調查員的初始母語技能百分骰（見６７頁）。在進行知識骰時也會用到教育屬性（見第五章：系統）。
注意：從這裏到之前的所有屬性，所有涉及到屬性值的地方都是使用全額屬性（即骰出結果乘以５）。
任何調整都是在全額屬性上進行。</t>
        </r>
      </text>
    </comment>
    <comment ref="O14" authorId="0">
      <text>
        <r>
          <rPr>
            <sz val="10"/>
            <rFont val="SimSun"/>
            <charset val="134"/>
          </rPr>
          <t>調查員是否帶來什麼特殊的裝備？
他們哪個是被選擇攻擊的？
調查員走上的樓梯是否會突然碎裂，或者是發生地震？
幸運鑒定就能快速的得到答案。
幸運便是一項能力能使你在正確的時間呆在正確的地點：
往往在緊急時刻使用它，特別是當守秘人希望玩家能有更高的機會通過，而非平常常用的跳躍和閃躲檢定。
＊可選規則
花費幸運值
在玩家進行技能檢定後（使用技能或屬性），可以花費幸運值來改變結果。玩家可以 1:1 花費幸運來改變投骰結果。花費的點數從玩家的幸運值中扣除，導致未來通過幸運檢定的概率降低。
幸運值不能花費在幸運檢定、傷害檢定、理智檢定或決定理智損失的投骰。玩家可以在一次檢定中花費任意數量的幸運值（上限為當前幸運值）。玩家只能花費幸運改變他的一個檢定結果。
當技能檢定失敗時，玩家可以選擇孤注一骰或是花費幸運，孤注一骰的結果不能用幸運值改變。
大成功、大失敗與火器故障總是要應用，不能通過幸運值改變。
另外，若使用了幸運值來改變檢定結果，不會獲得技能成長標記。
回復幸運值
在每次跑團後，每個玩家可以作幸運增強檢定。 這如同技能成長檢定一般。玩家骰 1D100，若結果大於當前幸運值則增加 1D10。若結果小於等於調查員的當前幸運值，不會回復點數。</t>
        </r>
      </text>
    </comment>
    <comment ref="AB14" authorId="0">
      <text>
        <r>
          <rPr>
            <sz val="10"/>
            <rFont val="SimSun"/>
            <charset val="134"/>
          </rPr>
          <t>體型值將身高和體重整合成了一個數字。伸長脖子越過矮墻觀望，或者擠進狹窄的空間，或者判定誰的頭在蹲下時也會高處草堆一個截時，就看體型了。體型可以幫助决定生命值和删改加值和體格。體型的减少通常意味著丟失肢體，當然這也意味著敏捷的减少。對于調查員來說，失去所有體型，應該意味著他消失了——只有上帝知道他在哪！</t>
        </r>
      </text>
    </comment>
    <comment ref="O15" authorId="0">
      <text>
        <r>
          <rPr>
            <sz val="10"/>
            <rFont val="SimSun"/>
            <charset val="134"/>
          </rPr>
          <t>調查員在遭遇神話的直接證據之前，可以選擇一直做不信者。見到人類的尸體和遭受酷刑可能會導致理智值損失，但這些損失不會使人相信神話。
不信者可以閱讀神話典籍和學習法術（但不能施放法術）。首次遭遇神話事件總是需要進行理智檢定，在損失了一點或多點的理智值以後，調查員會被迫相信克蘇魯神話的存在。但是，即便有一些直接的經歷，有些不信者也不會被說服；如果在遭遇深潜者
(SAN0/1D6)時通過了理智檢定，就沒有理智值損失，此時，調查員可以繼續做不信者，也許會將它合理化，當成自然變异的人類。但是，目擊明顯來自异界的生物、或者任何一尊神話神祇的化身，都足够扯碎調查員虛有其表的信條。
只要玩家願意，調查員隨時都可以變成相信者（幷且執行理智值損失）。</t>
        </r>
      </text>
    </comment>
    <comment ref="U15" authorId="0">
      <text>
        <r>
          <rPr>
            <sz val="10"/>
            <rFont val="SimSun"/>
            <charset val="134"/>
          </rPr>
          <t>護甲可以降低角色在被攻擊命中時受到的傷害。有些怪物擁有天然的防護器官，而人類角色則可以穿戴堅固的鎧甲或是利用防禦性的障礙物回避直接打擊。在角色承受傷害時，從他受到的傷害上减去相當于護甲值的數量，視爲這些傷害被護甲吸收和削弱了。
注意，護甲幷不能保護角色免受魔法效果，毒素，溺水等二次效果的傷害。
範例
厚重的皮夾克            1 點 
一戰標準鋼盔            2 點
1 英寸硬木                3 點 
現代美軍頭盔            5 點
重型凱芙拉防彈背心 8 點 
1.5 英寸防彈玻璃    15 點
1 英寸鋼板              19 點 
大號沙包                 20 點</t>
        </r>
      </text>
    </comment>
    <comment ref="AB15" authorId="0">
      <text>
        <r>
          <rPr>
            <sz val="10"/>
            <rFont val="SimSun"/>
            <charset val="134"/>
          </rPr>
          <t>智力表示爲調查員學習力、理解力、信息分析力和解密能力的優劣度。智力降爲０的調查員就會如同嬰兒般是個留涎的傻瓜。
智力决定了調查員的興趣技能點的數量（ＩＮＴＸ２）。智力同樣影響著靈感檢定和智力檢定（見第五章：游戲系統。）
若智力與其他屬性發生了衝突，不要驚慌，仔細思考，也許這正是另外一個扮演和深化角色的機會。舉個例子，一名高教育低智力的調查員可以是一個老腐儒或者嫻熟的伴奏家，他們有著精湛的技藝但是沒有自己的創新和心得。相反的，高智力低教育的角色可以正處于蒙昧狀態——比如未受教育的鄉下男孩兒初次進度大都市——但是他們幷不是蠢貨。</t>
        </r>
      </text>
    </comment>
    <comment ref="V20" authorId="0">
      <text>
        <r>
          <rPr>
            <sz val="10"/>
            <rFont val="SimSun"/>
            <charset val="134"/>
          </rPr>
          <t>不一定要揣在身上。守秘人可以讓現金被保管在某些地方。例如，調查員在國外旅游，他們既可以將現金揣在腰包裏，也可以隨時在需要時讓朋友在家裏打錢過來。該項可能在調查員被綁架或丟失道具時有所影響</t>
        </r>
      </text>
    </comment>
    <comment ref="O21" authorId="0">
      <text>
        <r>
          <rPr>
            <sz val="10"/>
            <rFont val="SimSun"/>
            <charset val="134"/>
          </rPr>
          <t>這只是一個主觀上的展示調查員消費水平的數值，幷沒有詳細記錄，也不需要記錄。角色可以花費至多等于消費水平所列的金錢，而無需支出現金。理論上調查員每天都可以花費低于消費水平的金錢，但實際上你只能偶爾如此——如果守秘人認爲玩家太過依賴消費水平大手大脚，那就可以强制讓他花掉一些其他資産。游戲進行中，沒人想追查每一塊錢的去留的。</t>
        </r>
      </text>
    </comment>
    <comment ref="O22" authorId="0">
      <text>
        <r>
          <rPr>
            <sz val="10"/>
            <rFont val="SimSun"/>
            <charset val="134"/>
          </rPr>
          <t>其他資産是調查員在游戲開始時擁有的所有東西，所列金額就是這些東西的總價錢。玩家請記下你的其他資産數額，幷决定每一塊錢要花在了哪，大部分是地産和裝備，或者丟進商業投資中。所有物標準列表包含在生活水平（見上）的方方面面。如果你的生活水平裏包含有房子和汽車，那麽它們就是你其他資産的一部分。</t>
        </r>
      </text>
    </comment>
    <comment ref="O23" authorId="0">
      <text>
        <r>
          <rPr>
            <sz val="10"/>
            <rFont val="SimSun"/>
            <charset val="134"/>
          </rPr>
          <t>大概是地産和裝備，或者商業投資。</t>
        </r>
      </text>
    </comment>
    <comment ref="B27" authorId="0">
      <text>
        <r>
          <rPr>
            <sz val="10"/>
            <rFont val="SimSun"/>
            <charset val="134"/>
          </rPr>
          <t>對所有人來說都很通用的察覺方面的技能，允許使用者研究個人幷且形成對于其他某人動機和人格的瞭解。在玩家的支持下，KP 可能會選擇進行一個心理學技能檢定的暗骰，僅僅對使用這個技能的玩家聲明獲得的信息，真或假。
對抗技能/難度等級：
心理學可以與其他所有形式的社交行爲檢定進行對抗：恐嚇、話術、說服以及魅惑。這項技能也同樣可以被用于看破某人的隱瞞（例如對方使用喬裝技能時）。
常規難度：發現某人的意圖或者判斷對方是否在撒謊，如果那人的相關技能（恐嚇、話術、說服以及魅惑）低于 50%。
困難難度：發現某人的意圖或者判斷對方是否在撒謊，如果那人的相關技能（恐嚇、話術、說服以及魅惑）位于 50%與 89%之間。
孤注一骰的例子：不再旁敲側擊，而是非常直接地詢問一些高度私人的或者直截了當的問題；將自己沉浸于有關特定目標（你想要研究的目標）的信息之中，以此來讓自己如同對方一樣思考，幷且理解對方的動機。
孤注一骰失敗的範例結果：你在某種程度上反而把自己的動機與意圖展現給了你的目標；目標覺得被你刺探性質的問題或者好奇的目光冒犯了，幷且拒絕進一步與你進行交談，或者直接用行爲來反抗你（也許是暴力行爲或者打電話叫了警察）；你幷不知道，但是你的目標與你的對手有著聯繫，幷且你無意中將自己接下來的計劃透露給了對方；花費整周的時間將你自己鎖在自己的房間裏來構建對方的輪廓，但是對你造成了生理或者心理上的損害（直到你恢復前，所有的檢定都要受到一個懲罰骰）。
如果一個瘋狂的調查員在孤注一骰上失敗，他將相信他能聽見目標的邪惡思想，幷且對對方展開了物理性上的攻擊。</t>
        </r>
      </text>
    </comment>
    <comment ref="P27" authorId="0">
      <text>
        <r>
          <rPr>
            <sz val="10"/>
            <rFont val="SimSun"/>
            <charset val="134"/>
          </rPr>
          <t>調查員表單上有著專門的空白空間用來寫下專業化的這門技能。
許多這些例子都是與專業直接相聯繫的技能，但是這些技能可能只是休閒嗜好。你可以花費技能在任意專業化技能上。
這項技能可能能使你製作或者修理一樣東西—通常需要工具和時間，由 KP 來决定，如果必要的話。在適用成功程度分度的情况下，一個更高等級的成功表示這件物品有著高品質以及/或精緻度高。
一個藝術或者手藝技能可能可以用于製作一個複製品或者贋品。在這情况下，難度等級將取决于需要複製的原品的複雜程度以及獨特性。在僞造文件的場合下，將使用一個專門的專業化技能（僞造）。
一個成功的檢定可能可以提供一個物品的相關信息，例如這個物品在何時以及哪裏被製造，與之相關的一些歷史或者技藝，或者誰可能製作了它。擁有這個技能的專家將會在某個專門的領域裏有著廣泛的知識—對于物品本身，它的歷史以及當代從事相關行業的人的知識，以及去實踐知識的能力。
例如：
表演 寫作
理髮 莫裏斯舞蹈 書法 歌劇歌唱
木匠 粉刷匠和油漆工 厨藝 攝影 舞蹈 制陶 美術 雕塑
僞造 吹真空管</t>
        </r>
      </text>
    </comment>
    <comment ref="Q27" authorId="0">
      <text>
        <r>
          <rPr>
            <sz val="10"/>
            <rFont val="SimSun"/>
            <charset val="134"/>
          </rPr>
          <t>藝術家在藝術繪畫上十分熟練（油畫、丙烯畫、水彩畫），同樣在用鉛筆、彩色蠟筆、粉筆的素描上十分熟練。然而這各種各樣的藝術工作許多天或者許多月來完成，藝術家可能能快速素描出準確的印象，物體或者人物。這項技能也代表了對藝術世界的熟悉，以及技術家能確定特定藝術家的作品， 他們的學校，以及瞭解的歷史。</t>
        </r>
      </text>
    </comment>
    <comment ref="B28" authorId="0">
      <text>
        <r>
          <rPr>
            <sz val="10"/>
            <rFont val="SimSun"/>
            <charset val="134"/>
          </rPr>
          <t>將職業及興趣技能點分配到信譽上，直到符合該職業的富有程度。
衡量了調查員表現出來的富裕程度以及經濟上的自信度。錢是敲門磚；如果調查員嘗試用他的經濟地位來達成某個目標，那麽也許使用信用評級技能會比較合適。信用評級可以被用來取代 APP 來評估第一印象。
信用評級幷不是一個被用于評估經濟富裕度的技能，也不應該與其他技能挂鈎。一個高信用評級在游戲中將會是一個有用的資源，幷且應當在創造調查員時加上一定的點數。每個職業有著起始的信用評級範圍，幷且應當花費技能點來達到這個評級範圍內。</t>
        </r>
      </text>
    </comment>
    <comment ref="Q28" authorId="0">
      <text>
        <r>
          <rPr>
            <sz val="10"/>
            <rFont val="SimSun"/>
            <charset val="134"/>
          </rPr>
          <t>熟練於細節，使用者可以製作高品質的偽造文檔，使它以某人的筆跡寫成，製作官僚作風的形式或許可，或者進行卷冊的複製。偽造者需要合適的材料（墨水，不同的紙張等）以及想要複製的文檔的原件。
一個成功的檢定表示偽造文檔將通過一個普通而草率的檢查。當有人花費時間並仔細檢查偽造品時需要使用估價技能（與原始的偽造者的技能進行對 抗）來決定是否能辨認出是偽造品。</t>
        </r>
      </text>
    </comment>
    <comment ref="B29" authorId="0">
      <text>
        <r>
          <rPr>
            <sz val="10"/>
            <rFont val="SimSun"/>
            <charset val="134"/>
          </rPr>
          <t xml:space="preserve">使用說服來給目標灌輸某種想法，觀念(如同話術，這想法或是觀念不一定是真的)。
和話術不同的是，說服的效果比較長久，可能長達數年，直到發生某些事情，或是另外有人用了話術改變他的心意。
要成功的使用話術可能要花上長達幾小時或是幾天的時間，端看你的目的是什麼。 </t>
        </r>
      </text>
    </comment>
    <comment ref="Q29" authorId="0">
      <text>
        <r>
          <rPr>
            <sz val="10"/>
            <rFont val="SimSun"/>
            <charset val="134"/>
          </rPr>
          <t>表演者收到過戲劇以及/或電影演技
的訓練（在現代，這可能也包括電視），使你能適應一個人物角色，記住劇本，以及使用舞臺/電影化妝來改變他們的外貌。見喬裝。</t>
        </r>
      </text>
    </comment>
    <comment ref="B30" authorId="0">
      <text>
        <r>
          <rPr>
            <sz val="10"/>
            <rFont val="SimSun"/>
            <charset val="134"/>
          </rPr>
          <t>話術特別限定于言語上的哄騙，欺騙以及誤導，例如迷惑一名門衛來讓你進入一間俱樂部，讓某人在一張他還沒有讀的文件上簽字，誤導警察看向另一邊，以及諸如此類的。這項技能的對立技能爲心理學或者話術。經過一段時間的相信期後（通常在使用話術的人離開場景之後），對方會意識到自己被欺騙了。話術的效果總是暫時性的，儘管如果達成了更高的難度等級可能會使這個效果更加長一點。
可以被用來對一件物品或者服務的價格進行砍價。如果成功，賣家會暫時性地覺得這是一場不錯得交易；然而，如果買家打算歸還或者試圖購買別的物品，賣家可能會拒絕繼續提供降價，幷且甚至可能會提高價格爲了補回他們在上一次交易中所造成的損失！對抗技能/難度等級：見魅惑，話術，恐嚇，以及說服技能：難度等級，第 93 頁。</t>
        </r>
      </text>
    </comment>
    <comment ref="Q30" authorId="0">
      <text>
        <r>
          <rPr>
            <sz val="10"/>
            <rFont val="SimSun"/>
            <charset val="134"/>
          </rPr>
          <t xml:space="preserve">本技能可以運用在使用電腦等手段對照片進行加工等情況下。使畫面過暗而看不清楚的被寫體更加清晰，分析在視頻中一閃而過的黑影是何物時都可以使用本技能。
 另外，隨著數碼相機的迅速進步，現今的數碼相機基本沒有了可拍攝枚數的限制，剛剛拍攝的照片也不需要等待照片沖洗出來就可以馬上進行確認，因此即使是初學者在拍照時失敗的幾率也大幅減少了。
 在拍攝現場證據等可以緩慢的進行攝影的情況下，可以不需要對本技能進行檢定。
 無關於能否拍出擁有藝術感的照片，對於調查員來說為了正確的記錄情報，在2015規則中攝影器材能給調查員們帶來很大的幫助。
</t>
        </r>
      </text>
    </comment>
    <comment ref="B31" authorId="0">
      <text>
        <r>
          <rPr>
            <sz val="10"/>
            <rFont val="SimSun"/>
            <charset val="134"/>
          </rPr>
          <t>恐嚇可以以許多形式使用，包括武力威懾，心理操控，以及威脅。這通常被用來使某人害怕，幷迫使其進行某種特定的行爲。恐嚇的對抗技能爲恐嚇或者心理學。
携帶武器或者其他的有力的威脅或誘因來協助恐嚇可能可以降低難度等級。當在恐嚇上使用孤注一骰時，失敗的可能結果之一是對目標進行了遠遠超過本身意圖的恐嚇。
恐嚇可以被用于降低一件物品或者服務的價格。如果成功，賣家可能會降低價格，或者免費交出，但是根據情况，對方可能會將這事情舉報給警察或者當地犯罪組織的成員。</t>
        </r>
      </text>
    </comment>
    <comment ref="B32" authorId="0">
      <text>
        <r>
          <rPr>
            <sz val="10"/>
            <rFont val="SimSun"/>
            <charset val="134"/>
          </rPr>
          <t>魅惑允許通過許多形式來使用，包括肉體魅力、誘惑、奉承或是單純令人感到溫暖的人格魅力。魅惑可能可以被用于迫使某人進行特定的行動，但是不會是與個人日常舉止完全相反的行爲。魅惑或是心理學技能可以用于對抗魅惑技能。
魅惑技能可以被用于討價還價來使一件物品或者服務的價格降低。如果成功，使用者得到了賣家的贊同，幷且他們可能樂意降低一點價格。
對抗技能/難度等級：
見 93 頁的魅惑、話術、恐嚇以及說服技能：難度等級。
孤注一骰的例子：以友善的態度明顯地贊美對象；贈送一件昂貴的禮物；通過透露一個秘密來建立信任。
記住這些是與魅惑有關的行爲。如果調查員開始嘗試一個其他的方法，KP 也許會要求使用一個不同的技能。如果使用威脅，那麽可能會變成恐嚇技能；或者如果是進行了一個長時間的討論，那麽可能會變成說服技能。從一個技能換成進行另一個技能來進行第二次檢定機會仍然算是進行了一次孤注一骰。
孤注一骰失敗的範例結果：對象感到自己被冒犯了，幷且不會再繼續與你進行任何交流；對象與你的敵人有某種方式的聯繫，儘管他可能會照著你的吩咐做，但是將會告發你；第三者可能會出來調解幷阻止你繼續搭訕他們的妹子。
如果一個瘋狂的調查員在孤注一骰上失敗，他可能會死心塌地地喜歡上他的目標幷且會表現得像是對方成功地對他使用了一個支配術（見第 12 章：魔法）一樣。</t>
        </r>
      </text>
    </comment>
    <comment ref="P33" authorId="0">
      <text>
        <r>
          <rPr>
            <sz val="10"/>
            <rFont val="SimSun"/>
            <charset val="134"/>
          </rPr>
          <t>當駕駛以及操縱一輛坦克，反鏟挖土機，蒸汽挖土機或者其他巨型建造機械時需要這個技能。對于種類非常不同的機械，KP 可以决定提高難度等級，如果遇到的問題是極大程度上不熟悉的；例如，過去常常開推土機的某人，不會立刻能够掌握對船的引擎艙中的蒸汽渦輪機的使用。
對抗技能/難度等級：
常規難度：操作起重機或挖掘機。
困難難度：操作機械來完成熟練的或者獨特的任務，例如用機械的挖掘機熟練地挖掘出恐龍蛋而不破壞它。
孤注一骰的例子：在操作指南的幫助下一步步進行操作；花費時間來進行練習；尋找一名老師。
孤注一骰失敗的範例結果：你正在駕駛推土機，但是在過度自信下，失去了對機械的控制，因此它調轉方向撞向了一面磚頭墻（這面墻倒向了你，或許更糟）。
如果一個瘋狂的調查員在孤注一骰上失敗，他可能會相信他被派去挖掘或者建造一座舊日支配者的神廟。</t>
        </r>
      </text>
    </comment>
    <comment ref="B34" authorId="0">
      <text>
        <r>
          <rPr>
            <sz val="10"/>
            <rFont val="SimSun"/>
            <charset val="134"/>
          </rPr>
          <t>允許使用者在早上或者晚上，在暴風雨或者晴朗天氣中認清自己的路。有著更高技能的人將對天文表圖和工具，以及衛星定位裝置十分熟悉，如果他們是在有著那些東西的時代的話。一名角色也可以用這項技能來測量以及對一塊區域進行繪圖（製圖學），判斷是有著幾平方米的小島或者是一塊內陸區域—使用現代工具可以降低甚至取消難度等級。
KP 可以將這個技能的檢定作爲隱藏骰進行處理— 調查員需要嘗試去解决的一件事情，幷且最後承受結果。
如果角色對該區域十分熟悉，那麽在這個檢定上可以得到一個獎勵骰。
對抗技能/難度等級： 常規難度：明確一直行走在正確的路上；使用太陽與星辰來確定方位；繪製一小塊地區的地形圖。
困難難度：當沒有明確的路或地標時，仍向著正確的方向前進；繪製一張有著複雜地形的大片區域的地圖。
孤注一骰的例子：拿出地圖幷且延遲幷花費更多時間來嘗試辨認出你在哪裏；回到你初始的位置幷且重新嘗試。
孤注一骰失敗的範例結果：你迷路了，幷且發現你自己被一頭熊盯上或者伏擊了；你不斷地繞著圈，幷且你的同伴不再跟著你（你現在只有自己一個人了……）；你誤認了星辰，幷且最終回到了祭祀的隱藏根據點，而不是成功從邪教徒的搜索隊伍的搜尋下逃了出來。
如果一個瘋狂的調查員在孤注一骰上失敗，他扔掉了地圖（就像在女巫布萊爾中發生的）幷且憑著直覺行走。但是他的直覺幷不管用。</t>
        </r>
      </text>
    </comment>
    <comment ref="P34" authorId="0">
      <text>
        <r>
          <rPr>
            <sz val="10"/>
            <rFont val="SimSun"/>
            <charset val="134"/>
          </rPr>
          <t>這項技能允許調查員修理一個破損的機器或者製造一個新的。基礎的木工手藝和管道項目也可以執行，製作物品也同樣可以（例如一組滑輪系統）以及維修物品（例如蒸汽泵）。在使用技能中可能會需要特殊的工具或者部件。這項技能可以用來打開普通的家庭鎖，但是更加專業的就不能了—見鎖匠技能來打開更加複雜的鎖。機械維修是一個與電氣維修相伴隨的技能，幷且兩者都可能需要來爲了修理一個複雜的設備，例如汽車或者飛行器。
對抗技能/難度等級： 常規難度：修理或者製作一件簡單的設備；打開一個基礎鎖。
困難難度：修理一個嚴重損壞的設備；在有限的資源下製造一件複雜的設備。
孤注一骰的例子：將設備完全的拆開；花費更長的時間；危險地使用過度的暴力來“敲”設備來使其運行
（e.g.擊打某物直至其運行）。
孤注一骰失敗的範例結果：你將設備破壞至無法修理的程度；當你在對著設備進行工作時弄傷了自己（也許切到了自己的手，等等）；你沉浸于處理這個設備中，幷且發現自己花費了一整天一整晚來處理它。
如果一個瘋狂的調查員在孤注一骰上失敗，他密密麻麻將草寫的設計寫滿了一本電話號碼簿大小的便條本，以致甚至會創造使用生體物質以及家用電器爲材料的離奇設備。</t>
        </r>
      </text>
    </comment>
    <comment ref="B35" authorId="0">
      <text>
        <r>
          <rPr>
            <sz val="10"/>
            <rFont val="SimSun"/>
            <charset val="134"/>
          </rPr>
          <t>求生
求生代表調查員在極端環境下得以生存的知識與技術。
例如獲知如何取得水源食物、架設安全的過夜地點、如何避免危險與天然毒物等。
求生技能必須選擇一項極端環境作為求生的專業，例如山林、海洋、極地、沙漠、熱帶叢林等。
不可選擇不存在地球上的生態為求生的專業。</t>
        </r>
      </text>
    </comment>
    <comment ref="P35" authorId="0">
      <text>
        <r>
          <rPr>
            <sz val="10"/>
            <rFont val="SimSun"/>
            <charset val="134"/>
          </rPr>
          <t>使調查員能够修理或者改裝電氣設備，例如自動點火裝置，電動機，保險絲盒，以及防盜自動警鈴。在現代，這項技能對現代電子器件幾乎做不到什麽。爲了維修電氣設備，可能需要特殊的部件或者工具。在 1920 年代的職業可能會需要這個技能，幷且需要機械維修技能作爲組合。
電氣維修也可能在現代的爆破上被使用，例如雷管，C-4 塑料炸彈，以及地雷。這些武器被設計得簡單易用；只有一個大失敗的結果才會造成不啓動（記住這檢定可以使用孤注一骰）。拆除爆炸物是遠遠更爲複雜的，因爲它們可能被安裝了反拆改裝置；當用于解除爆炸物時應當提高難度等級—見爆破技能。
對抗技能/難度等級：
·常規難度：修理或者製作一個常規的電氣設備。
·困難難度：修理已經被嚴重損壞的東西；在沒有合適的工具的情况下工作。
孤注一骰的例子：花費更長的時間來修理或者改裝設備；進行有風險的捷徑行動。
孤注一骰失敗的範例結果：因爲電擊而受傷；保險絲斷了幷且整座建築陷入了黑暗中；將你正在修理的東西損壞到了不可修理的地步。
如果一個瘋狂的調查員在孤注一骰上失敗，他將嘗試將活體生物的電能利用進設備中。</t>
        </r>
      </text>
    </comment>
    <comment ref="P36" authorId="0">
      <text>
        <r>
          <rPr>
            <sz val="10"/>
            <rFont val="SimSun"/>
            <charset val="134"/>
          </rPr>
          <t>這項技能允許調查員用各種不同的電腦語言進行程式設計；恢復或者分析隱藏的資料；解除被加了保護的系統；探索一個複雜的網路；或者發現別人的駭入、後門程式、病毒。對電腦系統的特殊操作可能會需要這個檢定。
互聯網將大量的資訊放置在了調查員的指尖上。
使用互聯網來找到高度詳細以及/或模糊不清的諮詢可能會需要一個電腦使用和圖書館使用的組合檢定。這項技能在用電腦上網，檢查電子郵件，或者運行一般的商品化軟體時不需要使用。</t>
        </r>
      </text>
    </comment>
    <comment ref="B37" authorId="0">
      <text>
        <r>
          <rPr>
            <sz val="10"/>
            <rFont val="SimSun"/>
            <charset val="134"/>
          </rPr>
          <t>如果成功，調查員可以在垂直方向上跳起或跳下，或者從一個站立點或起步點水平向外跳。當墜落時，跳躍可以被用來降低可能造成的墜落傷害。
爲了分辨哪些算在正常跳躍，困難跳躍以及極難跳躍（分別需要一個常規難度成功，困難難度成功，以及極難難度成功），必須對判斷進行訓練。作爲一個指導，當調查員想要安全地從垂直等同于其自身高度的地方跳下來時，需要一個常規難度的成功，或者水平地從其站立點跳過長度等同于他自身高度的坑，或者助跑後跳過兩倍于其自身高度的距離。如果要達成兩倍距離的跳躍，則需要一個極難難度的成功，儘管應當牢記，最長跳躍的世界紀錄爲大約 29 英尺。
如果從高處摔落下來，一個成功的跳躍檢定可以使對墜落有所準備，降低一半的墜落傷害。</t>
        </r>
      </text>
    </comment>
    <comment ref="P37" authorId="0">
      <text>
        <r>
          <rPr>
            <sz val="10"/>
            <rFont val="SimSun"/>
            <charset val="134"/>
          </rPr>
          <t>命令以及訓練已馴化動物去完成一些簡單任務的技能。這個技能最常用于狗上，但也包括鳥、猫、猴子以及其他（取决于 KP 的判斷）。至于對動物的騎乘，例如馬或者駱駝，則要用騎術技能來進行行動以及操控這些坐騎。
對抗技能/難度等級： 常規難度：命令經過訓練的狗坐下，將東西拿過來或者攻擊別人。
困難難度：命令沒有經過訓練或者不熟悉的狗執行任務。
孤注一骰的例子：采取更大個人風險的行爲，特別是更加接近或者直接觸摸動物。孤注一骰失敗的範例結果：動物攻擊訓練者或者附近的人，通常會造成傷害；動物逃跑了。
如果一個瘋狂的調查員在孤注一骰上失敗，他可能被發現他的表現舉止變得就像他嘗試要去操控的動物一樣。</t>
        </r>
      </text>
    </comment>
    <comment ref="B38" authorId="0">
      <text>
        <r>
          <rPr>
            <sz val="10"/>
            <rFont val="SimSun"/>
            <charset val="134"/>
          </rPr>
          <t>這項技能允許一名角色借助或者不借助繩索或者登山工具進行爬樹、墻以及其他垂直表面。這項技能也同樣包括用繩索下降。
攀爬表面是否堅固，是否有可以用手握住的地方，風力，可見度，雨等等壞境狀况都可能會影響難度等級。
第一次在這個技能上失敗可能意味著這攀爬超出了調查員的能力範圍。在孤注一骰上失敗則可能意味著摔落了下來，同時因此受到傷害。一個成功的攀爬檢定應當允許調查員在任何場合下完成攀爬（而不是進行反復檢定）。一次富有挑戰性或者長距離的攀爬則應當增加難度等級。
對抗技能/難度等級：
·普通難度：相當多的落手點；也許有繩索或者排水管幫助攀爬。
·困難難度：沒有落手點，或者表面被雨水打濕而變得滑手。
孤注一骰的例子：重新評估這次攀爬；繞遠路進行迂回攀爬；拉住某人的手。
孤注一骰失敗的範例結果：從高處摔下來幷且受到傷害（如果摔在草地上，1D6 傷害每 10 英尺，摔在混凝土上則是 1D10 傷害每 10 英尺）；某件有價值的持有物從你的口袋中掉了下去（你可能直到事後才發現到）；陷入困境之中，無法繼續上爬也無法下去。
如果一個瘋狂的調查員在孤注一骰上失敗，他將權力保住自己可貴的生命，幷且竭盡全力大聲尖叫直到筋疲力盡。</t>
        </r>
      </text>
    </comment>
    <comment ref="B39" authorId="0">
      <text>
        <r>
          <rPr>
            <sz val="10"/>
            <rFont val="SimSun"/>
            <charset val="134"/>
          </rPr>
          <t>有能力在水或者其他液體中漂浮以及移動。只有在遭遇危險的時候需要進行游泳技能檢定，或者當 KP 認爲合適的時候。當進行游泳的孤注一骰失敗時，可能會導致生命值的損失。也可能會導致人物被順著水流向下沖走，被水流半淹或者完全淹沒。
對抗技能/難度等級：
根據環境或者所處的情况而有所變動。
在游泳池長度的地方游泳：不需要檢定。
常規難度：在急流中游泳。
困難難度：穿著全套的衣服抗著急流游泳；不利的天氣狀况。
孤注一骰的例子：進行一次深呼吸然後用盡你所有剩餘的力氣來行動；將你自己的體能推至極限。
孤注一骰失敗的範例結果：水流將你吞沒幷且你失去了意識，醒來後發現自己在一個不知名的海灘上；你被水流沖了下去幷且因爲撞到了水中的岩石而受傷；你努力抓住救生艇，但是當你剛剛成功時，你感覺到有某些冰冷而且粘滑的東西抓住了你的脚踝。
如果一個瘋狂的調查員在孤注一骰上失敗，他將不斷地繼續游泳，幷且可能因爲某些理由覺得乾燥的地面對他來說是很危險的。</t>
        </r>
      </text>
    </comment>
    <comment ref="P39" authorId="0">
      <text>
        <r>
          <rPr>
            <sz val="10"/>
            <rFont val="SimSun"/>
            <charset val="134"/>
          </rPr>
          <t>這項技能允許使用者發現密門或者秘密隔間，注意到隱藏的闖入者，發現幷不明顯的綫索，發現重新塗過漆的汽車，意識到埋伏，注意到鼓出的口袋，或者任何類似的事情。對于調查員來說，這是一個很重要的技能。
如果一名角色僅有很短的時間來進行偵查，例如飛奔經過對方時，KP 可能會提升難度等級。如果一名角色正在進行一場完整的調查，那麽 KP 也許會允許一個自動成功。這項技能的難度等級同樣也會環境的情况來調整，在一個雜亂的房間中進行偵查將會更加困難。</t>
        </r>
      </text>
    </comment>
    <comment ref="B40" authorId="0">
      <text>
        <r>
          <rPr>
            <sz val="10"/>
            <rFont val="SimSun"/>
            <charset val="134"/>
          </rPr>
          <t>任何有著這項技能的人都可以駕駛一輛汽車或者輕型卡車，進行常規的移動，幷且處理機動車的一般毛病。如果調查員想要甩掉一名追踪者或者追踪某人，則需要一個汽車駕駛檢定。
一些其他的文化可能用相似的事物來取代這個技能；因紐特人可能使用狗撬駕駛，或者維多利亞人可能使用四輪馬車駕駛。
對抗技能/難度等級： 常規難度：在不繁忙的交通狀况下成功地迂回前進，甩掉了追踪者。
困難難度：在擁堵的交通狀况下成功地迂回前進，甩掉了追踪者。
孤注一骰的例子：駕駛交通工具直至其極限；無視危險，不减速前進。
孤注一骰失敗的範例結果：撞車；因打滑而停止，無法再前進；被警察追趕。
如果一個瘋狂的調查員在孤注一骰上失敗，他將被發現正位于一個靜止的交通工具的輪子後面幷發出“brum-brum”的車子運行的聲音。</t>
        </r>
      </text>
    </comment>
    <comment ref="P40" authorId="0">
      <text>
        <r>
          <rPr>
            <sz val="10"/>
            <rFont val="SimSun"/>
            <charset val="134"/>
          </rPr>
          <t>衡量一名調查員理解聲音的能力，包括偶然聽到的對話，一扇關著的門後的輕聲嘀咕，以及咖啡廳裏的私語。KP 可以用這來决定一場即將發生的遭遇的形式：是你的調查員因被踩碎的樹枝的聲音而警覺到了到來的遭遇？甚至此外，一個較高的聆聽技能可以指一名角色有著高度的泛察覺能力。
對抗技能/難度等級：
當某人正在悄悄接近你時，聆聽的對抗技能爲潜行。
常規難度：聽見某物（潜行技能低于 50）正在接近你；偷聽一場在你附近發生的談話。
困難難度：聽見某物（潜行技能從 50 至 89）悄悄接近你的聲音；偷聽一場低聲的談話。
孤注一骰的例子：保持靜止不動幷且進行聆聽；接近聲音源（e.g.將耳朵貼在車軌或者門上）；讓每個人都安靜下來（自己製造一個噪音）然後進行聆聽。
孤注一骰失敗的範例結果：“那個東西”在你沒有意識到的時候抓住了你（你感到驚訝）；你錯聽了對話的內容，幷且將內容混在了一起；你在偷聽的行爲被人捉住了，幷且發現自己正在一個非常尷尬的困境之中。
如果一個瘋狂的調查員在孤注一骰上失敗，他將會變得對所有聲音過度敏感，幷且無法在沒有耳塞或者相似物體的情况下控制自己。</t>
        </r>
      </text>
    </comment>
    <comment ref="B41" authorId="0">
      <text>
        <r>
          <rPr>
            <sz val="10"/>
            <rFont val="SimSun"/>
            <charset val="134"/>
          </rPr>
          <t xml:space="preserve">飛行載具只要是在陸地上，就算天氣良好，也都要做航行的判定。
如果狀況良好，就把成功率變兩倍。
狀況不好的話，就使用原來的成功率。
如果失敗的話可能就代表了對載具的損害，並且在下次起飛之前必須修好他。
駕駛和乘客可以先避難或是用Luck判定來並免受到嚴重的傷害。
如果丟出00就代表了無法想像的嚴重後果，通常駕駛員會死掉。 
駕駛船隻了解小型馬達船和人力船在風中，暴風中，海潮上的特性。
而且可以從風和波浪讀出暗礁以及迫近的風暴。
在風中，新手會發現光是停船就有多困難。 </t>
        </r>
      </text>
    </comment>
    <comment ref="P41" authorId="0">
      <text>
        <r>
          <rPr>
            <sz val="10"/>
            <rFont val="SimSun"/>
            <charset val="134"/>
          </rPr>
          <t>圖書館使用使一名調查員能在圖書館找到一些信息，例如特定的一本書，新聞或者參考書，搜集文件或者資料庫，假設需要的東西確實在那裏的話。使用這個技能需要數小時的連續的調查。這項技能可以定位尋找一件隱藏的案例或者一本特殊收藏的稀有書籍，但是說服，話術，魅惑，恐嚇，信用評級，或者特殊的證明書可能會需要來獲得閱讀這書或者信息的許可。
對抗技能/難度等級： 常規難度：在圖書館定位尋找到一本書或者一些信息。
困難難度：在一個無序的圖書館中辨認尋找出一段信息，或者如果你在時間上極度緊迫。
孤注一骰的例子：迫請圖書管理員來獲得更廣的援助；花費更長的時間在一排排書架中進行系統的工作。
孤注一骰失敗的範例結果：找到了一本相似的書籍，包含著有誤導性的內容，幷可能導致調查員陷入危險之中；與對手有所牽連—也許他們會因你的調查以及反抗他們的行動而有所警覺，或者他們檢查了你們所搜索的書本（或者單純地撕去了有內容的頁子）；與圖書管理員陷入了爭吵之中，導致你圖書館會員的身份被撤銷。
如果一個瘋狂的調查員在孤注一骰上失敗，他開始收集書，將頁子撕下來幷且釘在他臥室的墻上，寫了大量離奇內容的筆記，將頁子用棉綫和別針串在一起。或者，調查員沉迷于尋找正確的書本或者一段信息，花費了所有的時間在偷竊以及審閱書本上。</t>
        </r>
      </text>
    </comment>
    <comment ref="B42" authorId="0">
      <text>
        <r>
          <rPr>
            <sz val="10"/>
            <rFont val="SimSun"/>
            <charset val="134"/>
          </rPr>
          <t xml:space="preserve">飛行載具只要是在陸地上，就算天氣良好，也都要做航行的判定。
如果狀況良好，就把成功率變兩倍。
狀況不好的話，就使用原來的成功率。
如果失敗的話可能就代表了對載具的損害，並且在下次起飛之前必須修好他。
駕駛和乘客可以先避難或是用Luck判定來並免受到嚴重的傷害。
如果丟出00就代表了無法想像的嚴重後果，通常駕駛員會死掉。 
駕駛船隻了解小型馬達船和人力船在風中，暴風中，海潮上的特性。
而且可以從風和波浪讀出暗礁以及迫近的風暴。
在風中，新手會發現光是停船就有多困難。 </t>
        </r>
      </text>
    </comment>
    <comment ref="P42" authorId="0">
      <text>
        <r>
          <rPr>
            <sz val="10"/>
            <rFont val="SimSun"/>
            <charset val="134"/>
          </rPr>
          <t>用來估計某種物品的價值，包括質量，使用的材料以及工藝。相關的，技能使用者可以準確地辨認出物品的年齡，評估它的歷史關聯性以及發現贋品。對抗技能/難度等級： 常規難度：一件在製造年代幷不稀有的物品，以及用常見材料製作（e.g.50 年的金手錶）。
困難難度：一件不尋常的物品，也許用非尋常材料製成（e.g.幾百年歷史的外國製品，例如古代卷册）。
孤注一骰的例子：與另一名專家一同確認物品的正確性；進行檢驗；對物品進行研究。
孤注一骰失敗的範例結果：在研究中意外地毀壞了物品；使這件物品引起了別人的注意，導致這件物品被偷；激活了這件物品的功用。
如果一個瘋狂的調查員在孤注一骰上失敗，他可能會相信這件物品是被詛咒的幷摧毀了它；或者他們視這件物品爲他們個人的救星，幷拒絕放弃這件物品給其他人。</t>
        </r>
      </text>
    </comment>
    <comment ref="P43" authorId="0">
      <text>
        <r>
          <rPr>
            <sz val="10"/>
            <rFont val="SimSun"/>
            <charset val="134"/>
          </rPr>
          <t>這項技能允許好奇的調查員聽懂一段交談對話，而不需要聽見對方說了什麼。能看到對方的視線是必須的，並且如果只能看到其中一名說話者的唇（另一名可能只能看到背），那麼只能辨認出一半的對話。讀唇也可以用於與另一個人進行無聲的交流（如果雙方都是專家），允許相對更加複雜的短語以及含義。</t>
        </r>
      </text>
    </comment>
    <comment ref="B44" authorId="0">
      <text>
        <r>
          <rPr>
            <sz val="10"/>
            <rFont val="SimSun"/>
            <charset val="134"/>
          </rPr>
          <t>這項技能被用于給坐在鞍上駕馭馬，驢子或者騾子，以及獲得對這些騎乘動物、騎乘工具的基礎照料知識，以及如何在疾馳中或困難地形上操縱坐騎。當坐騎出乎意外地抬起身子或失足時，騎手保持自己在坐騎上不摔落的幾率等同于他的騎術技能。偏坐在馬鞍上進行騎乘將會提高一個等級的難度等級。對于不熟悉的坐騎（例如駱駝）也可以成功地騎乘，但是可能會需要更高的難度等級。
如果一名調查員從坐騎上摔落下來，可能是因爲坐騎垮了，摔落了或者是死了（活著因爲騎術的孤注一骰檢定失敗），這次意外將造成至少 1D6 生命值的損失—儘管跳躍檢定可以抵消這個損失。
對抗技能/難度等級：
基礎的動物操縱或者對坐騎以步行速度進行騎乘
幷不需要一個騎術檢定。
常規難度：高速騎乘；穩住一匹受到驚嚇的坐騎。
困難難度：在天氣狀况不佳的情况下騎乘坐騎在不平穩且不熟悉的地形上飛奔（e.g.在夜晚幷下著傾盆大雨的有著繁茂樹木的森林之中）。
孤注一骰的例子：激進地鞭打或者强迫坐騎—也許强迫一匹馬跳過深谷或者高的溝壑；當麻煩逼近時，承擔繼續操縱你的坐騎的風險而不是坐騎背上跳走逃跑。
孤注一骰失敗的範例結果：騎師被從坐騎背上甩了出去，幷且受到了墜落傷害；坐騎受傷了；騎師的脚與繮繩纏在了一起，幷且被坐騎拖了一段距離。
如果一個瘋狂的調查員在孤注一骰上失敗，他將變得對動物萬分著迷。</t>
        </r>
      </text>
    </comment>
    <comment ref="P44" authorId="0">
      <text>
        <r>
          <rPr>
            <sz val="10"/>
            <rFont val="SimSun"/>
            <charset val="134"/>
          </rPr>
          <t>這項技能反應了對非人類（洛夫克拉夫特的）克蘇魯神話的瞭解。這個技能幷不像學術技能一樣建立在知識的積累之上。相反地，它代表了克蘇魯神話向人類思想的打開以及同化。因此，克蘇魯神話技能因遇見深潜者（舉例來說）而取得可以轉換成其他情况以及生物。同樣也指像是“哪些是人類不該知道的”，克蘇魯神話是與人類的理解相對立的，幷且接觸它將會侵蝕人類的理智。
沒有調查員能在初始技能設定時給克蘇魯神話加點（除非被 KP 同意）。因此在調查員表單上沒有給克蘇魯神話的勾選格，因爲成功的使用克蘇魯神話技能幷不會提供給調查員在這個技能百分比上的提升。取而代之的，在克蘇魯神話上的點數將通過與神話生物相遇而導致的瘋狂獲得，通過洞察了這個宇宙真實世界而造成的瘋狂，以及通過閱讀了禁書以及其他的神話書作。一名角色的理智永遠不可能超過 99 减去他的克蘇魯神話技能。當克蘇魯神話點數上升，它將减少理智點，幷且使得調查員變得脆弱。
無論何時神話生物的足迹或者其他證據被發現，一個成功的克蘇魯神話檢定可以允許調查員辨認出這個神話生物，推測出有關它行爲的一些資訊，或者猜測出它所擁有的某些特性。一個成功的克蘇魯神話檢定也可能允許調查員回想起一些關于神話的真實，通過看見咒語的施展來辨認出它，回想起克蘇魯書卷中詳細的咒語或者部分的信息，或者完成一些其他的任務。克蘇魯神話技能也可以被用來展現出魔法的“咒語一樣的”效果。
對抗技能/難度等級：
這項技能從 0 開始幷且經常維持在一個相對低的程度。這個技能大多在常規難度下使用。
常規難度：正確地根據第二手證據（足迹、創痕、第一手報告）來辨認出神話生物。
困難難度：通過謠傳、傳說或者極少的證據來辨認出一個神話生物；通過調查研究以及第一手經驗辨認出一個神話生物可能的弱點或者能够給予一些優勢的知識。
孤注一骰的例子：更加接近生物以獲得一個更好的觀察；翻閱諮詢有著專業知識的可怕書卷或是人類學問與傳說（或者其他的）；進行一場尸體解剖來瞭解更多；當你回憶起奇怪的密碼電文時高聲讀出來。
孤注一骰失敗的範例結果：太過于接近而讓自己遭受到傷害或者懷疑；無意識地將書卷中的一段文字大聲讀了出來從而激活了一個召喚咒術；意外地損壞或毀壞了用于研究的證據。
如果一個瘋狂的調查員在孤注一骰上失敗，他會體驗到一段揭示了新的關于克魯蘇深化的真實的幻影或者天啓，相似地導致了對瘋狂的領悟（伴隨著可能的克蘇魯神話技能的增長以及/或是理智的損失）—見169 頁的理解瘋狂。</t>
        </r>
      </text>
    </comment>
    <comment ref="B46" authorId="0">
      <text>
        <r>
          <rPr>
            <sz val="10"/>
            <rFont val="SimSun"/>
            <charset val="134"/>
          </rPr>
          <t xml:space="preserve">安靜地移動以及/或者躲藏的技巧，不驚擾到那些可能在聽或者看的人們。當嘗試躲避探查，玩家應當進行一個潜行的技能檢定。與這項技能相關的能力意味著要麽角色能够安靜地移動（輕聲輕足）以及/或者在僞裝技巧上有所訓練。這項技能也同樣意味著角色可以在長時間維持一定程度的謹慎心態以及冷靜的頭腦來使自己保持靜止和隱秘。
</t>
        </r>
      </text>
    </comment>
    <comment ref="P46" authorId="0">
      <text>
        <r>
          <rPr>
            <sz val="10"/>
            <rFont val="SimSun"/>
            <charset val="134"/>
          </rPr>
          <t>允許調查員本能地閃避攻擊，投擲過來的投射物以及諸如此類的。一名角色可以嘗試在一場戰鬥輪中使用任何次數的閃避（但是對抗一次特定的攻擊只能一次；見章節 6：戰鬥）。閃避可以通過經驗來提升，就像其他的技能一樣。如果一次攻擊可以被看見，一名角色可以嘗試閃避開它。想要閃避子彈是不可能的，因爲運動中的它們是不可能被看見的；一名角色所能做到的最好的是做逃避的行動來造成自己更難被命中（“尋找掩體（Diving for cover）“）。</t>
        </r>
      </text>
    </comment>
    <comment ref="B47" authorId="0">
      <text>
        <r>
          <rPr>
            <sz val="10"/>
            <rFont val="SimSun"/>
            <charset val="134"/>
          </rPr>
          <t>一名調查員可以憑藉追踪技能來通過土壤上的脚印，或是物體通過植被時留下的印記來追踪別人，或者是交通工具以及地球上的動物。時間的經過，雨，以及土地的種類都可能會影響追踪的難度等級。
對抗技能/難度等級：
如果追踪某個試圖從你的追踪中逃開的人，將會借由對抗技能潜行來决定難度等級；取决于天氣或者地形的影響，可以對難度等級進行調整。
常規難度：在正常的（溫和的）環境下的叢林中追踪一個動物或者人。
困難難度：追踪數天前（或者更久）留下的踪迹。
孤注一骰的例子：遠路返回幷且花費更多的時間來研究這片區域；進行螺旋式搜索來定位踪迹（花費更長的時間，也可能會造成更多的動靜，幷且讓你自己變得十分顯眼）。
孤注一骰失敗的範例結果：你所追踪的踪迹將你直接導向了一頭饑餓的熊/獅子/食人族；你發現你自己只是在原地繞圈，幷且在你注意到自己迷路前，夜晚就已經降臨了；你跟著踪迹，這踪迹却把你引向了一個陷阱，最終你被伏擊或者被抓了起來。
如果一個瘋狂的調查員在孤注一骰上失敗，他將會極度著迷地跟隨著任何踪迹（相信自己是正確的）直到他被物理上限制住了或者被轉而相信其他的某些東西。</t>
        </r>
      </text>
    </comment>
    <comment ref="P47" authorId="0">
      <text>
        <r>
          <rPr>
            <sz val="10"/>
            <rFont val="SimSun"/>
            <charset val="134"/>
          </rPr>
          <t>戰鬥
戰鬥技能分為多種需要自定義的子項目，而每個子項目將作為獨立的技能。
被包含在戰鬥底下的子項目，必然為某種近身戰鬥的技能，例如長劍、長鞭、斧、絞索、袖劍等。
而預設的鬥毆，除了徒手戰鬥以外，任何可以被單手輕易拿起來揮舞的物品（包括但不限於小刀、開山刀、檯燈、球棒、樹枝等），都被包含進鬥毆的範疇。
如果調查員背景有相對應正規的武術訓練，可以將鬥毆這一技能名稱任意代換成其他武術名稱（例如空手道、泰拳、CQC等），但在規則面不會有變動，僅有扮演面的差異。</t>
        </r>
      </text>
    </comment>
    <comment ref="Q47" authorId="0">
      <text>
        <r>
          <rPr>
            <sz val="10"/>
            <rFont val="SimSun"/>
            <charset val="134"/>
          </rPr>
          <t>包括空手格鬥以及任何人都可以撿起幷使用的基礎武器，例如棍棒（例如板球棒或者棒球棍），小刀，以及許多臨時武器，例如瓶子以及椅子腿。爲了决定這些臨時武器所造成的傷害，KP 應當參考武器表幷且挑選那些類似的。
可以指定一種類型,如空手道
那些有著 50%或者以上的格鬥（鬥毆）技能的調查員可能會希望選擇一種正規的訓練，幷且作爲背景的一部分來對他們的技能程度進行解釋。</t>
        </r>
      </text>
    </comment>
    <comment ref="B48" authorId="0">
      <text>
        <r>
          <rPr>
            <sz val="10"/>
            <rFont val="SimSun"/>
            <charset val="134"/>
          </rPr>
          <t>使用在當你想要演出除你自己外的別人時。使用者改變了態度，習慣，以及/或聲音來進行一個喬裝，以另一個人或者另一類人的形象出現。戲劇化妝品可能會有所幫助，還有僞造的身份證。
對抗技能/難度等級：
這項技能有著明顯的兩個方向：要麽你試圖隱瞞你的真實身份（例如當警察正在尋找你）或者你在模仿他人。
常規難度：使陌生人相信你就是你說你是的那個人。例如，回到你昨天犯案的犯罪現場幷且逃過注意。
困難難度：在一場面對面的見面中使一名專家相信你就是你說你是的那個人。例如，裝扮成一名銀行員工來獲得進入銀行金庫的許可。
注意如果在一場面對面的見面中裝作一個特定的人士，幷且有某位認識你模仿的這個人的人，那麽要通過這個場合就超出了這個技能的範圍，幷且可能意味著需要一個更高難度的組合技能檢定（與說服，魅惑，或者話術結合）。
孤注一骰的例子：經過一個完全擬真以及加强過的準備（將自己沉入到角色中去）；偷走個人物品幷且將之利用進僞裝中；用明顯而誇張的手法來讓對方感到混亂；假裝患了疾病來迷惑觀察者。
孤注一骰失敗的範例結果：被拘捕；造成了對方的抵觸，造成了暴力行爲或者刑事指控；發現自己所模仿的對象正在被找來爲了報復的黑幫所通緝。
如果一個瘋狂的調查員在孤注一骰上失敗，這名調查員不再能認清自己在鏡子中的臉，即使僞裝已經被除去。</t>
        </r>
      </text>
    </comment>
    <comment ref="Q48" authorId="0">
      <text>
        <r>
          <rPr>
            <sz val="10"/>
            <rFont val="SimSun"/>
            <charset val="134"/>
          </rPr>
          <t>所有的長度超過兩英尺的劍器。</t>
        </r>
      </text>
    </comment>
    <comment ref="B49" authorId="0">
      <text>
        <r>
          <rPr>
            <sz val="10"/>
            <rFont val="SimSun"/>
            <charset val="134"/>
          </rPr>
          <t>鎖匠技能可以打開車門，熱綫自動裝置，用鐵撬撬開圖書館的窗子，解决中國機關箱，以及穿過常規的商用警報系統。使用者可能會修復鎖，製作鑰匙，或者在萬能鑰匙，開鎖工具或者其他工具的幫助下打開鎖。特別困難的鎖可能會需要一個更高的難度等級。
對抗技能/難度等級：
·常規難度：打開或者修復一般的鎖。
·困難難度：打開一個高安全性能的鎖。
孤注一骰的例子：完全地將鎖拆卸下來；花費更長時間；用力量强行撬開機械裝置。
孤注一骰失敗的範例結果：鎖被破壞到了不可修復的程度（也許你的開鎖工具折斷在了鎖裏）；你破壞了機關箱（也許現在只有打碎它才能開啓箱子）；你觸發了警報，或者造成了足够響的噪音讓某人或者某物過來查看……
如果一個瘋狂的調查員在孤注一骰上失敗，他放弃了眼前要解决的鎖，幷且意識到他更高的目的是解放他自己的思想；他們的雙眼不再被迷霧所遮蔽，幷且他開始以新的方式開始看待這個對他來說完全合理的世界，但是對于其他任何有著健全心智的人來說是完全不合理的。</t>
        </r>
      </text>
    </comment>
    <comment ref="Q49" authorId="0">
      <text>
        <r>
          <rPr>
            <sz val="10"/>
            <rFont val="SimSun"/>
            <charset val="134"/>
          </rPr>
          <t>長槍或者投矛。如果投擲，使用投擲技能。</t>
        </r>
      </text>
    </comment>
    <comment ref="B50" authorId="0">
      <text>
        <r>
          <rPr>
            <sz val="10"/>
            <rFont val="SimSun"/>
            <charset val="134"/>
          </rPr>
          <t xml:space="preserve">允許對物體進行視覺上的遮住，藏匿，或者掩蓋，也許通過殘害，衣服或者其他的干涉或促成錯覺的材料，也許通過使用一個秘密的嵌板或者隔間。任何種類的巨大物件應當增加藏匿的難度。
妙手包括偷竊，卡牌魔術，以及秘密使用手機。
</t>
        </r>
      </text>
    </comment>
    <comment ref="Q50" authorId="0">
      <text>
        <r>
          <rPr>
            <sz val="10"/>
            <rFont val="SimSun"/>
            <charset val="134"/>
          </rPr>
          <t>當使用大型的木斧時使用這個技能。短柄小斧則可以用基礎的鬥毆技能；如果投擲出去，使用投擲技能。</t>
        </r>
      </text>
    </comment>
    <comment ref="Q51" authorId="0">
      <text>
        <r>
          <rPr>
            <sz val="10"/>
            <rFont val="SimSun"/>
            <charset val="134"/>
          </rPr>
          <t>任何長度的材料被用于絞死對方。需要受害者進行一個戰技檢定來逃脫，或者遭受每輪
1D6 的傷害。</t>
        </r>
      </text>
    </comment>
    <comment ref="B52" authorId="0">
      <text>
        <r>
          <rPr>
            <sz val="10"/>
            <rFont val="SimSun"/>
            <charset val="134"/>
          </rPr>
          <t>使你理解會計工作的流程以及一個企業或者個人的金融職務。通過檢查帳簿，你可以發現做假賬的員工，對資金的偷偷挪用，對行賄或者敲詐的款項支付，以及經濟狀况是否比表面陳述的更好或者更差。通過仔細檢查舊賬戶，你可以瞭解過去的資金的得與失（穀物，奴隸貿易，威士忌酒的運營等）以及這些資金是付給了誰以及爲了什麽款項而支付。
對抗技能/難度等級：
如果有人想要隱瞞什麽，那麽難度等級將會取决于進行隱藏的人的會計技能。
常規難度：詳盡以及良好整理的會計帳簿。
困難難度：無序或者殘缺的會計帳簿。</t>
        </r>
      </text>
    </comment>
    <comment ref="Q52" authorId="0">
      <text>
        <r>
          <rPr>
            <sz val="10"/>
            <rFont val="SimSun"/>
            <charset val="134"/>
          </rPr>
          <t>第一個以汽油爲能源，大量生産的電鋸出現于 1927 年；然而，也存在著一些早期版本。</t>
        </r>
      </text>
    </comment>
    <comment ref="B53" authorId="0">
      <text>
        <r>
          <rPr>
            <sz val="10"/>
            <rFont val="SimSun"/>
            <charset val="134"/>
          </rPr>
          <t>代表你對相關法律、早期事件、法庭辯術或者法院程序瞭解的可能性。一個在法律實務上的專家可能會獲得巨大的獎勵以及政治事務所，但是這可能需要長達幾年的認真申請—一個較高的信用評級在這關係上也十分重要。在美國，一個州的州法庭（State
Bar）必須批准某人的法律實務。
當到一個外國國家時，使用這項技能的難度等級可能會上升，除非這名角色花費數月的時間來學習這個國家的法律系統。
對抗技能/難度等級： 常規難度：理解和使用相關法律或者法律流程的細節。
困難難度：記住或者理解一個不清楚的法律流程，或者反審訊一名有著强烈敵意的證人。
孤注一骰的例子：推遲來對你的辯論言論進行思考；對事例/處境的細微差別進行極其詳細的解釋；用重要的時間進行調查研究；曲解法律的字面意思來使你的言論變得合理。
孤注一骰失敗的範例結果：誤解了一條法律或者超出了可接受的法律程序的行爲使你觸犯了法律，幷且吸引了警察的注意；浪費了寶貴的時間和金錢在調查以及法律費用上；你蔑視法庭，幷且被丟進了牢房至少 24 小時。
如果一個瘋狂的調查員在孤注一骰上失敗，他會相信他此刻淩駕于法律之上。</t>
        </r>
      </text>
    </comment>
    <comment ref="Q53" authorId="0">
      <text>
        <r>
          <rPr>
            <sz val="10"/>
            <rFont val="SimSun"/>
            <charset val="134"/>
          </rPr>
          <t>索連棍，釘錘，以及相似的中世紀兵器。</t>
        </r>
      </text>
    </comment>
    <comment ref="B54" authorId="0">
      <text>
        <r>
          <rPr>
            <sz val="10"/>
            <rFont val="SimSun"/>
            <charset val="134"/>
          </rPr>
          <t>使用者可以識別出神秘學道具，用語和概念，以及民間傳統，幷且可以辨認魔法書以及神秘學記號。神秘學家對有著代代相傳的神秘知識的家庭十分熟悉，包括從埃及和蘇美爾，從中世紀和文藝復興時期的西方，以及也許從亞洲或者非洲。
理解特定的書籍可能可以增加神秘學技能的百分比。這項技能不能運用于與克蘇魯神話相關的咒術，書本，以及魔法，儘管舊日支配者的崇拜者對于神秘學有著很高的接受能力。
由 KP 决定在這場游戲中非神話魔法是真實存在的或者是虛構的（見章節 9：魔法）。
對抗技能/難度等級： 常規難度：從民間傳說或者神秘學理論中回憶起了有用的知識；理解一張占卜卡的含義或者其他的占卦技巧。
困難難度：辨認出稀少或者獨特的神秘學書籍；想起秘密神秘學執行以及儀式的詳細細節。
孤注一骰的例子：花費更多的時間來研究地址和物品；進行進一步的調查；諮詢另一位專家；在儀式前提前淨化自身，幷且做好萬全的個人準備。
孤注一骰失敗的範例結果：誤記了信息，以錯誤的方式進行了儀式，幷且造成了極壞的結果（也許房子被燒成了平地）；在準備保護的圓圈時，你使用了錯誤的材料，幷且你幷沒有擋開靈魂，而是真正地召喚出了具有邪惡心靈的事物。你在調查中發現了一個迄今爲止都不知道的神話鏈接，幷且你在那認識到的東西粉碎了你的思想（失去 SAN）。
如果一個瘋狂的調查員在孤注一骰上失敗，那麽很可能表現爲某種形式的著魔現象：也許調查員在自己的臉和手掌上紋上了神秘學的符號，或者在沒有用占卜水晶進行占卜未來前無法進行行動。</t>
        </r>
      </text>
    </comment>
    <comment ref="Q54" authorId="0">
      <text>
        <r>
          <rPr>
            <sz val="10"/>
            <rFont val="SimSun"/>
            <charset val="134"/>
          </rPr>
          <t>套索以及鞭子。</t>
        </r>
      </text>
    </comment>
    <comment ref="B55" authorId="0">
      <text>
        <r>
          <rPr>
            <sz val="10"/>
            <rFont val="SimSun"/>
            <charset val="134"/>
          </rPr>
          <t>讓一名調查員能够記住一個國家，城市，區域或者個人及其相關的重要情報。一個成功的檢定可以用來幫助辨認先祖所熟悉的工具，科技，或者想法，但是對當下的所知甚少。
對抗技能/難度等級：
常規難度：回憶起一些相關幷且有用的信息。 困難難度：瞭解一些晦澀的，細節的幷且有用的信息。
孤注一骰的例子：花費更多時間進行檢查；進行進一步的研究；諮詢另一位專家；雇傭助手來進行仔細的研究，花費數月，以及巨額花費。
孤注一骰失敗的範例結果：這次商討使你的對手變得警覺，幷且意識到了你的意圖；你得到的真相是錯誤的，幷且引你陷入了危險之中；大量的時間和金錢浪費在了無用的研究中。
如果一個瘋狂的調查員在孤注一骰上失敗，他將深信他遲早會被以某種方式替換，或者可能他開始相信他正生活在某個歷史中的時段，以古代的方法進行衣裝以及對話。</t>
        </r>
      </text>
    </comment>
    <comment ref="P55" authorId="0">
      <text>
        <r>
          <rPr>
            <sz val="10"/>
            <rFont val="SimSun"/>
            <charset val="134"/>
          </rPr>
          <t>當需要用物體擊中目標或者用物件的正確部分擊中目標（例如小刀或者短柄小斧的刃）時，使用投擲技能。
一件有著合理平衡構架的可以藏于手中大小的物品可以被投擲至多等同于 STR 碼距離。
如果投擲技能檢定失敗，投擲物將會掉落在距離目標隨機距離的地方。KP 應當將骰子檢定數與最高的能够達成成功的數值相比較，然後判斷投擲物落在目標和投資者之間合適的距離的地方。
投擲技能被用于在戰鬥中投擲小刀，石頭，投矛或者回力標時。</t>
        </r>
      </text>
    </comment>
    <comment ref="B56" authorId="0">
      <text>
        <r>
          <rPr>
            <sz val="10"/>
            <rFont val="SimSun"/>
            <charset val="134"/>
          </rPr>
          <t>起初指對于在自然環境中的植物以及動物生命的研究。直到 19 世紀，這門學科被分開到一系列的學術學科（生物學，植物學，等等）。作爲一個技能，博物學達標了傳統的（非科學的）知識以及農民，漁民，優秀的業餘者，以及單純的愛好者的個人觀察。它可以一般地對物種，栖息地進行辨認，幷且可以辨認踪迹、足迹以及叫聲，也可以允許對什麽事物可能對某種特定物種來說很重要進行猜測。如果要一個對自然世界的科學性的理解，那麽應當去看生物學，植物學以及動物學技能。
博物學可能準確也可能不準確—這只是評估，判斷，民間傳統，以及熱衷的事物的領域。使用博物學來判斷集市中的馬肉，或者决定是否蝴蝶收集品非常棒或者只是非常棒地排列了起來。
對抗技能/難度等級： 常規難度：辨認一種特定的物種；記住一些普通的學問；知道最好的抓魚的地點。
困難難度：辨認一種罕見的樣品；定位找到一種動物或者植物的稀有物種；記住一些非常晦澀的事實或者一部分的學問。
孤注一骰的例子：花費更長的時間（忘却了時間）來仔細檢查栖息地；檢測不知名的蘑菇或者植物來獲得更好的關于這是什麽的想法；諮詢當地村莊的年老的女性關于當地的野生生物的知識。
孤注一骰失敗的範例結果：你花費了很長的幾個小時著迷地仔細看著書來辨認物種；你得到了錯誤的事實，幷且胡峰幷沒有被你身上濕地泥土和植物的混合物所驅散，而是刺向了你（伴隨著疼痛的結果）；你挑選了錯誤的蘑菇幷且發現自己在幾小時後正全裸地走向一名警察。
如果一個瘋狂的調查員在孤注一骰上失敗，他走向自然幷且迷失在荒野中直到朋友前來予以救助。</t>
        </r>
      </text>
    </comment>
    <comment ref="P56" authorId="0">
      <text>
        <r>
          <rPr>
            <sz val="10"/>
            <rFont val="SimSun"/>
            <charset val="134"/>
          </rPr>
          <t xml:space="preserve">射擊
射擊技能分為多種需要自定義的子項目，而每個子項目將作為獨立的技能。
射擊技能的子項目是為某種需要技術操作的遠程武器，大體而言會以操作方式區分，例如手槍、步槍/散彈槍、重武器等。
</t>
        </r>
      </text>
    </comment>
    <comment ref="Q56" authorId="0">
      <text>
        <r>
          <rPr>
            <sz val="10"/>
            <rFont val="SimSun"/>
            <charset val="134"/>
          </rPr>
          <t>用來使用弓以及弩，包括從中世紀的長弓到現代，高性能的複合弓。</t>
        </r>
      </text>
    </comment>
    <comment ref="B57" authorId="0">
      <text>
        <r>
          <rPr>
            <sz val="10"/>
            <rFont val="SimSun"/>
            <charset val="134"/>
          </rPr>
          <t>使使用者能够通過觀察來辨認和理解一個人的生活方式。如果技能使用者持續觀察一個其他的文化一段時間，或者在有著關于某種已消失文化的正確資料環境下工作，那麽他可以對文化方式以及道德習慣進行簡單的預測，即使證據可能幷不完整。通過學習文化一個月或者更久，人類學家開始理解這種文化是如何運作的以及，如果結合心理學，可以預測那些研究文化的行爲和信仰。
對抗技能/難度等級：
這個技能的難度等級取决于技能使用者使用多長時間接觸這個事物。
常規難度：花費一個月時間或者更多時間與人接觸。
困難難度：花費僅僅一周或者更少時間與人接觸。
孤注一骰的例子：花費更多的時間來研究目標；去“當地“體驗一段時間；在一場儀式或祭奠等等活動上扮演一個積極活躍的角色。</t>
        </r>
      </text>
    </comment>
    <comment ref="Q57" authorId="0">
      <text>
        <r>
          <rPr>
            <sz val="10"/>
            <rFont val="SimSun"/>
            <charset val="134"/>
          </rPr>
          <t>用來使用所有的類似于手槍的火器，進行非連續的射擊。對于現代游戲中的全自動手槍（MAC-11，烏茲手槍，等等），當使用連射時，用衝鋒槍的技能進行判定。</t>
        </r>
      </text>
    </comment>
    <comment ref="B58" authorId="0">
      <text>
        <r>
          <rPr>
            <sz val="10"/>
            <rFont val="SimSun"/>
            <charset val="134"/>
          </rPr>
          <t>允許從過去的文化中鑒定一件古董的年代以及辨別它，以及可以用來發現贋品。使獲得建立以及開掘一個挖掘遺址的專業知識。通過對遺址的勘察，使用者可以推斷留下這遺址的生物的目的和生活方式。人類學可能對此會有所幫助。考古學還有助于辨認已消失的人類語言的書面形式。
對抗技能/難度等級：
常規難度：足够的時間和資源來進行工作。
困難難度：缺乏時間以及/或者有限的資源。
孤注一骰的例子：花費更多的時間來研究物品或者遺址；進行進一步的調查研究；諮詢其他專家。
孤注一骰失敗的範例結果：遺址受到損壞，同時發現品因爲不適當的操作而損毀，被故意毀壞，或者被偷竊；更高的權威占據了遺址，從你的掌控中奪取了發現；宣傳出去的消息導致發現品被偷盜。
如果一個瘋狂的調查員在孤注一骰上失敗，他會不停得挖掘得更深更深，幷且相信真相就在這下面的某處。</t>
        </r>
      </text>
    </comment>
    <comment ref="Q58" authorId="0">
      <text>
        <r>
          <rPr>
            <sz val="10"/>
            <rFont val="SimSun"/>
            <charset val="134"/>
          </rPr>
          <t>這個技能可以用于射擊任何類型的步槍（無論是杠杆作用，手動栓式或者半自動的）或者機槍。因爲霰彈槍中裝填的彈藥會以散射的方式發射，所以使用者的命中幾率不會因爲距離而减少，但是造成的傷害會受到影響。當突擊步槍進行單次射擊時（或者多次進行單次），使用這個技能。</t>
        </r>
      </text>
    </comment>
    <comment ref="B59" authorId="0">
      <text>
        <r>
          <rPr>
            <sz val="10"/>
            <rFont val="SimSun"/>
            <charset val="134"/>
          </rPr>
          <t>科學專業上的理論和實踐的能力，擁有這個技能的人接受過一定程度的正式的教育或者訓練，儘管一名博覽群書的業餘科學家也是可能存在的。對于知識的理解和認識受到游戲時代的限制。你可以花費點數來獲得任何你想要的專業化技能。作爲屬類的“科學”技能不能被獲得。
每個專業化技能包括了一門專門的學科，幷且列表所給出的幷不是全部。許多專業跨越了不同的知識領域，幷且有所重叠，例如數學和密碼學，植物學和生物學，化學和藥學。當一名角色沒有完全對應的專業學科技能，他可以用一個相似的技能進行檢定，但是由 KP 來判斷是否要增加難度等級（或者一個懲罰骰）。</t>
        </r>
      </text>
    </comment>
    <comment ref="C59" authorId="0">
      <text>
        <r>
          <rPr>
            <sz val="10"/>
            <rFont val="SimSun"/>
            <charset val="134"/>
          </rPr>
          <t>對於證據的分析和檢定的研
究。通常與犯罪現場調查（檢驗指紋、DNA、頭髮以及體液）和實驗室工作相聯繫，以此來確定真相以及為法庭爭論提供專業的證人和證據。</t>
        </r>
      </text>
    </comment>
    <comment ref="Q59" authorId="0">
      <text>
        <r>
          <rPr>
            <sz val="10"/>
            <rFont val="SimSun"/>
            <charset val="134"/>
          </rPr>
          <t>當用任何自動手槍或者衝鋒槍開火時使用這個技能；同樣也用于突擊步槍的連射模式。</t>
        </r>
      </text>
    </comment>
    <comment ref="C60" authorId="0">
      <text>
        <r>
          <rPr>
            <sz val="10"/>
            <rFont val="SimSun"/>
            <charset val="134"/>
          </rPr>
          <t>10%）：對於數位和邏輯的研究，包括數學
理論、應用以及理論上的解決方法設計和推演發展。這項技能可能允許使用者辨認非歐幾裡得幾何，解決困難的公式，以及破譯複雜的圖樣或者暗碼（專業的對暗碼的研究見密碼學）。</t>
        </r>
      </text>
    </comment>
    <comment ref="Q60" authorId="0">
      <text>
        <r>
          <rPr>
            <sz val="10"/>
            <rFont val="SimSun"/>
            <charset val="134"/>
          </rPr>
          <t>用兩腳架或者三腳架架設的進行連續射擊的武器。如果兩腳架的類型進行單次射擊，那麼使用步槍技能。對於今日來說，突擊步槍，衝鋒槍以及輕機槍之間的差別已經是十分細微的了</t>
        </r>
      </text>
    </comment>
    <comment ref="C61" authorId="0">
      <text>
        <r>
          <rPr>
            <sz val="10"/>
            <rFont val="SimSun"/>
            <charset val="134"/>
          </rPr>
          <t>對專門聯繫到動物王國的生物學
的研究，包括仍存在以及滅絕動物的生態結構，進 化，分類，行為習性，以及分佈。使用這項技能來從
動物與環境的互動（腳印，獸糞，痕跡等等），行為舉止，以及區域特點上辨認出其物種。</t>
        </r>
      </text>
    </comment>
    <comment ref="Q61" authorId="0">
      <text>
        <r>
          <rPr>
            <sz val="10"/>
            <rFont val="SimSun"/>
            <charset val="134"/>
          </rPr>
          <t>用於使用槍榴彈發射器，反坦克火箭炮等等。</t>
        </r>
      </text>
    </comment>
    <comment ref="C62" authorId="0">
      <text>
        <r>
          <rPr>
            <sz val="10"/>
            <rFont val="SimSun"/>
            <charset val="134"/>
          </rPr>
          <t>用來發現幷對電子設備的故障進行維修。允許製作簡單的電子設備。這是個現代技能—在 1920 年代則是使用物理學以及電氣維修來應對電子設備。
不像電氣維修技能，電子學工作的部件通常是不能臨時配備的：它們通過精密的工作被設計出來。通常如果沒有正確的微晶片或者電路板，技能的使用者就無法進行工作，除非他們可以策劃出一些形式的應急方案。</t>
        </r>
      </text>
    </comment>
    <comment ref="Q62" authorId="0">
      <text>
        <r>
          <rPr>
            <sz val="10"/>
            <rFont val="SimSun"/>
            <charset val="134"/>
          </rPr>
          <t>噴射出一連串點燃的可燃燒液體或者氣體的武器。可以被操作者攜帶或者架設在交通工具上。</t>
        </r>
      </text>
    </comment>
    <comment ref="C63" authorId="0">
      <text>
        <r>
          <rPr>
            <sz val="10"/>
            <rFont val="SimSun"/>
            <charset val="134"/>
          </rPr>
          <t>使用者可以知道在某個特定的日子或者一天早晚某個時間時哪顆恒星或者行星位于正上方，何時彗星和流星雨會出現，以及重要的恒星的名字。這項技能同樣會提供有關其他世界的生命，銀河的存在和結構，以及類似的知識的現代概念。一名學者可能能够計算軌道，判斷恒星生命周期，以及（在現代）有關紅外天文學或者超長基綫干涉測量的相關知識。</t>
        </r>
      </text>
    </comment>
    <comment ref="Q63" authorId="0">
      <text>
        <r>
          <rPr>
            <sz val="10"/>
            <rFont val="SimSun"/>
            <charset val="134"/>
          </rPr>
          <t>這項技能呈現出對一些形式的軍事訓練和經歷。
使用者具有在戰爭中操作戰地武器的經驗：可以在一
個工作隊或“派遣隊”中工作，進行對超過個人武器射擊距離的武器的操作。這些武器通常過於巨大以至於無法單人進行操作，並且個人無法再沒有工作隊支援的情況下使用這武器，或者應當提高難度等級（取決於
KP 的判斷，也取決於使用的武器類型）。
存在著許多不同的專業化武器，取決於遊戲設定的時期，包括加農炮、榴彈炮、迫擊炮以及火箭發射器。</t>
        </r>
      </text>
    </comment>
    <comment ref="C64" authorId="0">
      <text>
        <r>
          <rPr>
            <sz val="10"/>
            <rFont val="SimSun"/>
            <charset val="134"/>
          </rPr>
          <t>用來决定大致的岩層年齡，辨認出化石的類型，區分礦物和水晶，確定合理的采礦和挖掘地址，評估土地，預測火山活動、地震、雪崩以及其他類似的現象。</t>
        </r>
      </text>
    </comment>
    <comment ref="Q64" authorId="0">
      <text>
        <r>
          <rPr>
            <sz val="10"/>
            <rFont val="SimSun"/>
            <charset val="134"/>
          </rPr>
          <t>在這項技能的幫助下，使用者將熟練于安全使用爆破，包括設置以及拆除炸藥。地雷以及相似的設備被設計得容易設置（不需要檢定）但是相對較為困難地進行除去或拆除。
這項技能也包含軍用等級的爆炸物（反人類地雷，塑膠炸彈，等）。
給予足夠的時間和資源，這些專家可以裝設炸藥
來摧毀一幢建築，清除一個被堵住的隧道，以及賦予炸藥不同用處（例如構造微量炸藥，詭雷，以及其他）。</t>
        </r>
      </text>
    </comment>
    <comment ref="C65" authorId="0">
      <text>
        <r>
          <rPr>
            <sz val="10"/>
            <rFont val="SimSun"/>
            <charset val="134"/>
          </rPr>
          <t>關于生命和存活的有機物的學科，包括細胞學、生態學、基因學、組織學、微觀生物學、生理學等等。在這項技能的幫助下，一個人可能能够研究出能够對抗可怕的克蘇魯神話細菌的疫苗，將自己從能够令人産生幻覺的叢林植物下隔離開來，或者對鮮血以及/或者有機物質進行分析。</t>
        </r>
      </text>
    </comment>
    <comment ref="C66" authorId="0">
      <text>
        <r>
          <rPr>
            <sz val="10"/>
            <rFont val="SimSun"/>
            <charset val="134"/>
          </rPr>
          <t>使使用者能够理論上瞭解壓力、材料、運動、磁力、電力、光學、輻射和相關的現象，以及給予一定的能力來構建實驗器材來驗證想法。對于知識的瞭解程度取决于所在的年代。實際運用的裝置，例如汽車，幷不是物理學家的範圍，然而實驗設備可能會是，也許要結合電氣維修或者機械維修。</t>
        </r>
      </text>
    </comment>
    <comment ref="P66" authorId="0">
      <text>
        <r>
          <rPr>
            <sz val="10"/>
            <rFont val="SimSun"/>
            <charset val="134"/>
          </rPr>
          <t>短期强化的精神分析可以恢復一名調查員患者的理智值。
進行心理治療時，游戲時間每月一次，精神病醫師或醫生進行一次精神分析技能檢定。
如果成功了，病人恢復 1D3 的理智值。如果檢定失敗了，沒有任何恢復。如果檢定爲大失敗，那麽病人失去 1d6 的理智值，幷且由心理醫師進行的治療到此結束：可能在心理治療中發生了一些嚴重的事變或者戲劇性的阻礙，幷且在病人與治療專家之間的關係破損到了難以修復的地步。
在游戲中，單獨的精神分析幷不能加速不定時瘋狂的恢復，恢復需要 1D6 個月的系統全面（或者相似的）的照顧，而精神療法只是構成了其中的一部分。
對于這個技能的成功使用允許一名角色處理他人在短期內的恐懼症狀，或者看清錯覺的真相。在游戲中，這允許一名瘋狂的調查員在短期內免受恐懼或者狂躁的影響，例如允許一名幽閉恐懼症患者躲藏在掃把櫃中十分鐘。同樣的，一名角色可以進行一個精神分析檢定來幫助一名處于妄想中的調查員在短期內看破幻覺不受影響。
由一名心理治療專家進行的治療可以在不定式瘋狂期間內回復理智值（見理智，154 頁）。</t>
        </r>
      </text>
    </comment>
    <comment ref="C67" authorId="0">
      <text>
        <r>
          <rPr>
            <sz val="10"/>
            <rFont val="SimSun"/>
            <charset val="134"/>
          </rPr>
          <t>有關物質組成，溫度的影響，能量，以及作用于其上的壓力的研究，也包括物質如何互相影響。在化學的幫助下，某人可以創造或者提取複雜的化學複合物，包括簡單的炸藥，毒藥，氣體以及酸液，需要至少一天以上幷且在合適的設備以及化學藥劑的幫助。使用者也可以對一種不明的物質進行分析，如果有這合適的設備以及試劑。</t>
        </r>
      </text>
    </comment>
    <comment ref="P67" authorId="0">
      <text>
        <r>
          <rPr>
            <sz val="10"/>
            <rFont val="SimSun"/>
            <charset val="134"/>
          </rPr>
          <t>使用者有能力可以提供緊急的醫療處理。這可能包括：對摔斷了的腿用夾板進行處理，止血，處理燒傷，對一名溺水的受害者進行復蘇處理，包扎以及清理傷口等等。急救不能用于治療疾病（這需要醫學技能）。
爲了能做到有效，急救必須在一小時內進行處理，在這情况下，能回復 1 生命值的損傷。這項技能可以嘗試一次，幷且後續的嘗試將爲進行孤注一骰。兩個人可以合作進行急救，只要其中一人成功便可以得到生命值的回復。成功的急救的使用可以將一名失去意識的人喚醒過來。一名角色被限制只能進行一次成功的急救或者醫學，直到受到其他傷害。
當處理一名瀕死的角色，成功的急救可以穩定他的狀態一小時，幷且得到一點臨時生命。在一小時結束後，在那之後每經過一小時，那名角色必須進行一次成功的體質（CON）檢定來維持傷勢的穩定，或者（如果體質檢定失敗）那名角色瀕死幷且失去臨時生命，以及必須之後每輪進行一次體質（CON）檢定來避免死亡。如果那名角色存活到下一輪，可以再次嘗試對其使用急救（最多可以兩人使用）。這個可以不斷持續下去（不算是使用孤注一骰）直到蘇醒或者死亡。
急救（幷且只有急救）可以拯救一名瀕死角色的生命，在之後他必須接受一個成功的醫學檢定或者被送往醫院。因此，急救是一個需要擁有的重要的技能，伴隨著醫學，如果你希望能成爲一名有用的醫生。</t>
        </r>
      </text>
    </comment>
    <comment ref="C68" authorId="0">
      <text>
        <r>
          <rPr>
            <sz val="10"/>
            <rFont val="SimSun"/>
            <charset val="134"/>
          </rPr>
          <t>關于由其他人發展出來的用于隱藏對話或者信息內容用的暗碼或者密語的研究。一種數學的專業分支，這項技能使使用者能够辨認，創造或破譯暗碼。暗碼通常上來說是寫下來的，但也可能通過其他的形式，例如隱藏在樂曲、畫作或者電腦編碼（在現代設定下）下的信息。破譯一個暗碼可能會是一個漫長的工作，通常需要很長時間的調查研究以及大量的演算處理。</t>
        </r>
      </text>
    </comment>
    <comment ref="P68" authorId="0">
      <text>
        <r>
          <rPr>
            <sz val="10"/>
            <rFont val="SimSun"/>
            <charset val="134"/>
          </rPr>
          <t>使用者可以診斷幷治療事故，創傷，疾病，毒藥等，幷且可以提供公共健康建議。如果一個時代還幷沒有好的治療某種疾病的療法，那麽這項技能的效果是有限的，不確定的，或者無效的。醫學技能能給予大範圍的對于藥片以及藥劑，是自然還是人造的知識，以及對副作用以及禁忌症狀的理解。
用醫學技能來進行治療最少要花費 1 小時時間，幷且可以在造成了傷害後的任何時間進行處理，但是如果這幷沒有在同一天內進行處理，難度等級將會上升（需要一個困難難度的成功）。一名角色如果被成功地用醫學技能進行治療，他將恢復 1D3 的生命值（除在任何接受的急救之外的），除了在一名臨死角色的場合，他必須先接受一個成功的急救技能檢定來穩定傷勢，然後才能接受一個醫學檢定。
一名角色被限定只能接受一次成功的急救以及醫學的治療，直到遭受了進一步的傷害（除了在臨死角色的場合，他可能需要多次的急救檢定來穩定傷勢）。成功的醫學技能的使用可以將一名昏迷的角色從昏迷中喚醒。
當處理重傷時，成功的醫學技能的使用可以提供病人在每周的恢復檢定上一個獎勵骰。</t>
        </r>
      </text>
    </comment>
    <comment ref="C69" authorId="0">
      <text>
        <r>
          <rPr>
            <sz val="10"/>
            <rFont val="SimSun"/>
            <charset val="134"/>
          </rPr>
          <t>這是門關於大氣的科學研究，包括天氣系統和形態，以及大氣現象。使用這項技能可以判斷長期的天氣形態以及對其影響進行預報，例如雨、雪以及霧。</t>
        </r>
      </text>
    </comment>
    <comment ref="P69" authorId="0">
      <text>
        <r>
          <rPr>
            <sz val="10"/>
            <rFont val="SimSun"/>
            <charset val="134"/>
          </rPr>
          <t>關于化學複合物以及它們的在有機生命體上的效果的研究。傳統上來說，這包括藥物的配方、創造以及施用（不管是一名巫醫進行藥草組合或者是現代的藥劑師在實驗室裏進行操作）。這個技能的應用在與確認藥物被安全以及有效地使用，包括人工合成原料，毒素的檢定，以及有可能産生的副作用的相關知識。</t>
        </r>
      </text>
    </comment>
    <comment ref="C70" authorId="0">
      <text>
        <r>
          <rPr>
            <sz val="10"/>
            <rFont val="SimSun"/>
            <charset val="134"/>
          </rPr>
          <t>關於植物生命的研究，包括物種
分類，結構，生長，繁殖，化學特性，進化原理，疾病，以及顯微研究。植物學的分支學科包括農學，森林學，園藝和古植物學。在這項技能的幫助下，某人可以辨認出某種特定植物的特性（例如是否有毒性， 是否可食用，或者具有精神治療作用）以及它的具體用處。</t>
        </r>
      </text>
    </comment>
    <comment ref="P70" authorId="0">
      <text>
        <r>
          <rPr>
            <sz val="10"/>
            <rFont val="SimSun"/>
            <charset val="134"/>
          </rPr>
          <t>使用者可以在一名自願幷經歷過高度暗示、放鬆的目標身上引出出神似的狀態，幷且可能回憶起忘却的記憶。對于催眠的限制應當由 KP 根據適應自己游戲的情况來制定；這可能是只有自願的目標可以被催眠，或者 KP 可能會允許這項技能以一種更加富有侵略性的方式被用在非自願的目標身上。
對那些遭受了精神創傷的人，這項技能可以當做催眠療法來使用，减輕一名病人的恐懼或者躁狂（成功的使用這個技能意味著這名病人在該場合克服了恐懼或者躁狂）。記住，爲了完全治愈某人的恐懼，可能會需要一系列成功的催眠療法療程（最少 1D6 療程，由 KP 决定）。
對抗技能/難度等級：
·對于一個非自願目標，催眠將與心理學或者意志
（POW）進行對抗。
孤注一骰的例子：通過獲得對方專心一致的注意來增加你對目標的影響；用令人混亂的光照或者其他道具來使目標在感覺上感到難受；用藥物來使目標更容易受暗示影響。
孤注一骰失敗的範例結果：一些過去的記憶或者創傷將被帶到表面，造成目標 1D6 的理智損失；目標沉浸入了出神狀態，造成他在之後不知不覺走到了公共汽車的前方；目標的思想（或者調查員的思想）暫時性地變得一片空白，允許被邪惡的存在所占有。
如果一個瘋狂的調查員在孤注一骰上失敗，他的思想將退化到嬰兒般的狀况直到獲得治療。</t>
        </r>
      </text>
    </comment>
    <comment ref="O71" authorId="0">
      <text>
        <r>
          <rPr>
            <sz val="10"/>
            <rFont val="SimSun"/>
            <charset val="134"/>
          </rPr>
          <t>以上技能都是COC 推薦的常用技能，玩家可以因應角色，而寫出任何技能(當然要合理以及經KP同意)然後討論技能效果</t>
        </r>
      </text>
    </comment>
    <comment ref="B72" authorId="0">
      <text>
        <r>
          <rPr>
            <sz val="10"/>
            <rFont val="SimSun"/>
            <charset val="134"/>
          </rPr>
          <t>這項技能代表一名覺得對一個超出人類常規知識範疇的事物的專業理解。學問的專業化應該具體並且不同尋常，例如：·
夢學問
死靈之書學問（e.g.歷史的）
·UFO 學問·
吸血鬼學問·
狼人學問·
亞狄斯星人學問
當KP 想要測試某位調查員歸屬于於這些領域學問其中之一的某物的知識時，但是調查員缺少相關的專業學問，KP 可以允許一個其他的（更加通用的）技能的使用，但是需要一個更高難度等級的成功。例如，如果KP 測試一名現代調查員對於1980 年代外星人誘拐的知識，他可以要求一個常規難度的UFO 學問的成功檢定，或者一個困難難度的歷史技能的成功檢定。對於KP 來說，學問技能也可以用作對表示一個非玩家角色知識量的簡單記錄。在主流中，知識由教育屬性（EDU）以及專門的技能來表示，例如歷史或者克蘇魯神話。KP 應當決定何時應當將學問技能放入遊戲中—通常只有當一塊特殊領域的專業知識成為整場遊戲核心的時候。</t>
        </r>
      </text>
    </comment>
    <comment ref="A73" authorId="0">
      <text>
        <r>
          <rPr>
            <sz val="10"/>
            <rFont val="SimSun"/>
            <charset val="134"/>
          </rPr>
          <t>以上技能都是COC 推薦的常用技能，玩家可以因應角色，而寫出任何技能(當然要合理以及經KP同意)</t>
        </r>
      </text>
    </comment>
    <comment ref="B74" authorId="0">
      <text>
        <r>
          <rPr>
            <sz val="10"/>
            <rFont val="SimSun"/>
            <charset val="134"/>
          </rPr>
          <t>當選擇這項技能時，必須明確一門具體的語言幷且寫在技能的後面。在嬰兒期或者童年早期，大多數人使用單一一門語言。玩家所選擇作爲母語的語言自動地以等同于調查員教育（EDU）屬性爲起始；此後，調查員以那個百分比或者更高的來進行理解，說，讀以及寫（如果更多的技能點數在調查員創作時加了上去）。
對抗技能/難度等級：
對于母語來說，通常幷不需要技能檢定。即使當學術性的、古式的或者深奧的術語被使用，如果同類裏的人對其他人都很友好幷且有足够的時間來進行交流，那麽大多數的事情將不需要一個骰子檢定。如果一份文件是極其難以閱讀或者以一種古式的方言來寫，那麽 KP 可能會要求一個檢定。</t>
        </r>
      </text>
    </comment>
    <comment ref="B75" authorId="0">
      <text>
        <r>
          <rPr>
            <sz val="10"/>
            <rFont val="SimSun"/>
            <charset val="134"/>
          </rPr>
          <t>對其他語言技能的建議：
·在一門語言上 5%的技能將能够正確地辨認出這門語言而不需要檢定。
·在一門語言上 10%的技能可以交流簡單的想法。
·在一門語言上 30%的技能可以對社交上的需求進行理解。
·在一門語言上 50%的技能可以進行流暢的交流。
·在一門語言上 75%的技能可以將一門外國語言說得像是本地人一樣。
·辨認一門當下在使用的人類語言（調查員所不清楚的），使用知識檢定。
·辨認一門已消逝的人類語言，使用考古學或者歷史檢定。 
·辨認一門外星語言，使用克蘇魯神話，或者也許神秘學檢定。</t>
        </r>
      </text>
    </comment>
    <comment ref="B76" authorId="0">
      <text>
        <r>
          <rPr>
            <sz val="10"/>
            <rFont val="SimSun"/>
            <charset val="134"/>
          </rPr>
          <t>對其他語言技能的建議：
·在一門語言上 5%的技能將能够正確地辨認出這門語言而不需要檢定。
·在一門語言上 10%的技能可以交流簡單的想法。
·在一門語言上 30%的技能可以對社交上的需求進行理解。
·在一門語言上 50%的技能可以進行流暢的交流。
·在一門語言上 75%的技能可以將一門外國語言說得像是本地人一樣。
·辨認一門當下在使用的人類語言（調查員所不清楚的），使用知識檢定。
·辨認一門已消逝的人類語言，使用考古學或者歷史檢定。 
·辨認一門外星語言，使用克蘇魯神話，或者也許神秘學檢定。</t>
        </r>
      </text>
    </comment>
    <comment ref="A88" authorId="0">
      <text>
        <r>
          <rPr>
            <sz val="10"/>
            <rFont val="SimSun"/>
            <charset val="134"/>
          </rPr>
          <t>所有背景故事條目都可以看成角色扮演的指引。
在填寫這些條目時，請嘗試讓每個條目的用語都能反應角色的人格本質
每一項可以有複數項目，但心靈支柱只可以選擇其中一樣。
設定名字：為那個人或地點取名字，定義出物件或概念					
附上感受：出於正面或負面的感受，從此開始建立					
強化它：用愛取代喜歡，用痛恨取代不喜歡					
情緒化：用必須取代可能					
試著用使它充滿人格和意義的方式描寫</t>
        </r>
      </text>
    </comment>
    <comment ref="M89" authorId="0">
      <text>
        <r>
          <rPr>
            <sz val="10"/>
            <rFont val="SimSun"/>
            <charset val="134"/>
          </rPr>
          <t xml:space="preserve">1: 慷慨的（如：小費給很多、總會伸出援手、慈善家）					
2: 善待動物（如：愛貓、在農場長大、瞭解馬兒）					
3: 夢想家（如：讓幻想起飛、富有遠見、高度創意）					
4: 享樂主義者（如：派對人生、有趣的酒鬼、及時行樂）					
5: 賭徒性格（如：撲克臉、什麼都試、活在懸崖邊）					
6: 好廚子（如：烤超棒的蛋糕、隨便都能變出大餐、精緻味覺）					
7: 情聖/狐狸精（如：溫文儒雅、動人聲線、勾人眼神）					
8: 忠誠（如：為朋友兩肋插刀、從未背信、願意為信念而死）					
9: 美好名聲（如：全國最好的飯後演講者、大善人、無畏者）					
10: 野心（如：達到一個目標、當老闆、佔有它的一切）					</t>
        </r>
      </text>
    </comment>
    <comment ref="A92" authorId="0">
      <text>
        <r>
          <rPr>
            <sz val="10"/>
            <rFont val="SimSun"/>
            <charset val="134"/>
          </rPr>
          <t xml:space="preserve">1: 有崇拜與禱告的上位力量（如：Vishnu、Jesus Christ、Haile Selassie I）					
2: 人類並不需要宗教（如：無神論者、人文主義者、世俗論者）					
"3: 科學解答了一切。選擇一個感興趣的形象（如：演化論、
低溫物理學、宇宙探索）"					
4: 相信命運（如：業報、種姓制度、迷信）					
5: 會社或秘密會社成員（如：共濟會、婦女會、Anonymous)					
6: 邪惡必須從社會根除。哪種邪惡？（如：毒品、暴力、種族主義）					
7: 神祕學（如：占星術、招魂、塔羅牌）					
8: 政治（保守、社會主義者、自由）					
9: 「錢就是力量，我要盡可能得到全部」（如：貪婪、野心、無情）					
10: 競選者/活動者（如：女權主義、平等權、工會）					</t>
        </r>
      </text>
    </comment>
    <comment ref="A119" authorId="0">
      <text>
        <r>
          <rPr>
            <sz val="10"/>
            <rFont val="SimSun"/>
            <charset val="134"/>
          </rPr>
          <t>習慣恐懼
在某些時候，持續的直面于一個神話生物將不會帶來更多的影響——怪物不再會是一個消不去的噩夢，而只是會成爲調查員調查路途上的一塊絆脚石。一旦一位調查員已經因爲同一種怪物損失了那個怪物所能造成理智值損失的最大值的話，那麽那位調查員將不再會因此損失任何額外的理智值了。例如說，調查員不會因爲遭遇深潜者（理智值損失 0/1D6）大軍而損失超過 6 點的理智值，即使他所面對的是一個百人的深潜者大隊也是一樣。
但是要注意！！！調查員幷不會真的就已經習慣于見識這些外來的污穢。在過了一段時間，也許是調查員進行了某種程度上的日常生活後，對這些生物的恐懼感會再一次回到他的身上。一個玩家應當明白你的理智值隨時會因爲任何神話存在而損失。每個調查員幕間成長時（見第 94 頁），玩家都應該將以上所有的相關數值都减 1——時間就是最好的醫生。</t>
        </r>
      </text>
    </comment>
    <comment ref="Y138" authorId="0">
      <text>
        <r>
          <rPr>
            <sz val="10"/>
            <rFont val="SimSun"/>
            <charset val="134"/>
          </rPr>
          <t>首次施放魔法
當一名角色新學到了一個法術，嘗試首次施放時，他需要做一次施法檢定。
只要這個法術成功施放了（甚至是進行了孤注一骰），以後的使用中不再需要施法檢定；NPC 和怪物無需進行施法檢定。
首次施放一個法術需要進行困難 POW 檢定。若施法檢定成功，參考法術的描述給出效果。如果施法檢定失敗，什麽也不發生。
在施法檢定失敗之後，角色有一次機會决定要不要嘗試再次施放此法術（再一次付出法術消耗）——
或者立即施放，或者將來任何時候施放——如果這樣做的話，要進行孤注一骰。如果孤注一骰成功，
法術正常生效，不會産生負面效果。如果施法孤注一骰失敗，那麽法術也會正常生效，
但是施法者會産生嚴重的後果。最終，法術總是能正確施放——施法檢定用來估計施法者在施法過程中受到的傷害，
而不是法術施放的成功與否。唯一的例外情况（除去再也不施放這個法術）
是回頭從來源處從頭重新學習一遍這個法術——通常還需要 2D6 周和一個困難 INT 檢定。
重新學習法術以後，可能會再進行一次施法檢定——這辦法比施法孤注一骰要謹慎多了。
這也是許多巫師汲汲于延壽續命的原因——錯誤施放法術，可是通向墳墓的近道！</t>
        </r>
      </text>
    </comment>
  </commentList>
</comments>
</file>

<file path=xl/comments3.xml><?xml version="1.0" encoding="utf-8"?>
<comments xmlns="http://schemas.openxmlformats.org/spreadsheetml/2006/main">
  <authors>
    <author/>
  </authors>
  <commentList>
    <comment ref="B11" authorId="0">
      <text>
        <r>
          <rPr>
            <sz val="10"/>
            <rFont val="SimSun"/>
            <charset val="134"/>
          </rPr>
          <t>accounting</t>
        </r>
      </text>
    </comment>
    <comment ref="E11" authorId="0">
      <text>
        <r>
          <rPr>
            <sz val="10"/>
            <rFont val="SimSun"/>
            <charset val="134"/>
          </rPr>
          <t>intimidate</t>
        </r>
      </text>
    </comment>
    <comment ref="H11" authorId="0">
      <text>
        <r>
          <rPr>
            <sz val="10"/>
            <rFont val="SimSun"/>
            <charset val="134"/>
          </rPr>
          <t>spot hidden</t>
        </r>
      </text>
    </comment>
    <comment ref="B12" authorId="0">
      <text>
        <r>
          <rPr>
            <sz val="10"/>
            <rFont val="SimSun"/>
            <charset val="134"/>
          </rPr>
          <t>anthropology</t>
        </r>
      </text>
    </comment>
    <comment ref="E12" authorId="0">
      <text>
        <r>
          <rPr>
            <sz val="10"/>
            <rFont val="SimSun"/>
            <charset val="134"/>
          </rPr>
          <t>jump</t>
        </r>
      </text>
    </comment>
    <comment ref="H12" authorId="0">
      <text>
        <r>
          <rPr>
            <sz val="10"/>
            <rFont val="SimSun"/>
            <charset val="134"/>
          </rPr>
          <t>stealth</t>
        </r>
      </text>
    </comment>
    <comment ref="B13" authorId="0">
      <text>
        <r>
          <rPr>
            <sz val="10"/>
            <rFont val="SimSun"/>
            <charset val="134"/>
          </rPr>
          <t>appraise</t>
        </r>
      </text>
    </comment>
    <comment ref="E13" authorId="0">
      <text>
        <r>
          <rPr>
            <sz val="10"/>
            <rFont val="SimSun"/>
            <charset val="134"/>
          </rPr>
          <t>own language</t>
        </r>
      </text>
    </comment>
    <comment ref="H13" authorId="0">
      <text>
        <r>
          <rPr>
            <sz val="10"/>
            <rFont val="SimSun"/>
            <charset val="134"/>
          </rPr>
          <t>swim</t>
        </r>
      </text>
    </comment>
    <comment ref="B14" authorId="0">
      <text>
        <r>
          <rPr>
            <sz val="10"/>
            <rFont val="SimSun"/>
            <charset val="134"/>
          </rPr>
          <t>archaeology</t>
        </r>
      </text>
    </comment>
    <comment ref="E14" authorId="0">
      <text>
        <r>
          <rPr>
            <sz val="10"/>
            <rFont val="SimSun"/>
            <charset val="134"/>
          </rPr>
          <t>law</t>
        </r>
      </text>
    </comment>
    <comment ref="H14" authorId="0">
      <text>
        <r>
          <rPr>
            <sz val="10"/>
            <rFont val="SimSun"/>
            <charset val="134"/>
          </rPr>
          <t>throw</t>
        </r>
      </text>
    </comment>
    <comment ref="B15" authorId="0">
      <text>
        <r>
          <rPr>
            <sz val="10"/>
            <rFont val="SimSun"/>
            <charset val="134"/>
          </rPr>
          <t>charm</t>
        </r>
      </text>
    </comment>
    <comment ref="E15" authorId="0">
      <text>
        <r>
          <rPr>
            <sz val="10"/>
            <rFont val="SimSun"/>
            <charset val="134"/>
          </rPr>
          <t>library use</t>
        </r>
      </text>
    </comment>
    <comment ref="H15" authorId="0">
      <text>
        <r>
          <rPr>
            <sz val="10"/>
            <rFont val="SimSun"/>
            <charset val="134"/>
          </rPr>
          <t>track</t>
        </r>
      </text>
    </comment>
    <comment ref="B16" authorId="0">
      <text>
        <r>
          <rPr>
            <sz val="10"/>
            <rFont val="SimSun"/>
            <charset val="134"/>
          </rPr>
          <t>climb</t>
        </r>
      </text>
    </comment>
    <comment ref="E16" authorId="0">
      <text>
        <r>
          <rPr>
            <sz val="10"/>
            <rFont val="SimSun"/>
            <charset val="134"/>
          </rPr>
          <t>listen</t>
        </r>
      </text>
    </comment>
    <comment ref="B17" authorId="0">
      <text>
        <r>
          <rPr>
            <sz val="10"/>
            <rFont val="SimSun"/>
            <charset val="134"/>
          </rPr>
          <t>credit rating</t>
        </r>
      </text>
    </comment>
    <comment ref="E17" authorId="0">
      <text>
        <r>
          <rPr>
            <sz val="10"/>
            <rFont val="SimSun"/>
            <charset val="134"/>
          </rPr>
          <t>locksmith</t>
        </r>
      </text>
    </comment>
    <comment ref="H17" authorId="0">
      <text>
        <r>
          <rPr>
            <sz val="10"/>
            <rFont val="SimSun"/>
            <charset val="134"/>
          </rPr>
          <t>otherskill1</t>
        </r>
      </text>
    </comment>
    <comment ref="B18" authorId="0">
      <text>
        <r>
          <rPr>
            <sz val="10"/>
            <rFont val="SimSun"/>
            <charset val="134"/>
          </rPr>
          <t>cthulhu mythos</t>
        </r>
      </text>
    </comment>
    <comment ref="E18" authorId="0">
      <text>
        <r>
          <rPr>
            <sz val="10"/>
            <rFont val="SimSun"/>
            <charset val="134"/>
          </rPr>
          <t>mech repair</t>
        </r>
      </text>
    </comment>
    <comment ref="B19" authorId="0">
      <text>
        <r>
          <rPr>
            <sz val="10"/>
            <rFont val="SimSun"/>
            <charset val="134"/>
          </rPr>
          <t>disguise</t>
        </r>
      </text>
    </comment>
    <comment ref="E19" authorId="0">
      <text>
        <r>
          <rPr>
            <sz val="10"/>
            <rFont val="SimSun"/>
            <charset val="134"/>
          </rPr>
          <t>medicine</t>
        </r>
      </text>
    </comment>
    <comment ref="B20" authorId="0">
      <text>
        <r>
          <rPr>
            <sz val="10"/>
            <rFont val="SimSun"/>
            <charset val="134"/>
          </rPr>
          <t>dodge</t>
        </r>
      </text>
    </comment>
    <comment ref="E20" authorId="0">
      <text>
        <r>
          <rPr>
            <sz val="10"/>
            <rFont val="SimSun"/>
            <charset val="134"/>
          </rPr>
          <t>natural world</t>
        </r>
      </text>
    </comment>
    <comment ref="B21" authorId="0">
      <text>
        <r>
          <rPr>
            <sz val="10"/>
            <rFont val="SimSun"/>
            <charset val="134"/>
          </rPr>
          <t>drive auto</t>
        </r>
      </text>
    </comment>
    <comment ref="E21" authorId="0">
      <text>
        <r>
          <rPr>
            <sz val="10"/>
            <rFont val="SimSun"/>
            <charset val="134"/>
          </rPr>
          <t>navigate</t>
        </r>
      </text>
    </comment>
    <comment ref="B22" authorId="0">
      <text>
        <r>
          <rPr>
            <sz val="10"/>
            <rFont val="SimSun"/>
            <charset val="134"/>
          </rPr>
          <t>elec repair</t>
        </r>
      </text>
    </comment>
    <comment ref="E22" authorId="0">
      <text>
        <r>
          <rPr>
            <sz val="10"/>
            <rFont val="SimSun"/>
            <charset val="134"/>
          </rPr>
          <t>occult</t>
        </r>
      </text>
    </comment>
    <comment ref="B23" authorId="0">
      <text>
        <r>
          <rPr>
            <sz val="10"/>
            <rFont val="SimSun"/>
            <charset val="134"/>
          </rPr>
          <t xml:space="preserve"> fast talk</t>
        </r>
      </text>
    </comment>
    <comment ref="E23" authorId="0">
      <text>
        <r>
          <rPr>
            <sz val="10"/>
            <rFont val="SimSun"/>
            <charset val="134"/>
          </rPr>
          <t>op hv machine</t>
        </r>
      </text>
    </comment>
    <comment ref="B24" authorId="0">
      <text>
        <r>
          <rPr>
            <sz val="10"/>
            <rFont val="SimSun"/>
            <charset val="134"/>
          </rPr>
          <t>fighting brawl</t>
        </r>
      </text>
    </comment>
    <comment ref="E24" authorId="0">
      <text>
        <r>
          <rPr>
            <sz val="10"/>
            <rFont val="SimSun"/>
            <charset val="134"/>
          </rPr>
          <t>persuade</t>
        </r>
      </text>
    </comment>
    <comment ref="B25" authorId="0">
      <text>
        <r>
          <rPr>
            <sz val="10"/>
            <rFont val="SimSun"/>
            <charset val="134"/>
          </rPr>
          <t>firearms handgun</t>
        </r>
      </text>
    </comment>
    <comment ref="E25" authorId="0">
      <text>
        <r>
          <rPr>
            <sz val="10"/>
            <rFont val="SimSun"/>
            <charset val="134"/>
          </rPr>
          <t>psychology</t>
        </r>
      </text>
    </comment>
    <comment ref="B26" authorId="0">
      <text>
        <r>
          <rPr>
            <sz val="10"/>
            <rFont val="SimSun"/>
            <charset val="134"/>
          </rPr>
          <t>firearms rifle</t>
        </r>
      </text>
    </comment>
    <comment ref="E26" authorId="0">
      <text>
        <r>
          <rPr>
            <sz val="10"/>
            <rFont val="SimSun"/>
            <charset val="134"/>
          </rPr>
          <t>psychoanalysis</t>
        </r>
      </text>
    </comment>
    <comment ref="B27" authorId="0">
      <text>
        <r>
          <rPr>
            <sz val="10"/>
            <rFont val="SimSun"/>
            <charset val="134"/>
          </rPr>
          <t>first aid</t>
        </r>
      </text>
    </comment>
    <comment ref="E27" authorId="0">
      <text>
        <r>
          <rPr>
            <sz val="10"/>
            <rFont val="SimSun"/>
            <charset val="134"/>
          </rPr>
          <t>ride</t>
        </r>
      </text>
    </comment>
    <comment ref="B28" authorId="0">
      <text>
        <r>
          <rPr>
            <sz val="10"/>
            <rFont val="SimSun"/>
            <charset val="134"/>
          </rPr>
          <t>history</t>
        </r>
      </text>
    </comment>
    <comment ref="E28" authorId="0">
      <text>
        <r>
          <rPr>
            <sz val="10"/>
            <rFont val="SimSun"/>
            <charset val="134"/>
          </rPr>
          <t>sleight_of_hand</t>
        </r>
      </text>
    </comment>
  </commentList>
</comments>
</file>

<file path=xl/comments4.xml><?xml version="1.0" encoding="utf-8"?>
<comments xmlns="http://schemas.openxmlformats.org/spreadsheetml/2006/main">
  <authors>
    <author/>
  </authors>
  <commentList>
    <comment ref="A77" authorId="0">
      <text>
        <r>
          <rPr>
            <sz val="10"/>
            <rFont val="SimSun"/>
            <charset val="134"/>
          </rPr>
          <t>Gangster Boss</t>
        </r>
      </text>
    </comment>
  </commentList>
</comments>
</file>

<file path=xl/comments5.xml><?xml version="1.0" encoding="utf-8"?>
<comments xmlns="http://schemas.openxmlformats.org/spreadsheetml/2006/main">
  <authors>
    <author/>
  </authors>
  <commentList>
    <comment ref="B17" authorId="0">
      <text>
        <r>
          <rPr>
            <sz val="10"/>
            <rFont val="SimSun"/>
            <charset val="134"/>
          </rPr>
          <t>非常難操作的武器。大失敗概率加倍；大失敗的情况非常糟糕，可能會鎖住使用者的頭肩，或者直接切向他們的腿脚，而對使用者造成 2D8 點傷害。或者鏈條會斷裂幷纏在使用者的軀幹上（2D8 傷害)。故障值可能導致鏈鋸的電機停轉、鋸條堵塞或脫鏈。受到鏈鋸的重傷會隨機喪失一條肢體。</t>
        </r>
      </text>
    </comment>
    <comment ref="B27" authorId="0">
      <text>
        <r>
          <rPr>
            <sz val="10"/>
            <rFont val="SimSun"/>
            <charset val="134"/>
          </rPr>
          <t>電擊槍：僅對體格 2 及以下的目標有效，目標在 1D6 回合內不能行動（或 KP 决定)。</t>
        </r>
      </text>
    </comment>
  </commentList>
</comments>
</file>

<file path=xl/comments6.xml><?xml version="1.0" encoding="utf-8"?>
<comments xmlns="http://schemas.openxmlformats.org/spreadsheetml/2006/main">
  <authors>
    <author/>
  </authors>
  <commentList>
    <comment ref="A5" authorId="0">
      <text>
        <r>
          <rPr>
            <sz val="10"/>
            <rFont val="SimSun"/>
            <charset val="134"/>
          </rPr>
          <t>一個小建議
特質
學者綜合症(D)
EDU+2d6
INT+2d6
理解或進行一些常識性的行為時，需要過int÷5
必須有人隨身陪同，當獨自一人留在非密室地點進行非學術行為，過幸運
	-曉暮
不錯的設定! 不過因為特徵是擴充的內容, 不可隨便修改, 但可以拿來做房規WW
	-QQ Zeix</t>
        </r>
      </text>
    </comment>
  </commentList>
</comments>
</file>

<file path=xl/comments7.xml><?xml version="1.0" encoding="utf-8"?>
<comments xmlns="http://schemas.openxmlformats.org/spreadsheetml/2006/main">
  <authors>
    <author/>
  </authors>
  <commentList>
    <comment ref="G5" authorId="0">
      <text>
        <r>
          <rPr>
            <sz val="10"/>
            <rFont val="SimSun"/>
            <charset val="134"/>
          </rPr>
          <t>職業稱謂，職位，職銜</t>
        </r>
      </text>
    </comment>
    <comment ref="G6" authorId="0">
      <text>
        <r>
          <rPr>
            <sz val="10"/>
            <rFont val="SimSun"/>
            <charset val="134"/>
          </rPr>
          <t>選擇調查員的出生地。
沒有遊戲懲罰或者獎勵某個特定國家或者民族。
出生地的主要影響在於：舉個例子：一個出生在美國的調查員理所當然應該說一口好英語作為他的母語。
而一個出生在魁北克的調查員也許會在出生後學習法語，
一個出生在亞利桑那州的可能會學習西班牙語或者納瓦夥語，而一個出生在三藩市的可能會說廣東話。</t>
        </r>
      </text>
    </comment>
    <comment ref="O6" authorId="0">
      <text>
        <r>
          <rPr>
            <sz val="10"/>
            <rFont val="SimSun"/>
            <charset val="134"/>
          </rPr>
          <t>0：衰弱：沒法站起來甚至端起一杯茶｡
15：弱者,虛弱｡
50：普通人水平｡
90：你見過的力氣最大的人｡
99：世界水平(奧賽舉重冠軍)｡人類極限｡
140：超越人類之力(例如大猩猩或馬)｡
200+：怪物之力(例如格拉基)</t>
        </r>
      </text>
    </comment>
    <comment ref="U6" authorId="0">
      <text>
        <r>
          <rPr>
            <sz val="10"/>
            <rFont val="SimSun"/>
            <charset val="134"/>
          </rPr>
          <t>調查員每輪可以移動的碼數（或米數）等于他的移動值的五倍。
若敏捷和力量都小于體型：移動７
若敏捷或力量之一大于等于體型或三者相等：移動８
若力量和敏捷都大于體型：移動９</t>
        </r>
      </text>
    </comment>
    <comment ref="A7" authorId="0">
      <text>
        <r>
          <rPr>
            <sz val="10"/>
            <rFont val="SimSun"/>
            <charset val="134"/>
          </rPr>
          <t>社會性別
Male男性 Female女性
Agender 無性別 
Androgyne 兩性人
Androgynous 兩性人 
Bigender 雙性人
Cis 順性人 
Cis Female 順性女
Cis Woman 順性女 
Cis Male 順性男
Cis Man 順性男 
Cisgender 順性人
Cisgender Female 順性女 Cisgender Male 順性男
Cisgender Man 順性男 Cisgender Woman 順性女
Female to Male 女變男 
FTM 女變男
Gender Fluid 流性人 
Gender Nonconforming 非常規性別
Gender Questioning 性別存疑 Gender Variant 變體性別 Genderqueer 酷兒性別
Intersex 間性人 
Male to Female 男變女
MTF 男變女 Neither 男女皆非
Neutrois 無性別 Non-binary 非二元
Other 其他Pangender 泛性別
Trans 跨性別 Trans Female 跨性女
Trans Male 跨性男 Trans Man 跨性男
Trans Person 跨性人 Trans Woman 跨性女
Trans 跨性別 Trans Female 跨性女
Trans Male 跨性男 Trans Man 跨性男
Trans Person 跨性人 Trans Woman 跨性女
Transfeminine 跨性女Transgender 跨性別
Transgender Female 跨性女Transgender Male 跨性男Transgender Man 跨性男Transgender Person 跨性人Transgender Woman 跨性女Transmasculine 跨性男
Transsexual 變性別Transsexual Female 變性女Transsexual Male 變性男Transsexual Man 變性男Transsexual Person 變性人Transsexual Woman 變性女Two-spirit 兩魂人</t>
        </r>
      </text>
    </comment>
    <comment ref="O7" authorId="0">
      <text>
        <r>
          <rPr>
            <sz val="10"/>
            <rFont val="SimSun"/>
            <charset val="134"/>
          </rPr>
          <t>0：沒有協助無法移動
15：緩慢,笨拙,無法行動自如｡
50：普通人水平｡
90：高速而靈活,可以達成超凡的技藝(例如雜技演員,偉大的舞者)｡
99：世界級運動員｡人類極限｡
120：超越人類之速(例如虎)｡
200+：閃電之速,可以在人類反應過來之前完成系列動作｡</t>
        </r>
      </text>
    </comment>
    <comment ref="U7" authorId="0">
      <text>
        <r>
          <rPr>
            <sz val="10"/>
            <rFont val="SimSun"/>
            <charset val="134"/>
          </rPr>
          <t>使用 STR+SIZ 的結果來决定
為了計算進行戰技的雙方有多大的體格條件差距以及是否有戰鬥者會因此而承受懲罰骰（Penalty Die）時，將他們的體格值對比。只要進行戰技的其中一方比對方的體格值低，每低1 級體格他就會承受1 個懲罰骰（最多2 個懲罰骰）。如果發動戰技方的體格比對方小至少3 級，那麼他無法發動戰技——他說不定能抓牢對手，但根本就沒有可能將敵人推動或者提起來</t>
        </r>
      </text>
    </comment>
    <comment ref="A8" authorId="0">
      <text>
        <r>
          <rPr>
            <sz val="10"/>
            <rFont val="SimSun"/>
            <charset val="134"/>
          </rPr>
          <t>玩家的調查員應選擇年齡在１５至９０之間。若設想的調查員超過這個年齡範圍，那麽請找您的守秘人進行調整吧。對照相應年齡，調整調查員的屬性
（不同年齡段的調整不叠加）。</t>
        </r>
      </text>
    </comment>
    <comment ref="G8" authorId="0">
      <text>
        <r>
          <rPr>
            <sz val="10"/>
            <rFont val="SimSun"/>
            <charset val="134"/>
          </rPr>
          <t>教育達到60代表了高中畢業生的教育水準。
如果高於60，則表示有一些大學生活了。
教育達到90就可以拿到博士了。
一個教育很高的調查員不見得非要上學，但是一定是嚴謹系統的學習過。</t>
        </r>
      </text>
    </comment>
    <comment ref="O8" authorId="0">
      <text>
        <r>
          <rPr>
            <sz val="10"/>
            <rFont val="SimSun"/>
            <charset val="134"/>
          </rPr>
          <t>0：弱者的心,沒有意志力,沒有魔法潜能｡
15：意志力弱,經常成爲高智力或高意志人士的人偶或玩物｡
50：普通人｡
90：堅强的心,對溝通不可視之物和魔法有著高潜質｡
100：鋼鐵之心,與靈能領域和不可視世界有著强烈的鏈接
140：超越人類,基本上是异界存在(例如依格)｡
210+：怪物的魔法潜質和力量,超越凡人之理解力(例如偉大之克蘇魯)｡
注意：人類的意志可以超過 100,但這是特例｡</t>
        </r>
      </text>
    </comment>
    <comment ref="U8" authorId="0">
      <text>
        <r>
          <rPr>
            <sz val="10"/>
            <rFont val="SimSun"/>
            <charset val="134"/>
          </rPr>
          <t>所有調查員，包括守秘人控制角色和怪物都有著名爲“傷害加值”（ＤＢ）和“體格”的兩種屬性。高大强壯的生物和人類可以比那些孱弱的同類造成更多的物理傷害。
確定傷害加值時，將力量和體型相加，然後對照表Ⅰ：傷害加值和體格得出數值。每個範圍都給出了對應的調整值或調整骰。體格同樣也如此决定。
在近戰中，將傷害調整值或調整骰添加到角色的毆打傷害中，包括天生武器、拳頭和近戰武器。
體格則會用在戰技和追逐中，用它來進行比較和計算（具體戰技１０５頁）。
注意：傷害加值不適用于遠程攻擊。</t>
        </r>
      </text>
    </comment>
    <comment ref="A9" authorId="0">
      <text>
        <r>
          <rPr>
            <sz val="10"/>
            <rFont val="SimSun"/>
            <charset val="134"/>
          </rPr>
          <t xml:space="preserve">「特徵」: Gaslight追加的新系統
玩家通過投擲1D6和1D20來決定他所持有的「特徵」
見特徵頁
請骰後在右邊空格填上數字如1,1 3,10 6,20
</t>
        </r>
      </text>
    </comment>
    <comment ref="G9" authorId="0">
      <text>
        <r>
          <rPr>
            <sz val="10"/>
            <rFont val="SimSun"/>
            <charset val="134"/>
          </rPr>
          <t xml:space="preserve">「特徵」: Gaslight追加的新系統
玩家通過投擲1D6和1D20來決定他所持有的「特徵」
見特徵頁
請骰後在右邊空格填上數字如1,1 3,10 6,20
</t>
        </r>
      </text>
    </comment>
    <comment ref="O9" authorId="0">
      <text>
        <r>
          <rPr>
            <sz val="10"/>
            <rFont val="SimSun"/>
            <charset val="134"/>
          </rPr>
          <t>0：死亡｡
1：病弱｡臥床不起,沒有協助就無法自已｡
15：健康堪憂,經常需躺下休息,常年疼痛纏身｡
50：普通人水平｡
90：抖落身上的液氮,强壯而精神｡
99：鐵之剛體｡可以承受住最强的疼痛｡人類極限｡
140：超越人類之體格(大象)｡
200+：怪物之體,免疫大部分地球疾病</t>
        </r>
      </text>
    </comment>
    <comment ref="U9" authorId="0">
      <text>
        <r>
          <rPr>
            <sz val="10"/>
            <rFont val="SimSun"/>
            <charset val="134"/>
          </rPr>
          <t>當調查員嘗試解决智力謎題或者類似的東西時，KP 可以要求智力（INT）檢定。
當玩家在調查中的某個環節卡住了，進行一次靈感檢定；他們可能錯過了一條至關重要的綫索，或者茫然失措導致游戲停擺。靈感檢定可以讓 KP使調查員回到正軌。</t>
        </r>
      </text>
    </comment>
    <comment ref="O10" authorId="0">
      <text>
        <r>
          <rPr>
            <sz val="10"/>
            <rFont val="SimSun"/>
            <charset val="134"/>
          </rPr>
          <t>外貌統括了肉體吸引力和人格魅力。高外貌的人瀟灑而惹人喜愛，但不一定會有一副好面孔。外貌降為０的人恐怖而醜陋，有著十足令人厭惡的舉止，走到哪都會引發議論和震動。外貌會在社交遭遇中發生效用，或在試圖給某人留下好印象時有所幫助。
0：如此的難看｡他人會對你報以恐懼､厭惡和憐憫｡
15：挫｡估計是因爲受傷事故或先天如此｡
50：普通人水平｡
90：你見過的最漂亮的人,有著天然的吸引力｡
99：魅力和酷的巔峰(超級名模或世界影星)｡人類極限｡
注意：外貌只有人類使用｡且無法超過 99｡</t>
        </r>
      </text>
    </comment>
    <comment ref="U10" authorId="0">
      <text>
        <r>
          <rPr>
            <sz val="10"/>
            <rFont val="SimSun"/>
            <charset val="134"/>
          </rPr>
          <t>所有人都分別對不同的主題瞭解一些信息。知識檢定代表了在腦海內儲存著什麽，用調查員所受的教育能提供相關信息的百分比概率來計算。骰出小于等于角色的教育（EDU）值意味著知識檢定成功。
調查員可能知道將水倒進硫酸是危險的（即使沒有學習過化學），或是能够記起西藏的地理（即使沒有導航檢定），或是知道蛛形綱動物有幾條腿（即使生物技能只有一個百分點）。
鑒別當代地球語言就是個使用知識檢定的極佳的例子。若對此情景有更適當的技能，則應該使用該檢定，而不是作知識檢定（由守秘人定奪）。</t>
        </r>
      </text>
    </comment>
    <comment ref="O11" authorId="0">
      <text>
        <r>
          <rPr>
            <sz val="10"/>
            <rFont val="SimSun"/>
            <charset val="134"/>
          </rPr>
          <t>0：新生兒｡
15：任何方面都沒有受過教育｡
60：高中畢業｡
70：大學畢業(專科學位)｡
80：研究生畢業(碩士學位)｡
90：博士學位,教授｡
96：某研究領域的世界級權威｡
99：人類極限｡</t>
        </r>
      </text>
    </comment>
    <comment ref="U11" authorId="0">
      <text>
        <r>
          <rPr>
            <sz val="10"/>
            <rFont val="SimSun"/>
            <charset val="134"/>
          </rPr>
          <t>生命值用來計算一名調查員、ＮＰＣ、怪物在游戲中累計收到的傷害量，用來表面這個傢伙在被疼痛、疲憊和死亡壓垮前還能走多久。
將角色的體質和體型相加，然後除以１０，無條件省略小數後，即是生命值上限。
我們設計的調查員卡可以直觀的表現出生命值。請將當前生命值和生命值上限填寫在上面。關于更多生命值和傷痕的信息，請見１１９頁。</t>
        </r>
      </text>
    </comment>
    <comment ref="D12" authorId="0">
      <text>
        <r>
          <rPr>
            <sz val="10"/>
            <rFont val="SimSun"/>
            <charset val="134"/>
          </rPr>
          <t>希望手動輸入的話,請先刪去算式</t>
        </r>
      </text>
    </comment>
    <comment ref="O12" authorId="0">
      <text>
        <r>
          <rPr>
            <sz val="10"/>
            <rFont val="SimSun"/>
            <charset val="134"/>
          </rPr>
          <t>1：一名嬰兒｡(1~12 磅)｡
15：孩童,或身短體瘦(矮人)(33 磅/15kg)｡
60：普通人類體型(中等身高和體重)(170 磅/75kg)｡
80：非常高,强健的體格或非常胖(240 磅/110kg)｡
99：某方面已經是超大號了(330 磅/150kg)｡
150：馬或牛(960 磅/436kg)｡
180：記錄中的最終人類(1400 磅/634kg)｡
200+：1920 磅/872kg(例如昌格納·方庚,見 14 章)｡
注意：有些人類可以超過體型 99｡</t>
        </r>
      </text>
    </comment>
    <comment ref="U12" authorId="0">
      <text>
        <r>
          <rPr>
            <sz val="10"/>
            <rFont val="SimSun"/>
            <charset val="134"/>
          </rPr>
          <t>（大多數情况下）施法時必須消耗魔法值，激活造物、爲魔法通道充能等同樣需要。調查員在游戲初始的魔法值等于他 POW 的五分之一；但是邪教徒和强大的巫師常常會擁有更多的魔法值來消耗。
當一個人的魔法值消耗殆盡之後，所有超出的消耗都直接扣减耐久值。所有這樣的耐久值損失都會表現爲 KP 指定類型的物理傷害——比如身體的疼痛和傷口，皮膚上起泡，或者七竅流血等等。
消耗魔法值或者 POW 值只是在消耗施法者的意志。這樣做可能會造成喜悅和悔恨相混合的感覺、靈魂麻木的感覺，或者根本察覺不到。施法者的能量本質會連接到法術的施放當中去。
有些魔法攻擊會强行從目標身上榨取魔法值或者 POW。這種情况下，損失可以描述成痛苦、頭痛或者其他的小症狀。被迫失去 10 點 POW 的感覺比失去同樣數量魔法值的感覺要强烈。
如果魔法值已經歸零，調查員再减少魔法值時，要從耐久值中扣除（一比一）。
魔法值的回復是自然過程，每小時回復 1 點
（100POW 以上的每小時回復 2 點，200POW 以上的回復 3 點，以此類推）。角色不能通過自然回復自己的魔法值超過其 POW 的五分之一。
溢出到耐久值的魔法值消耗遵從傷害和醫療的規則。耐久值回復和魔法值回復可以同時進行。
假使角色獲得了多于他 POW 五分之一的魔法值，他可以消耗這些魔法值，但多出 的魔法值不可回復。</t>
        </r>
      </text>
    </comment>
    <comment ref="O13" authorId="0">
      <text>
        <r>
          <rPr>
            <sz val="10"/>
            <rFont val="SimSun"/>
            <charset val="134"/>
          </rPr>
          <t>0：沒有智商,無法理解周遭的世界｡
15：學得很慢,只能理解最常用的數字,或閱讀學前教育級別的書｡
50：普通人水平｡
90：超凡之腦,可以理解多門語言或法則｡
99：天才(愛因斯坦､達芬奇､特斯拉等等)｡人類極限｡
140：超越人類之智(例如遠古者,見 14 章)｡
210+：怪物之智,可以理解幷操作多重次元</t>
        </r>
      </text>
    </comment>
    <comment ref="U13" authorId="0">
      <text>
        <r>
          <rPr>
            <sz val="10"/>
            <rFont val="SimSun"/>
            <charset val="134"/>
          </rPr>
          <t>理智等於意志。
現在值／遊戲初始值（意志或每次遊戲開始時數值）（一天內到達此數則瘋狂）／最大值（99-克蘇魯神話)
在克蘇魯神話中對于理智的最大威脅表現在面對神話中的相關時，這沒有絲毫妥協的可能。在涉及到克蘇魯神話時，一些尚存理智的人類也許會因爲毫無防範而接觸到一些令人覺得厭惡的污穢神話。理智點與克蘇魯神話技能之間的關聯强調出了神話的那種力量——僅僅是因爲接觸與一些聯想就會讓人陷入污穢與毀滅中。
一位調查員的理智值在游戲的過程中會上升與下降，但是這個數值永遠不會超過這位調查員的理智最大值。每一個調查員在一開始所能擁有的最大理智值都是９９，但是因爲瞭解到了關于克蘇魯神話知識的經歷往往會使最大值因此而下降。最大理智值的計算是以９９减去當前的克蘇魯神話技能的數值。(99–克蘇魯神話技能).
所以當調查員克蘇魯神話技能有所增長時，玩家應該立即在最大理智值上减去這個技能的增長值。</t>
        </r>
      </text>
    </comment>
    <comment ref="Y13" authorId="0">
      <text>
        <r>
          <rPr>
            <sz val="10"/>
            <rFont val="SimSun"/>
            <charset val="134"/>
          </rPr>
          <t>（一天內到達此數則瘋狂）</t>
        </r>
      </text>
    </comment>
    <comment ref="O14" authorId="0">
      <text>
        <r>
          <rPr>
            <sz val="10"/>
            <rFont val="SimSun"/>
            <charset val="134"/>
          </rPr>
          <t>調查員是否帶來什麼特殊的裝備？
他們哪個是被選擇攻擊的？
調查員走上的樓梯是否會突然碎裂，或者是發生地震？
幸運鑒定就能快速的得到答案。
幸運便是一項能力能使你在正確的時間呆在正確的地點：
往往在緊急時刻使用它，特別是當守秘人希望玩家能有更高的機會通過，而非平常常用的跳躍和閃躲檢定。
＊可選規則
花費幸運值
在玩家進行技能檢定後（使用技能或屬性），可以花費幸運值來改變結果。玩家可以 1:1 花費幸運來改變投骰結果。花費的點數從玩家的幸運值中扣除，導致未來通過幸運檢定的概率降低。
幸運值不能花費在幸運檢定、傷害檢定、理智檢定或決定理智損失的投骰。玩家可以在一次檢定中花費任意數量的幸運值（上限為當前幸運值）。玩家只能花費幸運改變他的一個檢定結果。
當技能檢定失敗時，玩家可以選擇孤注一骰或是花費幸運，孤注一骰的結果不能用幸運值改變。
大成功、大失敗與火器故障總是要應用，不能通過幸運值改變。
另外，若使用了幸運值來改變檢定結果，不會獲得技能成長標記。
回復幸運值
在每次跑團後，每個玩家可以作幸運增強檢定。 這如同技能成長檢定一般。玩家骰 1D100，若結果大於當前幸運值則增加 1D10。若結果小於等於調查員的當前幸運值，不會回復點數。</t>
        </r>
      </text>
    </comment>
    <comment ref="O15" authorId="0">
      <text>
        <r>
          <rPr>
            <sz val="10"/>
            <rFont val="SimSun"/>
            <charset val="134"/>
          </rPr>
          <t>調查員在遭遇神話的直接證據之前，可以選擇一直做不信者。見到人類的尸體和遭受酷刑可能會導致理智值損失，但這些損失不會使人相信神話。
不信者可以閱讀神話典籍和學習法術（但不能施放法術）。首次遭遇神話事件總是需要進行理智檢定，在損失了一點或多點的理智值以後，調查員會被迫相信克蘇魯神話的存在。但是，即便有一些直接的經歷，有些不信者也不會被說服；如果在遭遇深潜者
(SAN0/1D6)時通過了理智檢定，就沒有理智值損失，此時，調查員可以繼續做不信者，也許會將它合理化，當成自然變异的人類。但是，目擊明顯來自异界的生物、或者任何一尊神話神祇的化身，都足够扯碎調查員虛有其表的信條。
只要玩家願意，調查員隨時都可以變成相信者（幷且執行理智值損失）。</t>
        </r>
      </text>
    </comment>
    <comment ref="U15" authorId="0">
      <text>
        <r>
          <rPr>
            <sz val="10"/>
            <rFont val="SimSun"/>
            <charset val="134"/>
          </rPr>
          <t>護甲可以降低角色在被攻擊命中時受到的傷害。有些怪物擁有天然的防護器官，而人類角色則可以穿戴堅固的鎧甲或是利用防禦性的障礙物回避直接打擊。在角色承受傷害時，從他受到的傷害上减去相當于護甲值的數量，視爲這些傷害被護甲吸收和削弱了。
注意，護甲幷不能保護角色免受魔法效果，毒素，溺水等二次效果的傷害。
範例
厚重的皮夾克            1 點 
一戰標準鋼盔            2 點
1 英寸硬木                3 點 
現代美軍頭盔            5 點
重型凱芙拉防彈背心 8 點 
1.5 英寸防彈玻璃    15 點
1 英寸鋼板              19 點 
大號沙包                 20 點</t>
        </r>
      </text>
    </comment>
    <comment ref="V20" authorId="0">
      <text>
        <r>
          <rPr>
            <sz val="10"/>
            <rFont val="SimSun"/>
            <charset val="134"/>
          </rPr>
          <t>不一定要揣在身上。守秘人可以讓現金被保管在某些地方。例如，調查員在國外旅游，他們既可以將現金揣在腰包裏，也可以隨時在需要時讓朋友在家裏打錢過來。該項可能在調查員被綁架或丟失道具時有所影響</t>
        </r>
      </text>
    </comment>
    <comment ref="O21" authorId="0">
      <text>
        <r>
          <rPr>
            <sz val="10"/>
            <rFont val="SimSun"/>
            <charset val="134"/>
          </rPr>
          <t>這只是一個主觀上的展示調查員消費水平的數值，幷沒有詳細記錄，也不需要記錄。角色可以花費至多等于消費水平所列的金錢，而無需支出現金。理論上調查員每天都可以花費低于消費水平的金錢，但實際上你只能偶爾如此——如果守秘人認爲玩家太過依賴消費水平大手大脚，那就可以强制讓他花掉一些其他資産。游戲進行中，沒人想追查每一塊錢的去留的。</t>
        </r>
      </text>
    </comment>
    <comment ref="O22" authorId="0">
      <text>
        <r>
          <rPr>
            <sz val="10"/>
            <rFont val="SimSun"/>
            <charset val="134"/>
          </rPr>
          <t>其他資産是調查員在游戲開始時擁有的所有東西，所列金額就是這些東西的總價錢。玩家請記下你的其他資産數額，幷决定每一塊錢要花在了哪，大部分是地産和裝備，或者丟進商業投資中。所有物標準列表包含在生活水平（見上）的方方面面。如果你的生活水平裏包含有房子和汽車，那麽它們就是你其他資産的一部分。</t>
        </r>
      </text>
    </comment>
    <comment ref="O23" authorId="0">
      <text>
        <r>
          <rPr>
            <sz val="10"/>
            <rFont val="SimSun"/>
            <charset val="134"/>
          </rPr>
          <t>大概是地産和裝備，或者商業投資。</t>
        </r>
      </text>
    </comment>
    <comment ref="B27" authorId="0">
      <text>
        <r>
          <rPr>
            <sz val="10"/>
            <rFont val="SimSun"/>
            <charset val="134"/>
          </rPr>
          <t>對所有人來說都很通用的察覺方面的技能，允許使用者研究個人幷且形成對于其他某人動機和人格的瞭解。在玩家的支持下，KP 可能會選擇進行一個心理學技能檢定的暗骰，僅僅對使用這個技能的玩家聲明獲得的信息，真或假。
對抗技能/難度等級：
心理學可以與其他所有形式的社交行爲檢定進行對抗：恐嚇、話術、說服以及魅惑。這項技能也同樣可以被用于看破某人的隱瞞（例如對方使用喬裝技能時）。
常規難度：發現某人的意圖或者判斷對方是否在撒謊，如果那人的相關技能（恐嚇、話術、說服以及魅惑）低于 50%。
困難難度：發現某人的意圖或者判斷對方是否在撒謊，如果那人的相關技能（恐嚇、話術、說服以及魅惑）位于 50%與 89%之間。
孤注一骰的例子：不再旁敲側擊，而是非常直接地詢問一些高度私人的或者直截了當的問題；將自己沉浸于有關特定目標（你想要研究的目標）的信息之中，以此來讓自己如同對方一樣思考，幷且理解對方的動機。
孤注一骰失敗的範例結果：你在某種程度上反而把自己的動機與意圖展現給了你的目標；目標覺得被你刺探性質的問題或者好奇的目光冒犯了，幷且拒絕進一步與你進行交談，或者直接用行爲來反抗你（也許是暴力行爲或者打電話叫了警察）；你幷不知道，但是你的目標與你的對手有著聯繫，幷且你無意中將自己接下來的計劃透露給了對方；花費整周的時間將你自己鎖在自己的房間裏來構建對方的輪廓，但是對你造成了生理或者心理上的損害（直到你恢復前，所有的檢定都要受到一個懲罰骰）。
如果一個瘋狂的調查員在孤注一骰上失敗，他將相信他能聽見目標的邪惡思想，幷且對對方展開了物理性上的攻擊。</t>
        </r>
      </text>
    </comment>
    <comment ref="P27" authorId="0">
      <text>
        <r>
          <rPr>
            <sz val="10"/>
            <rFont val="SimSun"/>
            <charset val="134"/>
          </rPr>
          <t>調查員表單上有著專門的空白空間用來寫下專業化的這門技能。
許多這些例子都是與專業直接相聯繫的技能，但是這些技能可能只是休閒嗜好。你可以花費技能在任意專業化技能上。
這項技能可能能使你製作或者修理一樣東西—通常需要工具和時間，由 KP 來决定，如果必要的話。在適用成功程度分度的情况下，一個更高等級的成功表示這件物品有著高品質以及/或精緻度高。
一個藝術或者手藝技能可能可以用于製作一個複製品或者贋品。在這情况下，難度等級將取决于需要複製的原品的複雜程度以及獨特性。在僞造文件的場合下，將使用一個專門的專業化技能（僞造）。
一個成功的檢定可能可以提供一個物品的相關信息，例如這個物品在何時以及哪裏被製造，與之相關的一些歷史或者技藝，或者誰可能製作了它。擁有這個技能的專家將會在某個專門的領域裏有著廣泛的知識—對于物品本身，它的歷史以及當代從事相關行業的人的知識，以及去實踐知識的能力。
例如：
表演 寫作
理髮 莫裏斯舞蹈 書法 歌劇歌唱
木匠 粉刷匠和油漆工 厨藝 攝影 舞蹈 制陶 美術 雕塑
僞造 吹真空管</t>
        </r>
      </text>
    </comment>
    <comment ref="Q27" authorId="0">
      <text>
        <r>
          <rPr>
            <sz val="10"/>
            <rFont val="SimSun"/>
            <charset val="134"/>
          </rPr>
          <t>藝術家在藝術繪畫上十分熟練（油畫、丙烯畫、水彩畫），同樣在用鉛筆、彩色蠟筆、粉筆的素描上十分熟練。然而這各種各樣的藝術工作許多天或者許多月來完成，藝術家可能能快速素描出準確的印象，物體或者人物。這項技能也代表了對藝術世界的熟悉，以及技術家能確定特定藝術家的作品， 他們的學校，以及瞭解的歷史。</t>
        </r>
      </text>
    </comment>
    <comment ref="B28" authorId="0">
      <text>
        <r>
          <rPr>
            <sz val="10"/>
            <rFont val="SimSun"/>
            <charset val="134"/>
          </rPr>
          <t>衡量了調查員表現出來的富裕程度以及經濟上的自信度。錢是敲門磚；如果調查員嘗試用他的經濟地位來達成某個目標，那麽也許使用信用評級技能會比較合適。信用評級可以被用來取代 APP 來評估第一印象。
信用評級幷不是一個被用于評估經濟富裕度的技能，也不應該與其他技能挂鈎。一個高信用評級在游戲中將會是一個有用的資源，幷且應當在創造調查員時加上一定的點數。每個職業有著起始的信用評級範圍，幷且應當花費技能點來達到這個評級範圍內。</t>
        </r>
      </text>
    </comment>
    <comment ref="Q28" authorId="0">
      <text>
        <r>
          <rPr>
            <sz val="10"/>
            <rFont val="SimSun"/>
            <charset val="134"/>
          </rPr>
          <t>熟練於細節，使用者可以製作高品質的偽造文檔，使它以某人的筆跡寫成，製作官僚作風的形式或許可，或者進行卷冊的複製。偽造者需要合適的材料（墨水，不同的紙張等）以及想要複製的文檔的原件。
一個成功的檢定表示偽造文檔將通過一個普通而草率的檢查。當有人花費時間並仔細檢查偽造品時需要使用估價技能（與原始的偽造者的技能進行對 抗）來決定是否能辨認出是偽造品。</t>
        </r>
      </text>
    </comment>
    <comment ref="B29" authorId="0">
      <text>
        <r>
          <rPr>
            <sz val="10"/>
            <rFont val="SimSun"/>
            <charset val="134"/>
          </rPr>
          <t xml:space="preserve">使用說服來給目標灌輸某種想法，觀念(如同話術，這想法或是觀念不一定是真的)。
和話術不同的是，說服的效果比較長久，可能長達數年，直到發生某些事情，或是另外有人用了話術改變他的心意。
要成功的使用話術可能要花上長達幾小時或是幾天的時間，端看你的目的是什麼。 </t>
        </r>
      </text>
    </comment>
    <comment ref="Q29" authorId="0">
      <text>
        <r>
          <rPr>
            <sz val="10"/>
            <rFont val="SimSun"/>
            <charset val="134"/>
          </rPr>
          <t>表演者收到過戲劇以及/或電影演技
的訓練（在現代，這可能也包括電視），使你能適應一個人物角色，記住劇本，以及使用舞臺/電影化妝來改變他們的外貌。見喬裝。</t>
        </r>
      </text>
    </comment>
    <comment ref="B30" authorId="0">
      <text>
        <r>
          <rPr>
            <sz val="10"/>
            <rFont val="SimSun"/>
            <charset val="134"/>
          </rPr>
          <t>話術特別限定于言語上的哄騙，欺騙以及誤導，例如迷惑一名門衛來讓你進入一間俱樂部，讓某人在一張他還沒有讀的文件上簽字，誤導警察看向另一邊，以及諸如此類的。這項技能的對立技能爲心理學或者話術。經過一段時間的相信期後（通常在使用話術的人離開場景之後），對方會意識到自己被欺騙了。話術的效果總是暫時性的，儘管如果達成了更高的難度等級可能會使這個效果更加長一點。
可以被用來對一件物品或者服務的價格進行砍價。如果成功，賣家會暫時性地覺得這是一場不錯得交易；然而，如果買家打算歸還或者試圖購買別的物品，賣家可能會拒絕繼續提供降價，幷且甚至可能會提高價格爲了補回他們在上一次交易中所造成的損失！對抗技能/難度等級：見魅惑，話術，恐嚇，以及說服技能：難度等級，第 93 頁。</t>
        </r>
      </text>
    </comment>
    <comment ref="Q30" authorId="0">
      <text>
        <r>
          <rPr>
            <sz val="10"/>
            <rFont val="SimSun"/>
            <charset val="134"/>
          </rPr>
          <t xml:space="preserve">本技能可以運用在使用電腦等手段對照片進行加工等情況下。使畫面過暗而看不清楚的被寫體更加清晰，分析在視頻中一閃而過的黑影是何物時都可以使用本技能。
 另外，隨著數碼相機的迅速進步，現今的數碼相機基本沒有了可拍攝枚數的限制，剛剛拍攝的照片也不需要等待照片沖洗出來就可以馬上進行確認，因此即使是初學者在拍照時失敗的幾率也大幅減少了。
 在拍攝現場證據等可以緩慢的進行攝影的情況下，可以不需要對本技能進行檢定。
 無關於能否拍出擁有藝術感的照片，對於調查員來說為了正確的記錄情報，在2015規則中攝影器材能給調查員們帶來很大的幫助。
</t>
        </r>
      </text>
    </comment>
    <comment ref="B31" authorId="0">
      <text>
        <r>
          <rPr>
            <sz val="10"/>
            <rFont val="SimSun"/>
            <charset val="134"/>
          </rPr>
          <t>恐嚇可以以許多形式使用，包括武力威懾，心理操控，以及威脅。這通常被用來使某人害怕，幷迫使其進行某種特定的行爲。恐嚇的對抗技能爲恐嚇或者心理學。
携帶武器或者其他的有力的威脅或誘因來協助恐嚇可能可以降低難度等級。當在恐嚇上使用孤注一骰時，失敗的可能結果之一是對目標進行了遠遠超過本身意圖的恐嚇。
恐嚇可以被用于降低一件物品或者服務的價格。如果成功，賣家可能會降低價格，或者免費交出，但是根據情况，對方可能會將這事情舉報給警察或者當地犯罪組織的成員。</t>
        </r>
      </text>
    </comment>
    <comment ref="B32" authorId="0">
      <text>
        <r>
          <rPr>
            <sz val="10"/>
            <rFont val="SimSun"/>
            <charset val="134"/>
          </rPr>
          <t>魅惑允許通過許多形式來使用，包括肉體魅力、誘惑、奉承或是單純令人感到溫暖的人格魅力。魅惑可能可以被用于迫使某人進行特定的行動，但是不會是與個人日常舉止完全相反的行爲。魅惑或是心理學技能可以用于對抗魅惑技能。
魅惑技能可以被用于討價還價來使一件物品或者服務的價格降低。如果成功，使用者得到了賣家的贊同，幷且他們可能樂意降低一點價格。
對抗技能/難度等級：
見 93 頁的魅惑、話術、恐嚇以及說服技能：難度等級。
孤注一骰的例子：以友善的態度明顯地贊美對象；贈送一件昂貴的禮物；通過透露一個秘密來建立信任。
記住這些是與魅惑有關的行爲。如果調查員開始嘗試一個其他的方法，KP 也許會要求使用一個不同的技能。如果使用威脅，那麽可能會變成恐嚇技能；或者如果是進行了一個長時間的討論，那麽可能會變成說服技能。從一個技能換成進行另一個技能來進行第二次檢定機會仍然算是進行了一次孤注一骰。
孤注一骰失敗的範例結果：對象感到自己被冒犯了，幷且不會再繼續與你進行任何交流；對象與你的敵人有某種方式的聯繫，儘管他可能會照著你的吩咐做，但是將會告發你；第三者可能會出來調解幷阻止你繼續搭訕他們的妹子。
如果一個瘋狂的調查員在孤注一骰上失敗，他可能會死心塌地地喜歡上他的目標幷且會表現得像是對方成功地對他使用了一個支配術（見第 12 章：魔法）一樣。</t>
        </r>
      </text>
    </comment>
    <comment ref="P33" authorId="0">
      <text>
        <r>
          <rPr>
            <sz val="10"/>
            <rFont val="SimSun"/>
            <charset val="134"/>
          </rPr>
          <t>當駕駛以及操縱一輛坦克，反鏟挖土機，蒸汽挖土機或者其他巨型建造機械時需要這個技能。對于種類非常不同的機械，KP 可以决定提高難度等級，如果遇到的問題是極大程度上不熟悉的；例如，過去常常開推土機的某人，不會立刻能够掌握對船的引擎艙中的蒸汽渦輪機的使用。
對抗技能/難度等級：
常規難度：操作起重機或挖掘機。
困難難度：操作機械來完成熟練的或者獨特的任務，例如用機械的挖掘機熟練地挖掘出恐龍蛋而不破壞它。
孤注一骰的例子：在操作指南的幫助下一步步進行操作；花費時間來進行練習；尋找一名老師。
孤注一骰失敗的範例結果：你正在駕駛推土機，但是在過度自信下，失去了對機械的控制，因此它調轉方向撞向了一面磚頭墻（這面墻倒向了你，或許更糟）。
如果一個瘋狂的調查員在孤注一骰上失敗，他可能會相信他被派去挖掘或者建造一座舊日支配者的神廟。</t>
        </r>
      </text>
    </comment>
    <comment ref="B34" authorId="0">
      <text>
        <r>
          <rPr>
            <sz val="10"/>
            <rFont val="SimSun"/>
            <charset val="134"/>
          </rPr>
          <t>允許使用者在早上或者晚上，在暴風雨或者晴朗天氣中認清自己的路。有著更高技能的人將對天文表圖和工具，以及衛星定位裝置十分熟悉，如果他們是在有著那些東西的時代的話。一名角色也可以用這項技能來測量以及對一塊區域進行繪圖（製圖學），判斷是有著幾平方米的小島或者是一塊內陸區域—使用現代工具可以降低甚至取消難度等級。
KP 可以將這個技能的檢定作爲隱藏骰進行處理— 調查員需要嘗試去解决的一件事情，幷且最後承受結果。
如果角色對該區域十分熟悉，那麽在這個檢定上可以得到一個獎勵骰。
對抗技能/難度等級： 常規難度：明確一直行走在正確的路上；使用太陽與星辰來確定方位；繪製一小塊地區的地形圖。
困難難度：當沒有明確的路或地標時，仍向著正確的方向前進；繪製一張有著複雜地形的大片區域的地圖。
孤注一骰的例子：拿出地圖幷且延遲幷花費更多時間來嘗試辨認出你在哪裏；回到你初始的位置幷且重新嘗試。
孤注一骰失敗的範例結果：你迷路了，幷且發現你自己被一頭熊盯上或者伏擊了；你不斷地繞著圈，幷且你的同伴不再跟著你（你現在只有自己一個人了……）；你誤認了星辰，幷且最終回到了祭祀的隱藏根據點，而不是成功從邪教徒的搜索隊伍的搜尋下逃了出來。
如果一個瘋狂的調查員在孤注一骰上失敗，他扔掉了地圖（就像在女巫布萊爾中發生的）幷且憑著直覺行走。但是他的直覺幷不管用。</t>
        </r>
      </text>
    </comment>
    <comment ref="P34" authorId="0">
      <text>
        <r>
          <rPr>
            <sz val="10"/>
            <rFont val="SimSun"/>
            <charset val="134"/>
          </rPr>
          <t>這項技能允許調查員修理一個破損的機器或者製造一個新的。基礎的木工手藝和管道項目也可以執行，製作物品也同樣可以（例如一組滑輪系統）以及維修物品（例如蒸汽泵）。在使用技能中可能會需要特殊的工具或者部件。這項技能可以用來打開普通的家庭鎖，但是更加專業的就不能了—見鎖匠技能來打開更加複雜的鎖。機械維修是一個與電氣維修相伴隨的技能，幷且兩者都可能需要來爲了修理一個複雜的設備，例如汽車或者飛行器。
對抗技能/難度等級： 常規難度：修理或者製作一件簡單的設備；打開一個基礎鎖。
困難難度：修理一個嚴重損壞的設備；在有限的資源下製造一件複雜的設備。
孤注一骰的例子：將設備完全的拆開；花費更長的時間；危險地使用過度的暴力來“敲”設備來使其運行
（e.g.擊打某物直至其運行）。
孤注一骰失敗的範例結果：你將設備破壞至無法修理的程度；當你在對著設備進行工作時弄傷了自己（也許切到了自己的手，等等）；你沉浸于處理這個設備中，幷且發現自己花費了一整天一整晚來處理它。
如果一個瘋狂的調查員在孤注一骰上失敗，他密密麻麻將草寫的設計寫滿了一本電話號碼簿大小的便條本，以致甚至會創造使用生體物質以及家用電器爲材料的離奇設備。</t>
        </r>
      </text>
    </comment>
    <comment ref="B35" authorId="0">
      <text>
        <r>
          <rPr>
            <sz val="10"/>
            <rFont val="SimSun"/>
            <charset val="134"/>
          </rPr>
          <t>求生
求生代表調查員在極端環境下得以生存的知識與技術。
例如獲知如何取得水源食物、架設安全的過夜地點、如何避免危險與天然毒物等。
求生技能必須選擇一項極端環境作為求生的專業，例如山林、海洋、極地、沙漠、熱帶叢林等。
不可選擇不存在地球上的生態為求生的專業。</t>
        </r>
      </text>
    </comment>
    <comment ref="P35" authorId="0">
      <text>
        <r>
          <rPr>
            <sz val="10"/>
            <rFont val="SimSun"/>
            <charset val="134"/>
          </rPr>
          <t>使調查員能够修理或者改裝電氣設備，例如自動點火裝置，電動機，保險絲盒，以及防盜自動警鈴。在現代，這項技能對現代電子器件幾乎做不到什麽。爲了維修電氣設備，可能需要特殊的部件或者工具。在 1920 年代的職業可能會需要這個技能，幷且需要機械維修技能作爲組合。
電氣維修也可能在現代的爆破上被使用，例如雷管，C-4 塑料炸彈，以及地雷。這些武器被設計得簡單易用；只有一個大失敗的結果才會造成不啓動（記住這檢定可以使用孤注一骰）。拆除爆炸物是遠遠更爲複雜的，因爲它們可能被安裝了反拆改裝置；當用于解除爆炸物時應當提高難度等級—見爆破技能。
對抗技能/難度等級：
·常規難度：修理或者製作一個常規的電氣設備。
·困難難度：修理已經被嚴重損壞的東西；在沒有合適的工具的情况下工作。
孤注一骰的例子：花費更長的時間來修理或者改裝設備；進行有風險的捷徑行動。
孤注一骰失敗的範例結果：因爲電擊而受傷；保險絲斷了幷且整座建築陷入了黑暗中；將你正在修理的東西損壞到了不可修理的地步。
如果一個瘋狂的調查員在孤注一骰上失敗，他將嘗試將活體生物的電能利用進設備中。</t>
        </r>
      </text>
    </comment>
    <comment ref="P36" authorId="0">
      <text>
        <r>
          <rPr>
            <sz val="10"/>
            <rFont val="SimSun"/>
            <charset val="134"/>
          </rPr>
          <t>這項技能允許調查員用各種不同的電腦語言進行程式設計；恢復或者分析隱藏的資料；解除被加了保護的系統；探索一個複雜的網路；或者發現別人的駭入、後門程式、病毒。對電腦系統的特殊操作可能會需要這個檢定。
互聯網將大量的資訊放置在了調查員的指尖上。
使用互聯網來找到高度詳細以及/或模糊不清的諮詢可能會需要一個電腦使用和圖書館使用的組合檢定。這項技能在用電腦上網，檢查電子郵件，或者運行一般的商品化軟體時不需要使用。</t>
        </r>
      </text>
    </comment>
    <comment ref="B37" authorId="0">
      <text>
        <r>
          <rPr>
            <sz val="10"/>
            <rFont val="SimSun"/>
            <charset val="134"/>
          </rPr>
          <t>如果成功，調查員可以在垂直方向上跳起或跳下，或者從一個站立點或起步點水平向外跳。當墜落時，跳躍可以被用來降低可能造成的墜落傷害。
爲了分辨哪些算在正常跳躍，困難跳躍以及極難跳躍（分別需要一個常規難度成功，困難難度成功，以及極難難度成功），必須對判斷進行訓練。作爲一個指導，當調查員想要安全地從垂直等同于其自身高度的地方跳下來時，需要一個常規難度的成功，或者水平地從其站立點跳過長度等同于他自身高度的坑，或者助跑後跳過兩倍于其自身高度的距離。如果要達成兩倍距離的跳躍，則需要一個極難難度的成功，儘管應當牢記，最長跳躍的世界紀錄爲大約 29 英尺。
如果從高處摔落下來，一個成功的跳躍檢定可以使對墜落有所準備，降低一半的墜落傷害。</t>
        </r>
      </text>
    </comment>
    <comment ref="P37" authorId="0">
      <text>
        <r>
          <rPr>
            <sz val="10"/>
            <rFont val="SimSun"/>
            <charset val="134"/>
          </rPr>
          <t>命令以及訓練已馴化動物去完成一些簡單任務的技能。這個技能最常用于狗上，但也包括鳥、猫、猴子以及其他（取决于 KP 的判斷）。至于對動物的騎乘，例如馬或者駱駝，則要用騎術技能來進行行動以及操控這些坐騎。
對抗技能/難度等級： 常規難度：命令經過訓練的狗坐下，將東西拿過來或者攻擊別人。
困難難度：命令沒有經過訓練或者不熟悉的狗執行任務。
孤注一骰的例子：采取更大個人風險的行爲，特別是更加接近或者直接觸摸動物。孤注一骰失敗的範例結果：動物攻擊訓練者或者附近的人，通常會造成傷害；動物逃跑了。
如果一個瘋狂的調查員在孤注一骰上失敗，他可能被發現他的表現舉止變得就像他嘗試要去操控的動物一樣。</t>
        </r>
      </text>
    </comment>
    <comment ref="B38" authorId="0">
      <text>
        <r>
          <rPr>
            <sz val="10"/>
            <rFont val="SimSun"/>
            <charset val="134"/>
          </rPr>
          <t>這項技能允許一名角色借助或者不借助繩索或者登山工具進行爬樹、墻以及其他垂直表面。這項技能也同樣包括用繩索下降。
攀爬表面是否堅固，是否有可以用手握住的地方，風力，可見度，雨等等壞境狀况都可能會影響難度等級。
第一次在這個技能上失敗可能意味著這攀爬超出了調查員的能力範圍。在孤注一骰上失敗則可能意味著摔落了下來，同時因此受到傷害。一個成功的攀爬檢定應當允許調查員在任何場合下完成攀爬（而不是進行反復檢定）。一次富有挑戰性或者長距離的攀爬則應當增加難度等級。
對抗技能/難度等級：
·普通難度：相當多的落手點；也許有繩索或者排水管幫助攀爬。
·困難難度：沒有落手點，或者表面被雨水打濕而變得滑手。
孤注一骰的例子：重新評估這次攀爬；繞遠路進行迂回攀爬；拉住某人的手。
孤注一骰失敗的範例結果：從高處摔下來幷且受到傷害（如果摔在草地上，1D6 傷害每 10 英尺，摔在混凝土上則是 1D10 傷害每 10 英尺）；某件有價值的持有物從你的口袋中掉了下去（你可能直到事後才發現到）；陷入困境之中，無法繼續上爬也無法下去。
如果一個瘋狂的調查員在孤注一骰上失敗，他將權力保住自己可貴的生命，幷且竭盡全力大聲尖叫直到筋疲力盡。</t>
        </r>
      </text>
    </comment>
    <comment ref="B39" authorId="0">
      <text>
        <r>
          <rPr>
            <sz val="10"/>
            <rFont val="SimSun"/>
            <charset val="134"/>
          </rPr>
          <t>有能力在水或者其他液體中漂浮以及移動。只有在遭遇危險的時候需要進行游泳技能檢定，或者當 KP 認爲合適的時候。當進行游泳的孤注一骰失敗時，可能會導致生命值的損失。也可能會導致人物被順著水流向下沖走，被水流半淹或者完全淹沒。
對抗技能/難度等級：
根據環境或者所處的情况而有所變動。
在游泳池長度的地方游泳：不需要檢定。
常規難度：在急流中游泳。
困難難度：穿著全套的衣服抗著急流游泳；不利的天氣狀况。
孤注一骰的例子：進行一次深呼吸然後用盡你所有剩餘的力氣來行動；將你自己的體能推至極限。
孤注一骰失敗的範例結果：水流將你吞沒幷且你失去了意識，醒來後發現自己在一個不知名的海灘上；你被水流沖了下去幷且因爲撞到了水中的岩石而受傷；你努力抓住救生艇，但是當你剛剛成功時，你感覺到有某些冰冷而且粘滑的東西抓住了你的脚踝。
如果一個瘋狂的調查員在孤注一骰上失敗，他將不斷地繼續游泳，幷且可能因爲某些理由覺得乾燥的地面對他來說是很危險的。</t>
        </r>
      </text>
    </comment>
    <comment ref="P39" authorId="0">
      <text>
        <r>
          <rPr>
            <sz val="10"/>
            <rFont val="SimSun"/>
            <charset val="134"/>
          </rPr>
          <t>這項技能允許使用者發現密門或者秘密隔間，注意到隱藏的闖入者，發現幷不明顯的綫索，發現重新塗過漆的汽車，意識到埋伏，注意到鼓出的口袋，或者任何類似的事情。對于調查員來說，這是一個很重要的技能。
如果一名角色僅有很短的時間來進行偵查，例如飛奔經過對方時，KP 可能會提升難度等級。如果一名角色正在進行一場完整的調查，那麽 KP 也許會允許一個自動成功。這項技能的難度等級同樣也會環境的情况來調整，在一個雜亂的房間中進行偵查將會更加困難。</t>
        </r>
      </text>
    </comment>
    <comment ref="B40" authorId="0">
      <text>
        <r>
          <rPr>
            <sz val="10"/>
            <rFont val="SimSun"/>
            <charset val="134"/>
          </rPr>
          <t>任何有著這項技能的人都可以駕駛一輛汽車或者輕型卡車，進行常規的移動，幷且處理機動車的一般毛病。如果調查員想要甩掉一名追踪者或者追踪某人，則需要一個汽車駕駛檢定。
一些其他的文化可能用相似的事物來取代這個技能；因紐特人可能使用狗撬駕駛，或者維多利亞人可能使用四輪馬車駕駛。
對抗技能/難度等級： 常規難度：在不繁忙的交通狀况下成功地迂回前進，甩掉了追踪者。
困難難度：在擁堵的交通狀况下成功地迂回前進，甩掉了追踪者。
孤注一骰的例子：駕駛交通工具直至其極限；無視危險，不减速前進。
孤注一骰失敗的範例結果：撞車；因打滑而停止，無法再前進；被警察追趕。
如果一個瘋狂的調查員在孤注一骰上失敗，他將被發現正位于一個靜止的交通工具的輪子後面幷發出“brum-brum”的車子運行的聲音。</t>
        </r>
      </text>
    </comment>
    <comment ref="P40" authorId="0">
      <text>
        <r>
          <rPr>
            <sz val="10"/>
            <rFont val="SimSun"/>
            <charset val="134"/>
          </rPr>
          <t>衡量一名調查員理解聲音的能力，包括偶然聽到的對話，一扇關著的門後的輕聲嘀咕，以及咖啡廳裏的私語。KP 可以用這來决定一場即將發生的遭遇的形式：是你的調查員因被踩碎的樹枝的聲音而警覺到了到來的遭遇？甚至此外，一個較高的聆聽技能可以指一名角色有著高度的泛察覺能力。
對抗技能/難度等級：
當某人正在悄悄接近你時，聆聽的對抗技能爲潜行。
常規難度：聽見某物（潜行技能低于 50）正在接近你；偷聽一場在你附近發生的談話。
困難難度：聽見某物（潜行技能從 50 至 89）悄悄接近你的聲音；偷聽一場低聲的談話。
孤注一骰的例子：保持靜止不動幷且進行聆聽；接近聲音源（e.g.將耳朵貼在車軌或者門上）；讓每個人都安靜下來（自己製造一個噪音）然後進行聆聽。
孤注一骰失敗的範例結果：“那個東西”在你沒有意識到的時候抓住了你（你感到驚訝）；你錯聽了對話的內容，幷且將內容混在了一起；你在偷聽的行爲被人捉住了，幷且發現自己正在一個非常尷尬的困境之中。
如果一個瘋狂的調查員在孤注一骰上失敗，他將會變得對所有聲音過度敏感，幷且無法在沒有耳塞或者相似物體的情况下控制自己。</t>
        </r>
      </text>
    </comment>
    <comment ref="B41" authorId="0">
      <text>
        <r>
          <rPr>
            <sz val="10"/>
            <rFont val="SimSun"/>
            <charset val="134"/>
          </rPr>
          <t xml:space="preserve">飛行載具只要是在陸地上，就算天氣良好，也都要做航行的判定。
如果狀況良好，就把成功率變兩倍。
狀況不好的話，就使用原來的成功率。
如果失敗的話可能就代表了對載具的損害，並且在下次起飛之前必須修好他。
駕駛和乘客可以先避難或是用Luck判定來並免受到嚴重的傷害。
如果丟出00就代表了無法想像的嚴重後果，通常駕駛員會死掉。 
駕駛船隻了解小型馬達船和人力船在風中，暴風中，海潮上的特性。
而且可以從風和波浪讀出暗礁以及迫近的風暴。
在風中，新手會發現光是停船就有多困難。 </t>
        </r>
      </text>
    </comment>
    <comment ref="P41" authorId="0">
      <text>
        <r>
          <rPr>
            <sz val="10"/>
            <rFont val="SimSun"/>
            <charset val="134"/>
          </rPr>
          <t>圖書館使用使一名調查員能在圖書館找到一些信息，例如特定的一本書，新聞或者參考書，搜集文件或者資料庫，假設需要的東西確實在那裏的話。使用這個技能需要數小時的連續的調查。這項技能可以定位尋找一件隱藏的案例或者一本特殊收藏的稀有書籍，但是說服，話術，魅惑，恐嚇，信用評級，或者特殊的證明書可能會需要來獲得閱讀這書或者信息的許可。
對抗技能/難度等級： 常規難度：在圖書館定位尋找到一本書或者一些信息。
困難難度：在一個無序的圖書館中辨認尋找出一段信息，或者如果你在時間上極度緊迫。
孤注一骰的例子：迫請圖書管理員來獲得更廣的援助；花費更長的時間在一排排書架中進行系統的工作。
孤注一骰失敗的範例結果：找到了一本相似的書籍，包含著有誤導性的內容，幷可能導致調查員陷入危險之中；與對手有所牽連—也許他們會因你的調查以及反抗他們的行動而有所警覺，或者他們檢查了你們所搜索的書本（或者單純地撕去了有內容的頁子）；與圖書管理員陷入了爭吵之中，導致你圖書館會員的身份被撤銷。
如果一個瘋狂的調查員在孤注一骰上失敗，他開始收集書，將頁子撕下來幷且釘在他臥室的墻上，寫了大量離奇內容的筆記，將頁子用棉綫和別針串在一起。或者，調查員沉迷于尋找正確的書本或者一段信息，花費了所有的時間在偷竊以及審閱書本上。</t>
        </r>
      </text>
    </comment>
    <comment ref="B42" authorId="0">
      <text>
        <r>
          <rPr>
            <sz val="10"/>
            <rFont val="SimSun"/>
            <charset val="134"/>
          </rPr>
          <t xml:space="preserve">飛行載具只要是在陸地上，就算天氣良好，也都要做航行的判定。
如果狀況良好，就把成功率變兩倍。
狀況不好的話，就使用原來的成功率。
如果失敗的話可能就代表了對載具的損害，並且在下次起飛之前必須修好他。
駕駛和乘客可以先避難或是用Luck判定來並免受到嚴重的傷害。
如果丟出00就代表了無法想像的嚴重後果，通常駕駛員會死掉。 
駕駛船隻了解小型馬達船和人力船在風中，暴風中，海潮上的特性。
而且可以從風和波浪讀出暗礁以及迫近的風暴。
在風中，新手會發現光是停船就有多困難。 </t>
        </r>
      </text>
    </comment>
    <comment ref="P42" authorId="0">
      <text>
        <r>
          <rPr>
            <sz val="10"/>
            <rFont val="SimSun"/>
            <charset val="134"/>
          </rPr>
          <t>用來估計某種物品的價值，包括質量，使用的材料以及工藝。相關的，技能使用者可以準確地辨認出物品的年齡，評估它的歷史關聯性以及發現贋品。對抗技能/難度等級： 常規難度：一件在製造年代幷不稀有的物品，以及用常見材料製作（e.g.50 年的金手錶）。
困難難度：一件不尋常的物品，也許用非尋常材料製成（e.g.幾百年歷史的外國製品，例如古代卷册）。
孤注一骰的例子：與另一名專家一同確認物品的正確性；進行檢驗；對物品進行研究。
孤注一骰失敗的範例結果：在研究中意外地毀壞了物品；使這件物品引起了別人的注意，導致這件物品被偷；激活了這件物品的功用。
如果一個瘋狂的調查員在孤注一骰上失敗，他可能會相信這件物品是被詛咒的幷摧毀了它；或者他們視這件物品爲他們個人的救星，幷拒絕放弃這件物品給其他人。</t>
        </r>
      </text>
    </comment>
    <comment ref="P43" authorId="0">
      <text>
        <r>
          <rPr>
            <sz val="10"/>
            <rFont val="SimSun"/>
            <charset val="134"/>
          </rPr>
          <t>這項技能允許好奇的調查員聽懂一段交談對話，而不需要聽見對方說了什麼。能看到對方的視線是必須的，並且如果只能看到其中一名說話者的唇（另一名可能只能看到背），那麼只能辨認出一半的對話。讀唇也可以用於與另一個人進行無聲的交流（如果雙方都是專家），允許相對更加複雜的短語以及含義。</t>
        </r>
      </text>
    </comment>
    <comment ref="B44" authorId="0">
      <text>
        <r>
          <rPr>
            <sz val="10"/>
            <rFont val="SimSun"/>
            <charset val="134"/>
          </rPr>
          <t>這項技能被用于給坐在鞍上駕馭馬，驢子或者騾子，以及獲得對這些騎乘動物、騎乘工具的基礎照料知識，以及如何在疾馳中或困難地形上操縱坐騎。當坐騎出乎意外地抬起身子或失足時，騎手保持自己在坐騎上不摔落的幾率等同于他的騎術技能。偏坐在馬鞍上進行騎乘將會提高一個等級的難度等級。對于不熟悉的坐騎（例如駱駝）也可以成功地騎乘，但是可能會需要更高的難度等級。
如果一名調查員從坐騎上摔落下來，可能是因爲坐騎垮了，摔落了或者是死了（活著因爲騎術的孤注一骰檢定失敗），這次意外將造成至少 1D6 生命值的損失—儘管跳躍檢定可以抵消這個損失。
對抗技能/難度等級：
基礎的動物操縱或者對坐騎以步行速度進行騎乘
幷不需要一個騎術檢定。
常規難度：高速騎乘；穩住一匹受到驚嚇的坐騎。
困難難度：在天氣狀况不佳的情况下騎乘坐騎在不平穩且不熟悉的地形上飛奔（e.g.在夜晚幷下著傾盆大雨的有著繁茂樹木的森林之中）。
孤注一骰的例子：激進地鞭打或者强迫坐騎—也許强迫一匹馬跳過深谷或者高的溝壑；當麻煩逼近時，承擔繼續操縱你的坐騎的風險而不是坐騎背上跳走逃跑。
孤注一骰失敗的範例結果：騎師被從坐騎背上甩了出去，幷且受到了墜落傷害；坐騎受傷了；騎師的脚與繮繩纏在了一起，幷且被坐騎拖了一段距離。
如果一個瘋狂的調查員在孤注一骰上失敗，他將變得對動物萬分著迷。</t>
        </r>
      </text>
    </comment>
    <comment ref="P44" authorId="0">
      <text>
        <r>
          <rPr>
            <sz val="10"/>
            <rFont val="SimSun"/>
            <charset val="134"/>
          </rPr>
          <t>這項技能反應了對非人類（洛夫克拉夫特的）克蘇魯神話的瞭解。這個技能幷不像學術技能一樣建立在知識的積累之上。相反地，它代表了克蘇魯神話向人類思想的打開以及同化。因此，克蘇魯神話技能因遇見深潜者（舉例來說）而取得可以轉換成其他情况以及生物。同樣也指像是“哪些是人類不該知道的”，克蘇魯神話是與人類的理解相對立的，幷且接觸它將會侵蝕人類的理智。
沒有調查員能在初始技能設定時給克蘇魯神話加點（除非被 KP 同意）。因此在調查員表單上沒有給克蘇魯神話的勾選格，因爲成功的使用克蘇魯神話技能幷不會提供給調查員在這個技能百分比上的提升。取而代之的，在克蘇魯神話上的點數將通過與神話生物相遇而導致的瘋狂獲得，通過洞察了這個宇宙真實世界而造成的瘋狂，以及通過閱讀了禁書以及其他的神話書作。一名角色的理智永遠不可能超過 99 减去他的克蘇魯神話技能。當克蘇魯神話點數上升，它將减少理智點，幷且使得調查員變得脆弱。
無論何時神話生物的足迹或者其他證據被發現，一個成功的克蘇魯神話檢定可以允許調查員辨認出這個神話生物，推測出有關它行爲的一些資訊，或者猜測出它所擁有的某些特性。一個成功的克蘇魯神話檢定也可能允許調查員回想起一些關于神話的真實，通過看見咒語的施展來辨認出它，回想起克蘇魯書卷中詳細的咒語或者部分的信息，或者完成一些其他的任務。克蘇魯神話技能也可以被用來展現出魔法的“咒語一樣的”效果。
對抗技能/難度等級：
這項技能從 0 開始幷且經常維持在一個相對低的程度。這個技能大多在常規難度下使用。
常規難度：正確地根據第二手證據（足迹、創痕、第一手報告）來辨認出神話生物。
困難難度：通過謠傳、傳說或者極少的證據來辨認出一個神話生物；通過調查研究以及第一手經驗辨認出一個神話生物可能的弱點或者能够給予一些優勢的知識。
孤注一骰的例子：更加接近生物以獲得一個更好的觀察；翻閱諮詢有著專業知識的可怕書卷或是人類學問與傳說（或者其他的）；進行一場尸體解剖來瞭解更多；當你回憶起奇怪的密碼電文時高聲讀出來。
孤注一骰失敗的範例結果：太過于接近而讓自己遭受到傷害或者懷疑；無意識地將書卷中的一段文字大聲讀了出來從而激活了一個召喚咒術；意外地損壞或毀壞了用于研究的證據。
如果一個瘋狂的調查員在孤注一骰上失敗，他會體驗到一段揭示了新的關于克魯蘇深化的真實的幻影或者天啓，相似地導致了對瘋狂的領悟（伴隨著可能的克蘇魯神話技能的增長以及/或是理智的損失）—見169 頁的理解瘋狂。</t>
        </r>
      </text>
    </comment>
    <comment ref="B46" authorId="0">
      <text>
        <r>
          <rPr>
            <sz val="10"/>
            <rFont val="SimSun"/>
            <charset val="134"/>
          </rPr>
          <t xml:space="preserve">安靜地移動以及/或者躲藏的技巧，不驚擾到那些可能在聽或者看的人們。當嘗試躲避探查，玩家應當進行一個潜行的技能檢定。與這項技能相關的能力意味著要麽角色能够安靜地移動（輕聲輕足）以及/或者在僞裝技巧上有所訓練。這項技能也同樣意味著角色可以在長時間維持一定程度的謹慎心態以及冷靜的頭腦來使自己保持靜止和隱秘。
</t>
        </r>
      </text>
    </comment>
    <comment ref="P46" authorId="0">
      <text>
        <r>
          <rPr>
            <sz val="10"/>
            <rFont val="SimSun"/>
            <charset val="134"/>
          </rPr>
          <t>允許調查員本能地閃避攻擊，投擲過來的投射物以及諸如此類的。一名角色可以嘗試在一場戰鬥輪中使用任何次數的閃避（但是對抗一次特定的攻擊只能一次；見章節 6：戰鬥）。閃避可以通過經驗來提升，就像其他的技能一樣。如果一次攻擊可以被看見，一名角色可以嘗試閃避開它。想要閃避子彈是不可能的，因爲運動中的它們是不可能被看見的；一名角色所能做到的最好的是做逃避的行動來造成自己更難被命中（“尋找掩體（Diving for cover）“）。</t>
        </r>
      </text>
    </comment>
    <comment ref="B47" authorId="0">
      <text>
        <r>
          <rPr>
            <sz val="10"/>
            <rFont val="SimSun"/>
            <charset val="134"/>
          </rPr>
          <t>一名調查員可以憑藉追踪技能來通過土壤上的脚印，或是物體通過植被時留下的印記來追踪別人，或者是交通工具以及地球上的動物。時間的經過，雨，以及土地的種類都可能會影響追踪的難度等級。
對抗技能/難度等級：
如果追踪某個試圖從你的追踪中逃開的人，將會借由對抗技能潜行來决定難度等級；取决于天氣或者地形的影響，可以對難度等級進行調整。
常規難度：在正常的（溫和的）環境下的叢林中追踪一個動物或者人。
困難難度：追踪數天前（或者更久）留下的踪迹。
孤注一骰的例子：遠路返回幷且花費更多的時間來研究這片區域；進行螺旋式搜索來定位踪迹（花費更長的時間，也可能會造成更多的動靜，幷且讓你自己變得十分顯眼）。
孤注一骰失敗的範例結果：你所追踪的踪迹將你直接導向了一頭饑餓的熊/獅子/食人族；你發現你自己只是在原地繞圈，幷且在你注意到自己迷路前，夜晚就已經降臨了；你跟著踪迹，這踪迹却把你引向了一個陷阱，最終你被伏擊或者被抓了起來。
如果一個瘋狂的調查員在孤注一骰上失敗，他將會極度著迷地跟隨著任何踪迹（相信自己是正確的）直到他被物理上限制住了或者被轉而相信其他的某些東西。</t>
        </r>
      </text>
    </comment>
    <comment ref="P47" authorId="0">
      <text>
        <r>
          <rPr>
            <sz val="10"/>
            <rFont val="SimSun"/>
            <charset val="134"/>
          </rPr>
          <t>戰鬥
戰鬥技能分為多種需要自定義的子項目，而每個子項目將作為獨立的技能。
被包含在戰鬥底下的子項目，必然為某種近身戰鬥的技能，例如長劍、長鞭、斧、絞索、袖劍等。
而預設的鬥毆，除了徒手戰鬥以外，任何可以被單手輕易拿起來揮舞的物品（包括但不限於小刀、開山刀、檯燈、球棒、樹枝等），都被包含進鬥毆的範疇。
如果調查員背景有相對應正規的武術訓練，可以將鬥毆這一技能名稱任意代換成其他武術名稱（例如空手道、泰拳、CQC等），但在規則面不會有變動，僅有扮演面的差異。</t>
        </r>
      </text>
    </comment>
    <comment ref="Q47" authorId="0">
      <text>
        <r>
          <rPr>
            <sz val="10"/>
            <rFont val="SimSun"/>
            <charset val="134"/>
          </rPr>
          <t>包括空手格鬥以及任何人都可以撿起幷使用的基礎武器，例如棍棒（例如板球棒或者棒球棍），小刀，以及許多臨時武器，例如瓶子以及椅子腿。爲了决定這些臨時武器所造成的傷害，KP 應當參考武器表幷且挑選那些類似的。
可以指定一種類型,如空手道
那些有著 50%或者以上的格鬥（鬥毆）技能的調查員可能會希望選擇一種正規的訓練，幷且作爲背景的一部分來對他們的技能程度進行解釋。</t>
        </r>
      </text>
    </comment>
    <comment ref="B48" authorId="0">
      <text>
        <r>
          <rPr>
            <sz val="10"/>
            <rFont val="SimSun"/>
            <charset val="134"/>
          </rPr>
          <t>使用在當你想要演出除你自己外的別人時。使用者改變了態度，習慣，以及/或聲音來進行一個喬裝，以另一個人或者另一類人的形象出現。戲劇化妝品可能會有所幫助，還有僞造的身份證。
對抗技能/難度等級：
這項技能有著明顯的兩個方向：要麽你試圖隱瞞你的真實身份（例如當警察正在尋找你）或者你在模仿他人。
常規難度：使陌生人相信你就是你說你是的那個人。例如，回到你昨天犯案的犯罪現場幷且逃過注意。
困難難度：在一場面對面的見面中使一名專家相信你就是你說你是的那個人。例如，裝扮成一名銀行員工來獲得進入銀行金庫的許可。
注意如果在一場面對面的見面中裝作一個特定的人士，幷且有某位認識你模仿的這個人的人，那麽要通過這個場合就超出了這個技能的範圍，幷且可能意味著需要一個更高難度的組合技能檢定（與說服，魅惑，或者話術結合）。
孤注一骰的例子：經過一個完全擬真以及加强過的準備（將自己沉入到角色中去）；偷走個人物品幷且將之利用進僞裝中；用明顯而誇張的手法來讓對方感到混亂；假裝患了疾病來迷惑觀察者。
孤注一骰失敗的範例結果：被拘捕；造成了對方的抵觸，造成了暴力行爲或者刑事指控；發現自己所模仿的對象正在被找來爲了報復的黑幫所通緝。
如果一個瘋狂的調查員在孤注一骰上失敗，這名調查員不再能認清自己在鏡子中的臉，即使僞裝已經被除去。</t>
        </r>
      </text>
    </comment>
    <comment ref="Q48" authorId="0">
      <text>
        <r>
          <rPr>
            <sz val="10"/>
            <rFont val="SimSun"/>
            <charset val="134"/>
          </rPr>
          <t>所有的長度超過兩英尺的劍器。</t>
        </r>
      </text>
    </comment>
    <comment ref="B49" authorId="0">
      <text>
        <r>
          <rPr>
            <sz val="10"/>
            <rFont val="SimSun"/>
            <charset val="134"/>
          </rPr>
          <t>鎖匠技能可以打開車門，熱綫自動裝置，用鐵撬撬開圖書館的窗子，解决中國機關箱，以及穿過常規的商用警報系統。使用者可能會修復鎖，製作鑰匙，或者在萬能鑰匙，開鎖工具或者其他工具的幫助下打開鎖。特別困難的鎖可能會需要一個更高的難度等級。
對抗技能/難度等級：
·常規難度：打開或者修復一般的鎖。
·困難難度：打開一個高安全性能的鎖。
孤注一骰的例子：完全地將鎖拆卸下來；花費更長時間；用力量强行撬開機械裝置。
孤注一骰失敗的範例結果：鎖被破壞到了不可修復的程度（也許你的開鎖工具折斷在了鎖裏）；你破壞了機關箱（也許現在只有打碎它才能開啓箱子）；你觸發了警報，或者造成了足够響的噪音讓某人或者某物過來查看……
如果一個瘋狂的調查員在孤注一骰上失敗，他放弃了眼前要解决的鎖，幷且意識到他更高的目的是解放他自己的思想；他們的雙眼不再被迷霧所遮蔽，幷且他開始以新的方式開始看待這個對他來說完全合理的世界，但是對于其他任何有著健全心智的人來說是完全不合理的。</t>
        </r>
      </text>
    </comment>
    <comment ref="Q49" authorId="0">
      <text>
        <r>
          <rPr>
            <sz val="10"/>
            <rFont val="SimSun"/>
            <charset val="134"/>
          </rPr>
          <t>長槍或者投矛。如果投擲，使用投擲技能。</t>
        </r>
      </text>
    </comment>
    <comment ref="B50" authorId="0">
      <text>
        <r>
          <rPr>
            <sz val="10"/>
            <rFont val="SimSun"/>
            <charset val="134"/>
          </rPr>
          <t xml:space="preserve">允許對物體進行視覺上的遮住，藏匿，或者掩蓋，也許通過殘害，衣服或者其他的干涉或促成錯覺的材料，也許通過使用一個秘密的嵌板或者隔間。任何種類的巨大物件應當增加藏匿的難度。
妙手包括偷竊，卡牌魔術，以及秘密使用手機。
</t>
        </r>
      </text>
    </comment>
    <comment ref="Q50" authorId="0">
      <text>
        <r>
          <rPr>
            <sz val="10"/>
            <rFont val="SimSun"/>
            <charset val="134"/>
          </rPr>
          <t>當使用大型的木斧時使用這個技能。短柄小斧則可以用基礎的鬥毆技能；如果投擲出去，使用投擲技能。</t>
        </r>
      </text>
    </comment>
    <comment ref="Q51" authorId="0">
      <text>
        <r>
          <rPr>
            <sz val="10"/>
            <rFont val="SimSun"/>
            <charset val="134"/>
          </rPr>
          <t>任何長度的材料被用于絞死對方。需要受害者進行一個戰技檢定來逃脫，或者遭受每輪
1D6 的傷害。</t>
        </r>
      </text>
    </comment>
    <comment ref="B52" authorId="0">
      <text>
        <r>
          <rPr>
            <sz val="10"/>
            <rFont val="SimSun"/>
            <charset val="134"/>
          </rPr>
          <t>使你理解會計工作的流程以及一個企業或者個人的金融職務。通過檢查帳簿，你可以發現做假賬的員工，對資金的偷偷挪用，對行賄或者敲詐的款項支付，以及經濟狀况是否比表面陳述的更好或者更差。通過仔細檢查舊賬戶，你可以瞭解過去的資金的得與失（穀物，奴隸貿易，威士忌酒的運營等）以及這些資金是付給了誰以及爲了什麽款項而支付。
對抗技能/難度等級：
如果有人想要隱瞞什麽，那麽難度等級將會取决于進行隱藏的人的會計技能。
常規難度：詳盡以及良好整理的會計帳簿。
困難難度：無序或者殘缺的會計帳簿。</t>
        </r>
      </text>
    </comment>
    <comment ref="Q52" authorId="0">
      <text>
        <r>
          <rPr>
            <sz val="10"/>
            <rFont val="SimSun"/>
            <charset val="134"/>
          </rPr>
          <t>第一個以汽油爲能源，大量生産的電鋸出現于 1927 年；然而，也存在著一些早期版本。</t>
        </r>
      </text>
    </comment>
    <comment ref="B53" authorId="0">
      <text>
        <r>
          <rPr>
            <sz val="10"/>
            <rFont val="SimSun"/>
            <charset val="134"/>
          </rPr>
          <t>代表你對相關法律、早期事件、法庭辯術或者法院程序瞭解的可能性。一個在法律實務上的專家可能會獲得巨大的獎勵以及政治事務所，但是這可能需要長達幾年的認真申請—一個較高的信用評級在這關係上也十分重要。在美國，一個州的州法庭（State
Bar）必須批准某人的法律實務。
當到一個外國國家時，使用這項技能的難度等級可能會上升，除非這名角色花費數月的時間來學習這個國家的法律系統。
對抗技能/難度等級： 常規難度：理解和使用相關法律或者法律流程的細節。
困難難度：記住或者理解一個不清楚的法律流程，或者反審訊一名有著强烈敵意的證人。
孤注一骰的例子：推遲來對你的辯論言論進行思考；對事例/處境的細微差別進行極其詳細的解釋；用重要的時間進行調查研究；曲解法律的字面意思來使你的言論變得合理。
孤注一骰失敗的範例結果：誤解了一條法律或者超出了可接受的法律程序的行爲使你觸犯了法律，幷且吸引了警察的注意；浪費了寶貴的時間和金錢在調查以及法律費用上；你蔑視法庭，幷且被丟進了牢房至少 24 小時。
如果一個瘋狂的調查員在孤注一骰上失敗，他會相信他此刻淩駕于法律之上。</t>
        </r>
      </text>
    </comment>
    <comment ref="Q53" authorId="0">
      <text>
        <r>
          <rPr>
            <sz val="10"/>
            <rFont val="SimSun"/>
            <charset val="134"/>
          </rPr>
          <t>索連棍，釘錘，以及相似的中世紀兵器。</t>
        </r>
      </text>
    </comment>
    <comment ref="B54" authorId="0">
      <text>
        <r>
          <rPr>
            <sz val="10"/>
            <rFont val="SimSun"/>
            <charset val="134"/>
          </rPr>
          <t>使用者可以識別出神秘學道具，用語和概念，以及民間傳統，幷且可以辨認魔法書以及神秘學記號。神秘學家對有著代代相傳的神秘知識的家庭十分熟悉，包括從埃及和蘇美爾，從中世紀和文藝復興時期的西方，以及也許從亞洲或者非洲。
理解特定的書籍可能可以增加神秘學技能的百分比。這項技能不能運用于與克蘇魯神話相關的咒術，書本，以及魔法，儘管舊日支配者的崇拜者對于神秘學有著很高的接受能力。
由 KP 决定在這場游戲中非神話魔法是真實存在的或者是虛構的（見章節 9：魔法）。
對抗技能/難度等級： 常規難度：從民間傳說或者神秘學理論中回憶起了有用的知識；理解一張占卜卡的含義或者其他的占卦技巧。
困難難度：辨認出稀少或者獨特的神秘學書籍；想起秘密神秘學執行以及儀式的詳細細節。
孤注一骰的例子：花費更多的時間來研究地址和物品；進行進一步的調查；諮詢另一位專家；在儀式前提前淨化自身，幷且做好萬全的個人準備。
孤注一骰失敗的範例結果：誤記了信息，以錯誤的方式進行了儀式，幷且造成了極壞的結果（也許房子被燒成了平地）；在準備保護的圓圈時，你使用了錯誤的材料，幷且你幷沒有擋開靈魂，而是真正地召喚出了具有邪惡心靈的事物。你在調查中發現了一個迄今爲止都不知道的神話鏈接，幷且你在那認識到的東西粉碎了你的思想（失去 SAN）。
如果一個瘋狂的調查員在孤注一骰上失敗，那麽很可能表現爲某種形式的著魔現象：也許調查員在自己的臉和手掌上紋上了神秘學的符號，或者在沒有用占卜水晶進行占卜未來前無法進行行動。</t>
        </r>
      </text>
    </comment>
    <comment ref="Q54" authorId="0">
      <text>
        <r>
          <rPr>
            <sz val="10"/>
            <rFont val="SimSun"/>
            <charset val="134"/>
          </rPr>
          <t>套索以及鞭子。</t>
        </r>
      </text>
    </comment>
    <comment ref="B55" authorId="0">
      <text>
        <r>
          <rPr>
            <sz val="10"/>
            <rFont val="SimSun"/>
            <charset val="134"/>
          </rPr>
          <t>讓一名調查員能够記住一個國家，城市，區域或者個人及其相關的重要情報。一個成功的檢定可以用來幫助辨認先祖所熟悉的工具，科技，或者想法，但是對當下的所知甚少。
對抗技能/難度等級：
常規難度：回憶起一些相關幷且有用的信息。 困難難度：瞭解一些晦澀的，細節的幷且有用的信息。
孤注一骰的例子：花費更多時間進行檢查；進行進一步的研究；諮詢另一位專家；雇傭助手來進行仔細的研究，花費數月，以及巨額花費。
孤注一骰失敗的範例結果：這次商討使你的對手變得警覺，幷且意識到了你的意圖；你得到的真相是錯誤的，幷且引你陷入了危險之中；大量的時間和金錢浪費在了無用的研究中。
如果一個瘋狂的調查員在孤注一骰上失敗，他將深信他遲早會被以某種方式替換，或者可能他開始相信他正生活在某個歷史中的時段，以古代的方法進行衣裝以及對話。</t>
        </r>
      </text>
    </comment>
    <comment ref="P55" authorId="0">
      <text>
        <r>
          <rPr>
            <sz val="10"/>
            <rFont val="SimSun"/>
            <charset val="134"/>
          </rPr>
          <t>當需要用物體擊中目標或者用物件的正確部分擊中目標（例如小刀或者短柄小斧的刃）時，使用投擲技能。
一件有著合理平衡構架的可以藏于手中大小的物品可以被投擲至多等同于 STR 碼距離。
如果投擲技能檢定失敗，投擲物將會掉落在距離目標隨機距離的地方。KP 應當將骰子檢定數與最高的能够達成成功的數值相比較，然後判斷投擲物落在目標和投資者之間合適的距離的地方。
投擲技能被用于在戰鬥中投擲小刀，石頭，投矛或者回力標時。</t>
        </r>
      </text>
    </comment>
    <comment ref="B56" authorId="0">
      <text>
        <r>
          <rPr>
            <sz val="10"/>
            <rFont val="SimSun"/>
            <charset val="134"/>
          </rPr>
          <t>起初指對于在自然環境中的植物以及動物生命的研究。直到 19 世紀，這門學科被分開到一系列的學術學科（生物學，植物學，等等）。作爲一個技能，博物學達標了傳統的（非科學的）知識以及農民，漁民，優秀的業餘者，以及單純的愛好者的個人觀察。它可以一般地對物種，栖息地進行辨認，幷且可以辨認踪迹、足迹以及叫聲，也可以允許對什麽事物可能對某種特定物種來說很重要進行猜測。如果要一個對自然世界的科學性的理解，那麽應當去看生物學，植物學以及動物學技能。
博物學可能準確也可能不準確—這只是評估，判斷，民間傳統，以及熱衷的事物的領域。使用博物學來判斷集市中的馬肉，或者决定是否蝴蝶收集品非常棒或者只是非常棒地排列了起來。
對抗技能/難度等級： 常規難度：辨認一種特定的物種；記住一些普通的學問；知道最好的抓魚的地點。
困難難度：辨認一種罕見的樣品；定位找到一種動物或者植物的稀有物種；記住一些非常晦澀的事實或者一部分的學問。
孤注一骰的例子：花費更長的時間（忘却了時間）來仔細檢查栖息地；檢測不知名的蘑菇或者植物來獲得更好的關于這是什麽的想法；諮詢當地村莊的年老的女性關于當地的野生生物的知識。
孤注一骰失敗的範例結果：你花費了很長的幾個小時著迷地仔細看著書來辨認物種；你得到了錯誤的事實，幷且胡峰幷沒有被你身上濕地泥土和植物的混合物所驅散，而是刺向了你（伴隨著疼痛的結果）；你挑選了錯誤的蘑菇幷且發現自己在幾小時後正全裸地走向一名警察。
如果一個瘋狂的調查員在孤注一骰上失敗，他走向自然幷且迷失在荒野中直到朋友前來予以救助。</t>
        </r>
      </text>
    </comment>
    <comment ref="P56" authorId="0">
      <text>
        <r>
          <rPr>
            <sz val="10"/>
            <rFont val="SimSun"/>
            <charset val="134"/>
          </rPr>
          <t xml:space="preserve">射擊
射擊技能分為多種需要自定義的子項目，而每個子項目將作為獨立的技能。
射擊技能的子項目是為某種需要技術操作的遠程武器，大體而言會以操作方式區分，例如手槍、步槍/散彈槍、重武器等。
</t>
        </r>
      </text>
    </comment>
    <comment ref="Q56" authorId="0">
      <text>
        <r>
          <rPr>
            <sz val="10"/>
            <rFont val="SimSun"/>
            <charset val="134"/>
          </rPr>
          <t>用來使用弓以及弩，包括從中世紀的長弓到現代，高性能的複合弓。</t>
        </r>
      </text>
    </comment>
    <comment ref="B57" authorId="0">
      <text>
        <r>
          <rPr>
            <sz val="10"/>
            <rFont val="SimSun"/>
            <charset val="134"/>
          </rPr>
          <t>使使用者能够通過觀察來辨認和理解一個人的生活方式。如果技能使用者持續觀察一個其他的文化一段時間，或者在有著關于某種已消失文化的正確資料環境下工作，那麽他可以對文化方式以及道德習慣進行簡單的預測，即使證據可能幷不完整。通過學習文化一個月或者更久，人類學家開始理解這種文化是如何運作的以及，如果結合心理學，可以預測那些研究文化的行爲和信仰。
對抗技能/難度等級：
這個技能的難度等級取决于技能使用者使用多長時間接觸這個事物。
常規難度：花費一個月時間或者更多時間與人接觸。
困難難度：花費僅僅一周或者更少時間與人接觸。
孤注一骰的例子：花費更多的時間來研究目標；去“當地“體驗一段時間；在一場儀式或祭奠等等活動上扮演一個積極活躍的角色。</t>
        </r>
      </text>
    </comment>
    <comment ref="Q57" authorId="0">
      <text>
        <r>
          <rPr>
            <sz val="10"/>
            <rFont val="SimSun"/>
            <charset val="134"/>
          </rPr>
          <t>用來使用所有的類似于手槍的火器，進行非連續的射擊。對于現代游戲中的全自動手槍（MAC-11，烏茲手槍，等等），當使用連射時，用衝鋒槍的技能進行判定。</t>
        </r>
      </text>
    </comment>
    <comment ref="B58" authorId="0">
      <text>
        <r>
          <rPr>
            <sz val="10"/>
            <rFont val="SimSun"/>
            <charset val="134"/>
          </rPr>
          <t>允許從過去的文化中鑒定一件古董的年代以及辨別它，以及可以用來發現贋品。使獲得建立以及開掘一個挖掘遺址的專業知識。通過對遺址的勘察，使用者可以推斷留下這遺址的生物的目的和生活方式。人類學可能對此會有所幫助。考古學還有助于辨認已消失的人類語言的書面形式。
對抗技能/難度等級：
常規難度：足够的時間和資源來進行工作。
困難難度：缺乏時間以及/或者有限的資源。
孤注一骰的例子：花費更多的時間來研究物品或者遺址；進行進一步的調查研究；諮詢其他專家。
孤注一骰失敗的範例結果：遺址受到損壞，同時發現品因爲不適當的操作而損毀，被故意毀壞，或者被偷竊；更高的權威占據了遺址，從你的掌控中奪取了發現；宣傳出去的消息導致發現品被偷盜。
如果一個瘋狂的調查員在孤注一骰上失敗，他會不停得挖掘得更深更深，幷且相信真相就在這下面的某處。</t>
        </r>
      </text>
    </comment>
    <comment ref="Q58" authorId="0">
      <text>
        <r>
          <rPr>
            <sz val="10"/>
            <rFont val="SimSun"/>
            <charset val="134"/>
          </rPr>
          <t>這個技能可以用于射擊任何類型的步槍（無論是杠杆作用，手動栓式或者半自動的）或者機槍。因爲霰彈槍中裝填的彈藥會以散射的方式發射，所以使用者的命中幾率不會因爲距離而减少，但是造成的傷害會受到影響。當突擊步槍進行單次射擊時（或者多次進行單次），使用這個技能。</t>
        </r>
      </text>
    </comment>
    <comment ref="B59" authorId="0">
      <text>
        <r>
          <rPr>
            <sz val="10"/>
            <rFont val="SimSun"/>
            <charset val="134"/>
          </rPr>
          <t>科學專業上的理論和實踐的能力，擁有這個技能的人接受過一定程度的正式的教育或者訓練，儘管一名博覽群書的業餘科學家也是可能存在的。對于知識的理解和認識受到游戲時代的限制。你可以花費點數來獲得任何你想要的專業化技能。作爲屬類的“科學”技能不能被獲得。
每個專業化技能包括了一門專門的學科，幷且列表所給出的幷不是全部。許多專業跨越了不同的知識領域，幷且有所重叠，例如數學和密碼學，植物學和生物學，化學和藥學。當一名角色沒有完全對應的專業學科技能，他可以用一個相似的技能進行檢定，但是由 KP 來判斷是否要增加難度等級（或者一個懲罰骰）。</t>
        </r>
      </text>
    </comment>
    <comment ref="C59" authorId="0">
      <text>
        <r>
          <rPr>
            <sz val="10"/>
            <rFont val="SimSun"/>
            <charset val="134"/>
          </rPr>
          <t>對於證據的分析和檢定的研
究。通常與犯罪現場調查（檢驗指紋、DNA、頭髮以及體液）和實驗室工作相聯繫，以此來確定真相以及為法庭爭論提供專業的證人和證據。</t>
        </r>
      </text>
    </comment>
    <comment ref="Q59" authorId="0">
      <text>
        <r>
          <rPr>
            <sz val="10"/>
            <rFont val="SimSun"/>
            <charset val="134"/>
          </rPr>
          <t>當用任何自動手槍或者衝鋒槍開火時使用這個技能；同樣也用于突擊步槍的連射模式。</t>
        </r>
      </text>
    </comment>
    <comment ref="C60" authorId="0">
      <text>
        <r>
          <rPr>
            <sz val="10"/>
            <rFont val="SimSun"/>
            <charset val="134"/>
          </rPr>
          <t>10%）：對於數位和邏輯的研究，包括數學
理論、應用以及理論上的解決方法設計和推演發展。這項技能可能允許使用者辨認非歐幾裡得幾何，解決困難的公式，以及破譯複雜的圖樣或者暗碼（專業的對暗碼的研究見密碼學）。</t>
        </r>
      </text>
    </comment>
    <comment ref="Q60" authorId="0">
      <text>
        <r>
          <rPr>
            <sz val="10"/>
            <rFont val="SimSun"/>
            <charset val="134"/>
          </rPr>
          <t>用兩腳架或者三腳架架設的進行連續射擊的武器。如果兩腳架的類型進行單次射擊，那麼使用步槍技能。對於今日來說，突擊步槍，衝鋒槍以及輕機槍之間的差別已經是十分細微的了</t>
        </r>
      </text>
    </comment>
    <comment ref="C61" authorId="0">
      <text>
        <r>
          <rPr>
            <sz val="10"/>
            <rFont val="SimSun"/>
            <charset val="134"/>
          </rPr>
          <t>對專門聯繫到動物王國的生物學
的研究，包括仍存在以及滅絕動物的生態結構，進 化，分類，行為習性，以及分佈。使用這項技能來從
動物與環境的互動（腳印，獸糞，痕跡等等），行為舉止，以及區域特點上辨認出其物種。</t>
        </r>
      </text>
    </comment>
    <comment ref="Q61" authorId="0">
      <text>
        <r>
          <rPr>
            <sz val="10"/>
            <rFont val="SimSun"/>
            <charset val="134"/>
          </rPr>
          <t>用於使用槍榴彈發射器，反坦克火箭炮等等。</t>
        </r>
      </text>
    </comment>
    <comment ref="C62" authorId="0">
      <text>
        <r>
          <rPr>
            <sz val="10"/>
            <rFont val="SimSun"/>
            <charset val="134"/>
          </rPr>
          <t>用來發現幷對電子設備的故障進行維修。允許製作簡單的電子設備。這是個現代技能—在 1920 年代則是使用物理學以及電氣維修來應對電子設備。
不像電氣維修技能，電子學工作的部件通常是不能臨時配備的：它們通過精密的工作被設計出來。通常如果沒有正確的微晶片或者電路板，技能的使用者就無法進行工作，除非他們可以策劃出一些形式的應急方案。</t>
        </r>
      </text>
    </comment>
    <comment ref="Q62" authorId="0">
      <text>
        <r>
          <rPr>
            <sz val="10"/>
            <rFont val="SimSun"/>
            <charset val="134"/>
          </rPr>
          <t>噴射出一連串點燃的可燃燒液體或者氣體的武器。可以被操作者攜帶或者架設在交通工具上。</t>
        </r>
      </text>
    </comment>
    <comment ref="C63" authorId="0">
      <text>
        <r>
          <rPr>
            <sz val="10"/>
            <rFont val="SimSun"/>
            <charset val="134"/>
          </rPr>
          <t>使用者可以知道在某個特定的日子或者一天早晚某個時間時哪顆恒星或者行星位于正上方，何時彗星和流星雨會出現，以及重要的恒星的名字。這項技能同樣會提供有關其他世界的生命，銀河的存在和結構，以及類似的知識的現代概念。一名學者可能能够計算軌道，判斷恒星生命周期，以及（在現代）有關紅外天文學或者超長基綫干涉測量的相關知識。</t>
        </r>
      </text>
    </comment>
    <comment ref="Q63" authorId="0">
      <text>
        <r>
          <rPr>
            <sz val="10"/>
            <rFont val="SimSun"/>
            <charset val="134"/>
          </rPr>
          <t>這項技能呈現出對一些形式的軍事訓練和經歷。
使用者具有在戰爭中操作戰地武器的經驗：可以在一
個工作隊或“派遣隊”中工作，進行對超過個人武器射擊距離的武器的操作。這些武器通常過於巨大以至於無法單人進行操作，並且個人無法再沒有工作隊支援的情況下使用這武器，或者應當提高難度等級（取決於
KP 的判斷，也取決於使用的武器類型）。
存在著許多不同的專業化武器，取決於遊戲設定的時期，包括加農炮、榴彈炮、迫擊炮以及火箭發射器。</t>
        </r>
      </text>
    </comment>
    <comment ref="C64" authorId="0">
      <text>
        <r>
          <rPr>
            <sz val="10"/>
            <rFont val="SimSun"/>
            <charset val="134"/>
          </rPr>
          <t>用來决定大致的岩層年齡，辨認出化石的類型，區分礦物和水晶，確定合理的采礦和挖掘地址，評估土地，預測火山活動、地震、雪崩以及其他類似的現象。</t>
        </r>
      </text>
    </comment>
    <comment ref="Q64" authorId="0">
      <text>
        <r>
          <rPr>
            <sz val="10"/>
            <rFont val="SimSun"/>
            <charset val="134"/>
          </rPr>
          <t>在這項技能的幫助下，使用者將熟練于安全使用爆破，包括設置以及拆除炸藥。地雷以及相似的設備被設計得容易設置（不需要檢定）但是相對較為困難地進行除去或拆除。
這項技能也包含軍用等級的爆炸物（反人類地雷，塑膠炸彈，等）。
給予足夠的時間和資源，這些專家可以裝設炸藥
來摧毀一幢建築，清除一個被堵住的隧道，以及賦予炸藥不同用處（例如構造微量炸藥，詭雷，以及其他）。</t>
        </r>
      </text>
    </comment>
    <comment ref="C65" authorId="0">
      <text>
        <r>
          <rPr>
            <sz val="10"/>
            <rFont val="SimSun"/>
            <charset val="134"/>
          </rPr>
          <t>關于生命和存活的有機物的學科，包括細胞學、生態學、基因學、組織學、微觀生物學、生理學等等。在這項技能的幫助下，一個人可能能够研究出能够對抗可怕的克蘇魯神話細菌的疫苗，將自己從能够令人産生幻覺的叢林植物下隔離開來，或者對鮮血以及/或者有機物質進行分析。</t>
        </r>
      </text>
    </comment>
    <comment ref="C66" authorId="0">
      <text>
        <r>
          <rPr>
            <sz val="10"/>
            <rFont val="SimSun"/>
            <charset val="134"/>
          </rPr>
          <t>使使用者能够理論上瞭解壓力、材料、運動、磁力、電力、光學、輻射和相關的現象，以及給予一定的能力來構建實驗器材來驗證想法。對于知識的瞭解程度取决于所在的年代。實際運用的裝置，例如汽車，幷不是物理學家的範圍，然而實驗設備可能會是，也許要結合電氣維修或者機械維修。</t>
        </r>
      </text>
    </comment>
    <comment ref="P66" authorId="0">
      <text>
        <r>
          <rPr>
            <sz val="10"/>
            <rFont val="SimSun"/>
            <charset val="134"/>
          </rPr>
          <t>短期强化的精神分析可以恢復一名調查員患者的理智值。
進行心理治療時，游戲時間每月一次，精神病醫師或醫生進行一次精神分析技能檢定。
如果成功了，病人恢復 1D3 的理智值。如果檢定失敗了，沒有任何恢復。如果檢定爲大失敗，那麽病人失去 1d6 的理智值，幷且由心理醫師進行的治療到此結束：可能在心理治療中發生了一些嚴重的事變或者戲劇性的阻礙，幷且在病人與治療專家之間的關係破損到了難以修復的地步。
在游戲中，單獨的精神分析幷不能加速不定時瘋狂的恢復，恢復需要 1D6 個月的系統全面（或者相似的）的照顧，而精神療法只是構成了其中的一部分。
對于這個技能的成功使用允許一名角色處理他人在短期內的恐懼症狀，或者看清錯覺的真相。在游戲中，這允許一名瘋狂的調查員在短期內免受恐懼或者狂躁的影響，例如允許一名幽閉恐懼症患者躲藏在掃把櫃中十分鐘。同樣的，一名角色可以進行一個精神分析檢定來幫助一名處于妄想中的調查員在短期內看破幻覺不受影響。
由一名心理治療專家進行的治療可以在不定式瘋狂期間內回復理智值（見理智，154 頁）。</t>
        </r>
      </text>
    </comment>
    <comment ref="C67" authorId="0">
      <text>
        <r>
          <rPr>
            <sz val="10"/>
            <rFont val="SimSun"/>
            <charset val="134"/>
          </rPr>
          <t>有關物質組成，溫度的影響，能量，以及作用于其上的壓力的研究，也包括物質如何互相影響。在化學的幫助下，某人可以創造或者提取複雜的化學複合物，包括簡單的炸藥，毒藥，氣體以及酸液，需要至少一天以上幷且在合適的設備以及化學藥劑的幫助。使用者也可以對一種不明的物質進行分析，如果有這合適的設備以及試劑。</t>
        </r>
      </text>
    </comment>
    <comment ref="P67" authorId="0">
      <text>
        <r>
          <rPr>
            <sz val="10"/>
            <rFont val="SimSun"/>
            <charset val="134"/>
          </rPr>
          <t>使用者有能力可以提供緊急的醫療處理。這可能包括：對摔斷了的腿用夾板進行處理，止血，處理燒傷，對一名溺水的受害者進行復蘇處理，包扎以及清理傷口等等。急救不能用于治療疾病（這需要醫學技能）。
爲了能做到有效，急救必須在一小時內進行處理，在這情况下，能回復 1 生命值的損傷。這項技能可以嘗試一次，幷且後續的嘗試將爲進行孤注一骰。兩個人可以合作進行急救，只要其中一人成功便可以得到生命值的回復。成功的急救的使用可以將一名失去意識的人喚醒過來。一名角色被限制只能進行一次成功的急救或者醫學，直到受到其他傷害。
當處理一名瀕死的角色，成功的急救可以穩定他的狀態一小時，幷且得到一點臨時生命。在一小時結束後，在那之後每經過一小時，那名角色必須進行一次成功的體質（CON）檢定來維持傷勢的穩定，或者（如果體質檢定失敗）那名角色瀕死幷且失去臨時生命，以及必須之後每輪進行一次體質（CON）檢定來避免死亡。如果那名角色存活到下一輪，可以再次嘗試對其使用急救（最多可以兩人使用）。這個可以不斷持續下去（不算是使用孤注一骰）直到蘇醒或者死亡。
急救（幷且只有急救）可以拯救一名瀕死角色的生命，在之後他必須接受一個成功的醫學檢定或者被送往醫院。因此，急救是一個需要擁有的重要的技能，伴隨著醫學，如果你希望能成爲一名有用的醫生。</t>
        </r>
      </text>
    </comment>
    <comment ref="C68" authorId="0">
      <text>
        <r>
          <rPr>
            <sz val="10"/>
            <rFont val="SimSun"/>
            <charset val="134"/>
          </rPr>
          <t>關于由其他人發展出來的用于隱藏對話或者信息內容用的暗碼或者密語的研究。一種數學的專業分支，這項技能使使用者能够辨認，創造或破譯暗碼。暗碼通常上來說是寫下來的，但也可能通過其他的形式，例如隱藏在樂曲、畫作或者電腦編碼（在現代設定下）下的信息。破譯一個暗碼可能會是一個漫長的工作，通常需要很長時間的調查研究以及大量的演算處理。</t>
        </r>
      </text>
    </comment>
    <comment ref="P68" authorId="0">
      <text>
        <r>
          <rPr>
            <sz val="10"/>
            <rFont val="SimSun"/>
            <charset val="134"/>
          </rPr>
          <t>使用者可以診斷幷治療事故，創傷，疾病，毒藥等，幷且可以提供公共健康建議。如果一個時代還幷沒有好的治療某種疾病的療法，那麽這項技能的效果是有限的，不確定的，或者無效的。醫學技能能給予大範圍的對于藥片以及藥劑，是自然還是人造的知識，以及對副作用以及禁忌症狀的理解。
用醫學技能來進行治療最少要花費 1 小時時間，幷且可以在造成了傷害後的任何時間進行處理，但是如果這幷沒有在同一天內進行處理，難度等級將會上升（需要一個困難難度的成功）。一名角色如果被成功地用醫學技能進行治療，他將恢復 1D3 的生命值（除在任何接受的急救之外的），除了在一名臨死角色的場合，他必須先接受一個成功的急救技能檢定來穩定傷勢，然後才能接受一個醫學檢定。
一名角色被限定只能接受一次成功的急救以及醫學的治療，直到遭受了進一步的傷害（除了在臨死角色的場合，他可能需要多次的急救檢定來穩定傷勢）。成功的醫學技能的使用可以將一名昏迷的角色從昏迷中喚醒。
當處理重傷時，成功的醫學技能的使用可以提供病人在每周的恢復檢定上一個獎勵骰。</t>
        </r>
      </text>
    </comment>
    <comment ref="C69" authorId="0">
      <text>
        <r>
          <rPr>
            <sz val="10"/>
            <rFont val="SimSun"/>
            <charset val="134"/>
          </rPr>
          <t>這是門關於大氣的科學研究，包括天氣系統和形態，以及大氣現象。使用這項技能可以判斷長期的天氣形態以及對其影響進行預報，例如雨、雪以及霧。</t>
        </r>
      </text>
    </comment>
    <comment ref="P69" authorId="0">
      <text>
        <r>
          <rPr>
            <sz val="10"/>
            <rFont val="SimSun"/>
            <charset val="134"/>
          </rPr>
          <t>關于化學複合物以及它們的在有機生命體上的效果的研究。傳統上來說，這包括藥物的配方、創造以及施用（不管是一名巫醫進行藥草組合或者是現代的藥劑師在實驗室裏進行操作）。這個技能的應用在與確認藥物被安全以及有效地使用，包括人工合成原料，毒素的檢定，以及有可能産生的副作用的相關知識。</t>
        </r>
      </text>
    </comment>
    <comment ref="C70" authorId="0">
      <text>
        <r>
          <rPr>
            <sz val="10"/>
            <rFont val="SimSun"/>
            <charset val="134"/>
          </rPr>
          <t>關於植物生命的研究，包括物種
分類，結構，生長，繁殖，化學特性，進化原理，疾病，以及顯微研究。植物學的分支學科包括農學，森林學，園藝和古植物學。在這項技能的幫助下，某人可以辨認出某種特定植物的特性（例如是否有毒性， 是否可食用，或者具有精神治療作用）以及它的具體用處。</t>
        </r>
      </text>
    </comment>
    <comment ref="P70" authorId="0">
      <text>
        <r>
          <rPr>
            <sz val="10"/>
            <rFont val="SimSun"/>
            <charset val="134"/>
          </rPr>
          <t>使用者可以在一名自願幷經歷過高度暗示、放鬆的目標身上引出出神似的狀態，幷且可能回憶起忘却的記憶。對于催眠的限制應當由 KP 根據適應自己游戲的情况來制定；這可能是只有自願的目標可以被催眠，或者 KP 可能會允許這項技能以一種更加富有侵略性的方式被用在非自願的目標身上。
對那些遭受了精神創傷的人，這項技能可以當做催眠療法來使用，减輕一名病人的恐懼或者躁狂（成功的使用這個技能意味著這名病人在該場合克服了恐懼或者躁狂）。記住，爲了完全治愈某人的恐懼，可能會需要一系列成功的催眠療法療程（最少 1D6 療程，由 KP 决定）。
對抗技能/難度等級：
·對于一個非自願目標，催眠將與心理學或者意志
（POW）進行對抗。
孤注一骰的例子：通過獲得對方專心一致的注意來增加你對目標的影響；用令人混亂的光照或者其他道具來使目標在感覺上感到難受；用藥物來使目標更容易受暗示影響。
孤注一骰失敗的範例結果：一些過去的記憶或者創傷將被帶到表面，造成目標 1D6 的理智損失；目標沉浸入了出神狀態，造成他在之後不知不覺走到了公共汽車的前方；目標的思想（或者調查員的思想）暫時性地變得一片空白，允許被邪惡的存在所占有。
如果一個瘋狂的調查員在孤注一骰上失敗，他的思想將退化到嬰兒般的狀况直到獲得治療。</t>
        </r>
      </text>
    </comment>
    <comment ref="O71" authorId="0">
      <text>
        <r>
          <rPr>
            <sz val="10"/>
            <rFont val="SimSun"/>
            <charset val="134"/>
          </rPr>
          <t>以上技能都是COC 推薦的常用技能，玩家可以因應角色，而寫出任何技能(當然要合理以及經KP同意)然後討論技能效果</t>
        </r>
      </text>
    </comment>
    <comment ref="B72" authorId="0">
      <text>
        <r>
          <rPr>
            <sz val="10"/>
            <rFont val="SimSun"/>
            <charset val="134"/>
          </rPr>
          <t>這項技能代表一名覺得對一個超出人類常規知識範疇的事物的專業理解。學問的專業化應該具體並且不同尋常，例如：·
夢學問
死靈之書學問（e.g.歷史的）
·UFO 學問·
吸血鬼學問·
狼人學問·
亞狄斯星人學問
當KP 想要測試某位調查員歸屬于於這些領域學問其中之一的某物的知識時，但是調查員缺少相關的專業學問，KP 可以允許一個其他的（更加通用的）技能的使用，但是需要一個更高難度等級的成功。例如，如果KP 測試一名現代調查員對於1980 年代外星人誘拐的知識，他可以要求一個常規難度的UFO 學問的成功檢定，或者一個困難難度的歷史技能的成功檢定。對於KP 來說，學問技能也可以用作對表示一個非玩家角色知識量的簡單記錄。在主流中，知識由教育屬性（EDU）以及專門的技能來表示，例如歷史或者克蘇魯神話。KP 應當決定何時應當將學問技能放入遊戲中—通常只有當一塊特殊領域的專業知識成為整場遊戲核心的時候。</t>
        </r>
      </text>
    </comment>
    <comment ref="A73" authorId="0">
      <text>
        <r>
          <rPr>
            <sz val="10"/>
            <rFont val="SimSun"/>
            <charset val="134"/>
          </rPr>
          <t>以上技能都是COC 推薦的常用技能，玩家可以因應角色，而寫出任何技能(當然要合理以及經KP同意)</t>
        </r>
      </text>
    </comment>
    <comment ref="B74" authorId="0">
      <text>
        <r>
          <rPr>
            <sz val="10"/>
            <rFont val="SimSun"/>
            <charset val="134"/>
          </rPr>
          <t>當選擇這項技能時，必須明確一門具體的語言幷且寫在技能的後面。在嬰兒期或者童年早期，大多數人使用單一一門語言。玩家所選擇作爲母語的語言自動地以等同于調查員教育（EDU）屬性爲起始；此後，調查員以那個百分比或者更高的來進行理解，說，讀以及寫（如果更多的技能點數在調查員創作時加了上去）。
對抗技能/難度等級：
對于母語來說，通常幷不需要技能檢定。即使當學術性的、古式的或者深奧的術語被使用，如果同類裏的人對其他人都很友好幷且有足够的時間來進行交流，那麽大多數的事情將不需要一個骰子檢定。如果一份文件是極其難以閱讀或者以一種古式的方言來寫，那麽 KP 可能會要求一個檢定。</t>
        </r>
      </text>
    </comment>
    <comment ref="B75" authorId="0">
      <text>
        <r>
          <rPr>
            <sz val="10"/>
            <rFont val="SimSun"/>
            <charset val="134"/>
          </rPr>
          <t>對其他語言技能的建議：
·在一門語言上 5%的技能將能够正確地辨認出這門語言而不需要檢定。
·在一門語言上 10%的技能可以交流簡單的想法。
·在一門語言上 30%的技能可以對社交上的需求進行理解。
·在一門語言上 50%的技能可以進行流暢的交流。
·在一門語言上 75%的技能可以將一門外國語言說得像是本地人一樣。
·辨認一門當下在使用的人類語言（調查員所不清楚的），使用知識檢定。
·辨認一門已消逝的人類語言，使用考古學或者歷史檢定。 
·辨認一門外星語言，使用克蘇魯神話，或者也許神秘學檢定。</t>
        </r>
      </text>
    </comment>
    <comment ref="B76" authorId="0">
      <text>
        <r>
          <rPr>
            <sz val="10"/>
            <rFont val="SimSun"/>
            <charset val="134"/>
          </rPr>
          <t>對其他語言技能的建議：
·在一門語言上 5%的技能將能够正確地辨認出這門語言而不需要檢定。
·在一門語言上 10%的技能可以交流簡單的想法。
·在一門語言上 30%的技能可以對社交上的需求進行理解。
·在一門語言上 50%的技能可以進行流暢的交流。
·在一門語言上 75%的技能可以將一門外國語言說得像是本地人一樣。
·辨認一門當下在使用的人類語言（調查員所不清楚的），使用知識檢定。
·辨認一門已消逝的人類語言，使用考古學或者歷史檢定。 
·辨認一門外星語言，使用克蘇魯神話，或者也許神秘學檢定。</t>
        </r>
      </text>
    </comment>
    <comment ref="A88" authorId="0">
      <text>
        <r>
          <rPr>
            <sz val="10"/>
            <rFont val="SimSun"/>
            <charset val="134"/>
          </rPr>
          <t>所有背景故事條目都可以看成角色扮演的指引。
在填寫這些條目時，請嘗試讓每個條目的用語都能反應角色的人格本質
設定名字：為那個人或地點取名字，定義出物件或概念					
附上感受：出於正面或負面的感受，從此開始建立					
強化它：用愛取代喜歡，用痛恨取代不喜歡					
情緒化：用必須取代可能					
試著用使它充滿人格和意義的方式描寫</t>
        </r>
      </text>
    </comment>
    <comment ref="A89" authorId="0">
      <text>
        <r>
          <rPr>
            <sz val="10"/>
            <rFont val="SimSun"/>
            <charset val="134"/>
          </rPr>
          <t xml:space="preserve">形象描述由 APP 所決定，以下是一些可能的選項：					
粗獷、帥氣、醜陋、漂亮、迷人、娃娃臉、聰明臉、懶散、呆滯、髒亂、耀眼、書呆子、年輕、委靡、豐滿、粗壯、多毛、苗條、優雅、襤褸、矮胖、蒼白、陰沉、大眾臉、紅潤、曬黑、皺紋、古板、羞怯、敏銳、健壯、嬌俏、肌肉棒子、魁梧、笨拙、脆弱。					</t>
        </r>
      </text>
    </comment>
    <comment ref="M89" authorId="0">
      <text>
        <r>
          <rPr>
            <sz val="10"/>
            <rFont val="SimSun"/>
            <charset val="134"/>
          </rPr>
          <t xml:space="preserve">1: 慷慨的（如：小費給很多、總會伸出援手、慈善家）					
2: 善待動物（如：愛貓、在農場長大、瞭解馬兒）					
3: 夢想家（如：讓幻想起飛、富有遠見、高度創意）					
4: 享樂主義者（如：派對人生、有趣的酒鬼、及時行樂）					
5: 賭徒性格（如：撲克臉、什麼都試、活在懸崖邊）					
6: 好廚子（如：烤超棒的蛋糕、隨便都能變出大餐、精緻味覺）					
7: 情聖/狐狸精（如：溫文儒雅、動人聲線、勾人眼神）					
8: 忠誠（如：為朋友兩肋插刀、從未背信、願意為信念而死）					
9: 美好名聲（如：全國最好的飯後演講者、大善人、無畏者）					
10: 野心（如：達到一個目標、當老闆、佔有它的一切）					</t>
        </r>
      </text>
    </comment>
    <comment ref="A92" authorId="0">
      <text>
        <r>
          <rPr>
            <sz val="10"/>
            <rFont val="SimSun"/>
            <charset val="134"/>
          </rPr>
          <t xml:space="preserve">1: 有崇拜與禱告的上位力量（如：Vishnu、Jesus Christ、Haile Selassie I）					
2: 人類並不需要宗教（如：無神論者、人文主義者、世俗論者）					
"3: 科學解答了一切。選擇一個感興趣的形象（如：演化論、
低溫物理學、宇宙探索）"					
4: 相信命運（如：業報、種姓制度、迷信）					
5: 會社或秘密會社成員（如：共濟會、婦女會、Anonymous)					
6: 邪惡必須從社會根除。哪種邪惡？（如：毒品、暴力、種族主義）					
7: 神祕學（如：占星術、招魂、塔羅牌）					
8: 政治（保守、社會主義者、自由）					
9: 「錢就是力量，我要盡可能得到全部」（如：貪婪、野心、無情）					
10: 競選者/活動者（如：女權主義、平等權、工會）					</t>
        </r>
      </text>
    </comment>
    <comment ref="A95" authorId="0">
      <text>
        <r>
          <rPr>
            <sz val="10"/>
            <rFont val="SimSun"/>
            <charset val="134"/>
          </rPr>
          <t xml:space="preserve">1: 父母（如：媽媽、爸爸、繼母）					
2: 祖父母（如：媽媽那邊的祖母、爸爸那邊的祖父）					
3: 兄弟姊妹（如：哥哥、同父異母弟弟、繼妹妹）					
4: 孩子（如：兒子、女兒）					
5: 伴侶（如：配偶、未婚妻、愛人）					
6: 教你最高級職業技能的人。標註他教了你什麼技能（如：學校老師、你爸）					
7: 兒時朋友（如：同學、鄰居、想像中的朋友）					
"8: 名人。你的偶像或是英雄。從可能從未遇過他（如：電影明星、
政治家、音樂家）"					
9: 遊戲中的另一個同伴探索者。自己或隨機選一個。					
10: 一個遊戲中的 NPC 。叫 Keeper 幫你選一個。	
（承上）為何重要					
1: 你感激他們。他們如何幫助你？（如：經濟上、在你的艱苦時刻保護你、給你第一份工作）					
2: 他們教了你某件事。那是什麼？（如：一個技能、去愛、當個男子漢）					
3: 他們給予你人生的意義。如何？（如：你渴望成為他們、你想和他們在一起、你想讓他們快樂）					
4: 你傷害了他們，想要和好。你做了什麼？					
（如：偷了他們的錢、告訴警察關於他們的事、在他們沮喪時拒絕幫忙）					
5: 共享一段經歷。什麼？（如：你們一起度過了一段艱苦的時光、你們一起長大、你們曾一起作戰）					
6: 你想向他們證明你自己。如何？（如：得到一份好工作、找到一個好老婆、書讀得很好）					
7: 你視他們為偶像（如：因為他們的名望、他們的美貌、他們的作品）					
8: 一種懊悔（如：你本該死在他們那裡、你們因你說的某件事而分手、當有機會時你沒有前去伸出援手）					
9: 你希望證明自己比他們更好。他們的瑕疵是什麼？（如：懶惰、酗酒、缺乏愛心）					
10: 他們讓你痛苦，你想要復仇。你為何責怪他們？（如：愛人之死、你的事業被毀、婚姻破碎）									</t>
        </r>
      </text>
    </comment>
    <comment ref="A98" authorId="0">
      <text>
        <r>
          <rPr>
            <sz val="10"/>
            <rFont val="SimSun"/>
            <charset val="134"/>
          </rPr>
          <t xml:space="preserve">1: 你學習的地方（如：學校、大學）					
2: 你的家鄉（如：農村、商鎮、繁華都市）					
3: 你遇見初戀的地方（如：音樂會、假日、防空洞）					
4: 可安靜沈思的地方（如：圖書館、在你的莊園散步、釣魚）					
5: 社交場所（如：紳士俱樂部、當地酒吧、叔叔的屋子）					
6: 連結到你的「意識型態/信念」的地方（如：教區教堂、麥加、巨石陣）					
7: 一個重要人士的墓地。誰？（如：父或母、孩子、愛人）					
8: 真正的家（如：郊區宅邸、出租公寓、你長大的孤兒院）					
9: 你在那裡度過最快樂的日子（如：初吻的公園長凳、你的大學）					
10: 你的工作地點（如：辦公室、圖書館、銀行）					</t>
        </r>
      </text>
    </comment>
    <comment ref="M98" authorId="0">
      <text>
        <r>
          <rPr>
            <sz val="10"/>
            <rFont val="SimSun"/>
            <charset val="134"/>
          </rPr>
          <t xml:space="preserve">1: 一個關聯到你的最高技能的物品（如：昂貴的西裝、假 ID、手指虎）					
2: 你的職業的本質物品（如：醫生包、車、開鎖器）					
3: 童年回憶（如：漫畫、折疊小刀、幸運錢幣）					
4: 死者遺物（如：珠寶、在表中的相片、一封信）					
5: 你的「重要人士」送你的東西（如：戒指、日記、地圖）					
6: 你的收集。什麼收集？（如：公車票、動物玩偶、錄音）					
"7: 某個你正在找但是不知道是什麼的東西——你渴求答案
（如：你在一個衣櫃中找到的不明語言寫成的信、
從你先父遺物中找到的不明來源的奇異煙斗、在你花園中挖出的奇異銀球）"					
8: 運動用品（如：板球球棒、簽名球、釣魚桿）					
9: 武器（如：配槍、你的老獵槍、藏在靴子裡的斧頭）					
10: 寵物（如：狗、貓、烏龜）					</t>
        </r>
      </text>
    </comment>
    <comment ref="H103" authorId="0">
      <text>
        <r>
          <rPr>
            <sz val="10"/>
            <rFont val="SimSun"/>
            <charset val="134"/>
          </rPr>
          <t>調查員在其背景中選擇一個條目(不包括恐懼症，妄想，創傷或任何克蘇魯神話相關)作爲一種(羈絆)心靈支柱，
是調查員在當前狀況下，最為支撐調查員心智的存在，心靈支柱同一時間只能擁有一個。
作用:自救;
這能作用于調查員冒險或者休息的時間中，選擇一項背景條目，進行理智檢定，如果檢定成功，那麽調查員將會回復 1D6 點理智值。
但如果這次檢定是失敗的，那麽將會損失 1 點理智值幷且守秘人與玩家應該據此來適當的修改這個背景來對應這一失敗。
如果選擇心靈支柱作為理智檢定，那麼在回覆SAN值的理智檢定上，將額外獲得一顆獎勵骰，且能夠脫離不定性瘋狂的第二階段。
但如果這次理智檢定依然失敗了，那調查員將要對此的相關背景進行修改，幷失去這一項“心靈支柱”。
失去背景項目的後果可怕的,例如會失去信仰，或導致家庭矛盾分居甚至離婚。</t>
        </r>
      </text>
    </comment>
    <comment ref="A119" authorId="0">
      <text>
        <r>
          <rPr>
            <sz val="10"/>
            <rFont val="SimSun"/>
            <charset val="134"/>
          </rPr>
          <t>習慣恐懼
在某些時候，持續的直面于一個神話生物將不會帶來更多的影響——怪物不再會是一個消不去的噩夢，而只是會成爲調查員調查路途上的一塊絆脚石。一旦一位調查員已經因爲同一種怪物損失了那個怪物所能造成理智值損失的最大值的話，那麽那位調查員將不再會因此損失任何額外的理智值了。例如說，調查員不會因爲遭遇深潜者（理智值損失 0/1D6）大軍而損失超過 6 點的理智值，即使他所面對的是一個百人的深潜者大隊也是一樣。
但是要注意！！！調查員幷不會真的就已經習慣于見識這些外來的污穢。在過了一段時間，也許是調查員進行了某種程度上的日常生活後，對這些生物的恐懼感會再一次回到他的身上。一個玩家應當明白你的理智值隨時會因爲任何神話存在而損失。每個調查員幕間成長時（見第 94 頁），玩家都應該將以上所有的相關數值都减 1——時間就是最好的醫生。</t>
        </r>
      </text>
    </comment>
  </commentList>
</comments>
</file>

<file path=xl/sharedStrings.xml><?xml version="1.0" encoding="utf-8"?>
<sst xmlns="http://schemas.openxmlformats.org/spreadsheetml/2006/main" count="27493" uniqueCount="4847">
  <si>
    <t>v3.11.22</t>
  </si>
  <si>
    <t>開卡方法</t>
  </si>
  <si>
    <t>步驟一</t>
  </si>
  <si>
    <t>公共開卡擲骰房間</t>
  </si>
  <si>
    <t>1. 使用公共空間進行屬性擲骰</t>
  </si>
  <si>
    <t>並填進人物卡</t>
  </si>
  <si>
    <t>簡寫</t>
  </si>
  <si>
    <t>中文</t>
  </si>
  <si>
    <t>生成擲骰</t>
  </si>
  <si>
    <t>揀三組屬性，選擇其中一組</t>
  </si>
  <si>
    <t>STR(上限99)</t>
  </si>
  <si>
    <t>力量</t>
  </si>
  <si>
    <t>3D6 x5</t>
  </si>
  <si>
    <t>開卡房間網址：</t>
  </si>
  <si>
    <t>CON(上限99)</t>
  </si>
  <si>
    <t>體質</t>
  </si>
  <si>
    <t xml:space="preserve">https://app.roll20.net/join/1733100/fM5h_Q </t>
  </si>
  <si>
    <t>SIZ</t>
  </si>
  <si>
    <t>體型</t>
  </si>
  <si>
    <t>(2D6 +6) x5</t>
  </si>
  <si>
    <t>DEX(上限99)</t>
  </si>
  <si>
    <t>敏捷</t>
  </si>
  <si>
    <t>在打字欄輸入以下指令 ,即可自動擲骰開角 得到一組屬性</t>
  </si>
  <si>
    <t>APP(上限99)</t>
  </si>
  <si>
    <t>外表</t>
  </si>
  <si>
    <t>#COC-7版開角</t>
  </si>
  <si>
    <t>INT(上限99)</t>
  </si>
  <si>
    <t>智力</t>
  </si>
  <si>
    <t>POW</t>
  </si>
  <si>
    <t>意志</t>
  </si>
  <si>
    <t>EDU(上限99)</t>
  </si>
  <si>
    <t>教育</t>
  </si>
  <si>
    <t>Luck (上限99)</t>
  </si>
  <si>
    <t>幸運</t>
  </si>
  <si>
    <t>角色Token製造教學</t>
  </si>
  <si>
    <r>
      <rPr>
        <sz val="10"/>
        <color rgb="FF404040"/>
        <rFont val="PMingLiu"/>
        <charset val="134"/>
      </rPr>
      <t xml:space="preserve">簡易型TOKEN 製造(Online 無需軟件) 
</t>
    </r>
    <r>
      <rPr>
        <b/>
        <sz val="10"/>
        <rFont val="宋体"/>
        <charset val="134"/>
      </rPr>
      <t>因應某人意見
縮小 原圖大小 ， 改成 520 x 520 Px，圖像置中</t>
    </r>
  </si>
  <si>
    <t>2. 決定年齡並進行屬性調整</t>
  </si>
  <si>
    <t>http://www.goddessfantasy.net/bbs/index.php?topic=88568.0</t>
  </si>
  <si>
    <t>填寫年齡後，角卡會顯示需要進行的調整，請上公開擲骰房間進行判定：</t>
  </si>
  <si>
    <t>EDU 增强檢定：</t>
  </si>
  <si>
    <t>快速參考規則</t>
  </si>
  <si>
    <t>投擲 1D100，如果結果大于角色現有的 EDU，那麽在 EDU 上增加 1D10 點（上限99）</t>
  </si>
  <si>
    <t>技能和屬性檢定成功等級</t>
  </si>
  <si>
    <t>大失敗</t>
  </si>
  <si>
    <t>失敗</t>
  </si>
  <si>
    <t>成功</t>
  </si>
  <si>
    <t>困難</t>
  </si>
  <si>
    <t>極難</t>
  </si>
  <si>
    <t>大成功</t>
  </si>
  <si>
    <t>年齡</t>
  </si>
  <si>
    <t>調整</t>
  </si>
  <si>
    <t>0/96+</t>
  </si>
  <si>
    <t>&gt;技能</t>
  </si>
  <si>
    <t>≤技能</t>
  </si>
  <si>
    <t>1/2值</t>
  </si>
  <si>
    <t>1/5值</t>
  </si>
  <si>
    <t>15到19歲</t>
  </si>
  <si>
    <t>從 STR 或 SIZ 中擇一減去 5 點，將 EDU 減去 5 點，</t>
  </si>
  <si>
    <t>孤注一骰：使用孤注一骰來重投上一次檢定結果，需要合理的解釋重擲原因，</t>
  </si>
  <si>
    <t>創角時決定 Luck 初始值的擲骰可連擲兩次、取高的那次</t>
  </si>
  <si>
    <t>戰鬥和理智檢定不能執行孤注一骰。</t>
  </si>
  <si>
    <t>20到39歲</t>
  </si>
  <si>
    <t>進行一次 EDU 的成長擲骰</t>
  </si>
  <si>
    <t>[急救]回复1點體力</t>
  </si>
  <si>
    <t>[醫學]回复1D3點體力</t>
  </si>
  <si>
    <t>重傷</t>
  </si>
  <si>
    <t>一次受到最大生命值一半的傷害</t>
  </si>
  <si>
    <t>40到49歲</t>
  </si>
  <si>
    <t>從 STR、CON 或 DEX 中共減去 5 點，將 APP 減去 5 點，</t>
  </si>
  <si>
    <t>昏迷</t>
  </si>
  <si>
    <t>HP=0但並未[重傷]</t>
  </si>
  <si>
    <t>進行兩次 EDU 的成長擲骰，MOV 減 1</t>
  </si>
  <si>
    <t>瀕死</t>
  </si>
  <si>
    <t>HP=0且受到[重傷]。需要用[急救]擺脫瀕死效果，</t>
  </si>
  <si>
    <t>50到59歲</t>
  </si>
  <si>
    <t>從 STR、CON 或 DEX 中共減去 10 點，將 APP 減去 5 點，</t>
  </si>
  <si>
    <t>並用[醫學]進行後續治療。</t>
  </si>
  <si>
    <t>進行三次 EDU 的成長擲骰，MOV 減 2</t>
  </si>
  <si>
    <t>無重傷下每天自然回复1點體力</t>
  </si>
  <si>
    <t>重傷時每週做1次恢復檢定</t>
  </si>
  <si>
    <t>60到69歲</t>
  </si>
  <si>
    <t>從 STR、CON 或 DEX 中共減去 20 點，將 APP 減去 10 點，</t>
  </si>
  <si>
    <t>花費幸運值(可選)</t>
  </si>
  <si>
    <t>調整技能檢定(lLuck/點)，大失敗不能花費</t>
  </si>
  <si>
    <t>進行四次 EDU 的成長擲骰，MOV 減 3</t>
  </si>
  <si>
    <t>維持意識(1Luck,每輪翻倍）</t>
  </si>
  <si>
    <t>70到79歲</t>
  </si>
  <si>
    <t>從 STR、CON 或 DEX 中共減去 40 點，將 APP 減去 15 點，</t>
  </si>
  <si>
    <t>進行四次 EDU 的成長擲骰，MOV 減 4</t>
  </si>
  <si>
    <t>快速參考：創建調查員（創建調查員的可選房規方案）</t>
  </si>
  <si>
    <t>80到89歲</t>
  </si>
  <si>
    <t>從 STR、CON 或 DEX 中共減去 80 點，將 APP 減去 20 點，</t>
  </si>
  <si>
    <t>基本方案</t>
  </si>
  <si>
    <t>投擲3D6 並乘5 來決定角色的STR、CON、DEX、APP 、POW和LUCK。投擲2D6+6 並乘5 來決定SIZ、INT 與EDU 屬性。然後使用年齡調整。</t>
  </si>
  <si>
    <t>進行四次 EDU 的成長擲骰，MOV 減 5</t>
  </si>
  <si>
    <t>方案一　重複開始</t>
  </si>
  <si>
    <t>若你對骰出的屬性值不爽，你可以推翻所有出目重新開始骰。一般來說在有三個或更多屬性值低於５０時，守秘人會允許你重骰的。</t>
  </si>
  <si>
    <t>3. 衍生數值</t>
  </si>
  <si>
    <t>把屬性填入角卡，以下數字將會自動計算</t>
  </si>
  <si>
    <t xml:space="preserve">A. San 值、魔法力、生命力 </t>
  </si>
  <si>
    <t>San 值（Sanity points） = POW</t>
  </si>
  <si>
    <t>方案二　修改低骰子</t>
  </si>
  <si>
    <t>若你骰屬性時有過多的小骰子（比如三個或更多骰子在１０以下），你可以額外骰１個１ｄ６，將出目分配在這些小骰子上面。以上操作都在Ｘ５之前進行。</t>
  </si>
  <si>
    <t>魔法力（Magic Points, MP） = POW /5（小數位捨去）</t>
  </si>
  <si>
    <t>生命力（Hit Points, HP） = (SIZ + CON) /10（小數位捨去）</t>
  </si>
  <si>
    <t>B. MOV, 移動率（Move Rating）</t>
  </si>
  <si>
    <t>如果 DEX 和 STR 都小於 SIZ：MOV = 7</t>
  </si>
  <si>
    <t>方案三　自由選擇同位置屬性如何分配</t>
  </si>
  <si>
    <t>骰５次３ｄ６,３次２ｄ６＋６。然後將出目全部ｘ５。由你自行將骰出的８個數值分配在８個屬性上（記住同位置）。除非守秘人允許，不然智力和體型不能在４０以下。</t>
  </si>
  <si>
    <t>如果 DEX 和 STR 都大於 SIZ：MOV = 9</t>
  </si>
  <si>
    <t>其他： MOV = 8</t>
  </si>
  <si>
    <t>C. 傷害加成與體格</t>
  </si>
  <si>
    <t>以 STR + SIZ 決定傷害加成（DB, Damage Bonus）和體格（Build）：</t>
  </si>
  <si>
    <t>方案四　購點制買屬性</t>
  </si>
  <si>
    <t>將４６０點屬性分配在８個屬性上（屬性限制為１５到９０）。除非守秘人允許，不然智力和體型不能在４０以下。沒有屬性可以在１５以下。</t>
  </si>
  <si>
    <t>STR + SIZ</t>
  </si>
  <si>
    <t>額外傷害(DB)</t>
  </si>
  <si>
    <t>體格</t>
  </si>
  <si>
    <t>2-64</t>
  </si>
  <si>
    <t>65-84</t>
  </si>
  <si>
    <t>85-124</t>
  </si>
  <si>
    <t>方案五　快速開桌方案</t>
  </si>
  <si>
    <t>該方案適合大家想要立刻掏槍上馬開桌的時候。·將４０、５０、５０、５０、６０、６０、７０、８０分配在屬性上。選擇職業和８個職業技能·將８個職業技能和信用評級分別分配以下數額：１項７０％，２項６０％，３項５０％和３項４０％（直接假定這些技能就是這個數值，忽略掉技能初始值）。４個非本職技能，將它們在基礎值上各增加２０％。</t>
  </si>
  <si>
    <t>125-164</t>
  </si>
  <si>
    <t>＋1D4</t>
  </si>
  <si>
    <t>165-204</t>
  </si>
  <si>
    <t>＋1D6</t>
  </si>
  <si>
    <t>205-284</t>
  </si>
  <si>
    <t>＋2D6</t>
  </si>
  <si>
    <t>285-364</t>
  </si>
  <si>
    <t>＋3D6</t>
  </si>
  <si>
    <t>方案六　觸摸人類極限</t>
  </si>
  <si>
    <t>你注意到人類屬性的滿值為９９，但骰子只能讓你的屬性點到９０。若你真想成為超人調查員，骰一個額外的１Ｄ１０，將出目添加到屬性上。像這樣，Ｄ１０骰出９的玩家就可以成為智力９９的調查員啦。</t>
  </si>
  <si>
    <t>365-444</t>
  </si>
  <si>
    <t>＋4D6</t>
  </si>
  <si>
    <t>之後每 +80 點， +1D6 額外傷害和 +1 體格。</t>
  </si>
  <si>
    <t>方案七　三次定生死</t>
  </si>
  <si>
    <t>依照基本方案投擲三次，使用其中一組數值。</t>
  </si>
  <si>
    <t>步驟二、決定職業</t>
  </si>
  <si>
    <t>如果需要知道這些職業的詳細說明，請到職業介紹。</t>
  </si>
  <si>
    <t>選定後，在人物卡「職業序號」中填入序號或直接從「職業」的下拉中選擇職業</t>
  </si>
  <si>
    <t>按照不同職業，角色會獲得以下屬性：</t>
  </si>
  <si>
    <t>職業技能點：不同的職業技能點計算方式</t>
  </si>
  <si>
    <t>職業技能：職業技能點必須全部用於提升職業技能</t>
  </si>
  <si>
    <t>（從基礎成功率開始配點，而不是從 0% 開始配點）</t>
  </si>
  <si>
    <t>信用評級：給個職業都有給定的信用評級範圍，代表該職業的富有程度</t>
  </si>
  <si>
    <t>步驟三、分配技能點</t>
  </si>
  <si>
    <t>推薦閱讀</t>
  </si>
  <si>
    <t>1. 職業技能</t>
  </si>
  <si>
    <t>將職業及興趣技能點分配到信譽上，直到符合該職業的富有程度</t>
  </si>
  <si>
    <t>職業技能點數量為教育的兩倍再加上一項屬性(可以是教育)的兩倍，</t>
  </si>
  <si>
    <t>技能點將職業技能點分配到職業技能上，直到將職業技能點全部用完（不需要訓練所有的職業技能）</t>
  </si>
  <si>
    <t>2. 個人興趣</t>
  </si>
  <si>
    <t>除了職業技能外，角色的非事業活動中所訓練出的技能，是這個角色的個人興趣。</t>
  </si>
  <si>
    <t>興趣技能點為智力的兩倍。</t>
  </si>
  <si>
    <t>這些技能點可以分配到除了克蘇魯神話之外的任何技能上（包括先前分配過的職業技能）。</t>
  </si>
  <si>
    <t>步驟四、創造背景故事</t>
  </si>
  <si>
    <t>填入角色的姓名、性別、居住地、出生地，並放一張自畫像。</t>
  </si>
  <si>
    <t>創造背景故事是讓角色活過來最重要的過程。</t>
  </si>
  <si>
    <t>請先認真理解你的角色的技能值與特徵，給這些數值活生生的或充滿故事性的解釋。</t>
  </si>
  <si>
    <t>1. 如何填寫條目？</t>
  </si>
  <si>
    <t>所有背景故事條目都可以看成角色扮演的指引。在填寫這些條目時，請嘗試讓每個條目的用語都能反應角色的人格本質</t>
  </si>
  <si>
    <t>設定名字：為那個人或地點取名字，定義出物件或概念</t>
  </si>
  <si>
    <t>附上感受：出於正面或負面的感受，從此開始建立</t>
  </si>
  <si>
    <t>強化它：用愛取代喜歡，用痛恨取代不喜歡</t>
  </si>
  <si>
    <t>情緒化：用必須取代可能</t>
  </si>
  <si>
    <t>試著用使它充滿人格和意義的方式描寫</t>
  </si>
  <si>
    <t>2. 背景故事條目與關鍵連結</t>
  </si>
  <si>
    <t>在角色卡背面有 10 個背景故事的範疇。至少試著去定義其中 6 個範疇的條目：形象描述（Personal Description）、意識形態/信仰（Ideology/Beliefs）、重要人士（Significant People）、重要地點（Meaningful Locations）、珍愛的物品（Treasured Possessions）和特質（Traits）。這六個範疇的條目可擲 1D10 決定，或自己從中選擇：</t>
  </si>
  <si>
    <t>意識形態/信仰</t>
  </si>
  <si>
    <t>1: 有崇拜與禱告的上位力量（如：Vishnu、Jesus Christ、Haile Selassie I）</t>
  </si>
  <si>
    <t>2: 人類並不需要宗教（如：無神論者、人文主義者、世俗論者）</t>
  </si>
  <si>
    <t>3: 科學解答了一切。選擇一個感興趣的形象（如：演化論、
低溫物理學、宇宙探索）</t>
  </si>
  <si>
    <t>4: 相信命運（如：業報、種姓制度、迷信）</t>
  </si>
  <si>
    <t>5: 會社或秘密會社成員（如：共濟會、婦女會、Anonymous)</t>
  </si>
  <si>
    <t>6: 邪惡必須從社會根除。哪種邪惡？（如：毒品、暴力、種族主義）</t>
  </si>
  <si>
    <t>7: 神祕學（如：占星術、招魂、塔羅牌）</t>
  </si>
  <si>
    <t>8: 政治（保守、社會主義者、自由）</t>
  </si>
  <si>
    <t>9: 「錢就是力量，我要盡可能得到全部」（如：貪婪、野心、無情）</t>
  </si>
  <si>
    <t>10: 競選者/活動者（如：女權主義、平等權、工會）</t>
  </si>
  <si>
    <t>特質</t>
  </si>
  <si>
    <t>1: 慷慨的（如：小費給很多、總會伸出援手、慈善家）</t>
  </si>
  <si>
    <t>2: 善待動物（如：愛貓、在農場長大、瞭解馬兒）</t>
  </si>
  <si>
    <t>3: 夢想家（如：讓幻想起飛、富有遠見、高度創意）</t>
  </si>
  <si>
    <t>4: 享樂主義者（如：派對人生、有趣的酒鬼、及時行樂）</t>
  </si>
  <si>
    <t>5: 賭徒性格（如：撲克臉、什麼都試、活在懸崖邊）</t>
  </si>
  <si>
    <t>6: 好廚子（如：烤超棒的蛋糕、隨便都能變出大餐、精緻味覺）</t>
  </si>
  <si>
    <t>7: 情聖/狐狸精（如：溫文儒雅、動人聲線、勾人眼神）</t>
  </si>
  <si>
    <t>8: 忠誠（如：為朋友兩肋插刀、從未背信、願意為信念而死）</t>
  </si>
  <si>
    <t>9: 美好名聲（如：全國最好的飯後演講者、大善人、無畏者）</t>
  </si>
  <si>
    <t>10: 野心（如：達到一個目標、當老闆、佔有它的一切）</t>
  </si>
  <si>
    <t>重要人士</t>
  </si>
  <si>
    <t>1: 父母（如：媽媽、爸爸、繼母）</t>
  </si>
  <si>
    <t>2: 祖父母（如：媽媽那邊的祖母、爸爸那邊的祖父）</t>
  </si>
  <si>
    <t>3: 兄弟姊妹（如：哥哥、同父異母弟弟、繼妹妹）</t>
  </si>
  <si>
    <t>4: 孩子（如：兒子、女兒）</t>
  </si>
  <si>
    <t>5: 伴侶（如：配偶、未婚妻、愛人）</t>
  </si>
  <si>
    <t>6: 教你最高級職業技能的人。標註他教了你什麼技能（如：學校老師、你爸）</t>
  </si>
  <si>
    <t>7: 兒時朋友（如：同學、鄰居、想像中的朋友）</t>
  </si>
  <si>
    <t>8: 名人。你的偶像或是英雄。從可能從未遇過他（如：電影明星、
政治家、音樂家）</t>
  </si>
  <si>
    <t>9: 遊戲中的另一個同伴探索者。自己或隨機選一個。</t>
  </si>
  <si>
    <t>10: 一個遊戲中的 NPC 。叫 Keeper 幫你選一個。</t>
  </si>
  <si>
    <t>（承上）為何重要</t>
  </si>
  <si>
    <t>1: 你感激他們。他們如何幫助你？（如：經濟上、在你的艱苦時刻保護你、給你第一份工作）</t>
  </si>
  <si>
    <t>2: 他們教了你某件事。那是什麼？（如：一個技能、去愛、當個男子漢）</t>
  </si>
  <si>
    <t>3: 他們給予你人生的意義。如何？（如：你渴望成為他們、你想和他們在一起、你想讓他們快樂）</t>
  </si>
  <si>
    <t>4: 你傷害了他們，想要和好。你做了什麼？</t>
  </si>
  <si>
    <t>（如：偷了他們的錢、告訴警察關於他們的事、在他們沮喪時拒絕幫忙）</t>
  </si>
  <si>
    <t>5: 共享一段經歷。什麼？（如：你們一起度過了一段艱苦的時光、你們一起長大、你們曾一起作戰）</t>
  </si>
  <si>
    <t>6: 你想向他們證明你自己。如何？（如：得到一份好工作、找到一個好老婆、書讀得很好）</t>
  </si>
  <si>
    <t>7: 你視他們為偶像（如：因為他們的名望、他們的美貌、他們的作品）</t>
  </si>
  <si>
    <t>8: 一種懊悔（如：你本該死在他們那裡、你們因你說的某件事而分手、當有機會時你沒有前去伸出援手）</t>
  </si>
  <si>
    <t>9: 你希望證明自己比他們更好。他們的瑕疵是什麼？（如：懶惰、酗酒、缺乏愛心）</t>
  </si>
  <si>
    <t>10: 他們讓你痛苦，你想要復仇。你為何責怪他們？（如：愛人之死、你的事業被毀、婚姻破碎）</t>
  </si>
  <si>
    <t>重要地點</t>
  </si>
  <si>
    <t>1: 你學習的地方（如：學校、大學）</t>
  </si>
  <si>
    <t>2: 你的家鄉（如：農村、商鎮、繁華都市）</t>
  </si>
  <si>
    <t>3: 你遇見初戀的地方（如：音樂會、假日、防空洞）</t>
  </si>
  <si>
    <t>4: 可安靜沈思的地方（如：圖書館、在你的莊園散步、釣魚）</t>
  </si>
  <si>
    <t>5: 社交場所（如：紳士俱樂部、當地酒吧、叔叔的屋子）</t>
  </si>
  <si>
    <t>6: 連結到你的「意識型態/信念」的地方（如：教區教堂、麥加、巨石陣）</t>
  </si>
  <si>
    <t>7: 一個重要人士的墓地。誰？（如：父或母、孩子、愛人）</t>
  </si>
  <si>
    <t>8: 真正的家（如：郊區宅邸、出租公寓、你長大的孤兒院）</t>
  </si>
  <si>
    <t>9: 你在那裡度過最快樂的日子（如：初吻的公園長凳、你的大學）</t>
  </si>
  <si>
    <t>10: 你的工作地點（如：辦公室、圖書館、銀行）</t>
  </si>
  <si>
    <t>珍愛物品</t>
  </si>
  <si>
    <t>1: 一個關聯到你的最高技能的物品（如：昂貴的西裝、假 ID、手指虎）</t>
  </si>
  <si>
    <t>2: 你的職業的本質物品（如：醫生包、車、開鎖器）</t>
  </si>
  <si>
    <t>3: 童年回憶（如：漫畫、折疊小刀、幸運錢幣）</t>
  </si>
  <si>
    <t>4: 死者遺物（如：珠寶、在表中的相片、一封信）</t>
  </si>
  <si>
    <t>5: 你的「重要人士」送你的東西（如：戒指、日記、地圖）</t>
  </si>
  <si>
    <t>6: 你的收集。什麼收集？（如：公車票、動物玩偶、錄音）</t>
  </si>
  <si>
    <t>7: 某個你正在找但是不知道是什麼的東西——你渴求答案
（如：你在一個衣櫃中找到的不明語言寫成的信、
從你先父遺物中找到的不明來源的奇異煙斗、在你花園中挖出的奇異銀球）</t>
  </si>
  <si>
    <t>8: 運動用品（如：板球球棒、簽名球、釣魚桿）</t>
  </si>
  <si>
    <t>9: 武器（如：配槍、你的老獵槍、藏在靴子裡的斧頭）</t>
  </si>
  <si>
    <t>10: 寵物（如：狗、貓、烏龜）</t>
  </si>
  <si>
    <t>它們也指出了對於角色來說讓他感到自在、安心的連結。請在裡面選擇一個現在還存在的東西當作關鍵連結（key connection），標註出來並告知 Keeper。失去關鍵連結必須進行 San 檢定 (1/1D6)。</t>
  </si>
  <si>
    <t>形象描述由 APP 所決定，以下是一些可能的選項：</t>
  </si>
  <si>
    <t>粗獷、帥氣、醜陋、漂亮、迷人、娃娃臉、聰明臉、懶散、呆滯、髒亂、耀眼、書呆子、年輕、委靡、豐滿、粗壯、多毛、苗條、優雅、襤褸、矮胖、蒼白、陰沉、大眾臉、紅潤、曬黑、皺紋、古板、羞怯、敏銳、健壯、嬌俏、肌肉棒子、魁梧、笨拙、脆弱。</t>
  </si>
  <si>
    <t>其他 4 個範疇可能會在遊戲中填寫：受傷與傷痕（Injuries &amp; Scars）、恐懼症與狂熱症（Phobias &amp; Manias）、神秘捲軸（Arcane Tomes）、咒語與神器（Spells &amp; Artifacts）、遭遇奇怪物體（Encounters with Strange Entities）。</t>
  </si>
  <si>
    <t>步驟五、裝備探索者</t>
  </si>
  <si>
    <t>1. 現金與資產</t>
  </si>
  <si>
    <t>角色的信用評級，決定角色的每日花費額度（Spending Level）、現金（Cash）與資產（Assets）</t>
  </si>
  <si>
    <t>階級與信用評級</t>
  </si>
  <si>
    <t xml:space="preserve">身無分文 </t>
  </si>
  <si>
    <t>CR 0</t>
  </si>
  <si>
    <t xml:space="preserve">貧窮 </t>
  </si>
  <si>
    <t>CR 1-9</t>
  </si>
  <si>
    <t xml:space="preserve">平均 </t>
  </si>
  <si>
    <t>CR 10-49</t>
  </si>
  <si>
    <t xml:space="preserve">小康 </t>
  </si>
  <si>
    <t>CR 50-89</t>
  </si>
  <si>
    <t xml:space="preserve">富裕 </t>
  </si>
  <si>
    <t>CR 90-98</t>
  </si>
  <si>
    <t xml:space="preserve">超有錢 </t>
  </si>
  <si>
    <t>CR 99</t>
  </si>
  <si>
    <t>現金是可以使用的，但資產則必須要先變賣，並不是馬上可以取得並使用的金錢。</t>
  </si>
  <si>
    <t>2. 裝備</t>
  </si>
  <si>
    <t>寫下一些重要的道具、武器或是裝備，不必將角色所有的東西都詳細寫上，只要寫上</t>
  </si>
  <si>
    <t>特別重要的那些。在許多情況下，探索者不需要真的寫下什麼特別或是有價值的東西。</t>
  </si>
  <si>
    <t>那些生活用品、謀生用品或在你的生活周遭和自然可以取得的東西，</t>
  </si>
  <si>
    <t>就不需特別花錢去買，你直接擁有它們。</t>
  </si>
  <si>
    <t>關於信用</t>
  </si>
  <si>
    <t>局勢好轉:</t>
  </si>
  <si>
    <t>若調查員獲得了晉升,信用評級應當為此提升(信用評級增加 1D6)。</t>
  </si>
  <si>
    <t>生活如常:</t>
  </si>
  <si>
    <t>若沒有什麼嚴重改變調查員的收入的事情,則信用評級不變。</t>
  </si>
  <si>
    <t>勒緊腰帶:</t>
  </si>
  <si>
    <t xml:space="preserve">調查員被降職或是度過一段時間的無薪離職。降低信用評級 1D10。 </t>
  </si>
  <si>
    <t>變賣家產:</t>
  </si>
  <si>
    <t>調查員花費了其他資產的絕大部分。若調查員的總資產(現金加上其他資產)現在匹配較低收入檔次的其他資產額,降低信用評級1D10。</t>
  </si>
  <si>
    <t>厄運纏身:</t>
  </si>
  <si>
    <t>調查員失去了主要收入來源,通常是工作。隨後的每次幕間成長時降低信用評級 2D10。若在國家保障體系,最低的信用評級會是 1D10-1。</t>
  </si>
  <si>
    <t>失敗破產:</t>
  </si>
  <si>
    <t>突然失去全部收入和或全部債務被收回 (比如股市崩潰)將導致角色財富急劇減少。調查員必須減少他或她的信用評級 1D100。</t>
  </si>
  <si>
    <t>若調查員的信用評級能夠承受此損失,這意味著調查員立即獲得了另一個工作或是將他們的錢藏到了安全的某處</t>
  </si>
  <si>
    <t>(注意信用評級最低為 0——負數忽略)</t>
  </si>
  <si>
    <t>一些建議：</t>
  </si>
  <si>
    <t>1.建卡方向</t>
  </si>
  <si>
    <t>COC中的人物自身不可能做到完美，
“完美”要不是技能多而等級低的菜鳥，
要不然就是san所剩無幾的老鳥。</t>
  </si>
  <si>
    <t>一般來說，一個隊伍裡需要包括以下能力</t>
  </si>
  <si>
    <t>“①調查 ②知識 ③醫療 ④戰鬥 ⑤交通 ⑥語言 ⑦交涉”</t>
  </si>
  <si>
    <t>每個調查員可以保證有2-3項能力</t>
  </si>
  <si>
    <t>注意：並不是說這幾個能力是隊伍必須的，</t>
  </si>
  <si>
    <t>缺少的能力，可以通過物品、朋友、扮演來彌補。</t>
  </si>
  <si>
    <t>2.屬性</t>
  </si>
  <si>
    <t>力量、敏捷、體質、意志、外貌、體型、智力、教育</t>
  </si>
  <si>
    <t>以上幾個屬性是骰點決定的。</t>
  </si>
  <si>
    <t>力量和體型決定【傷害加深】，力量和體質決定【生命值】</t>
  </si>
  <si>
    <t>意志決定【理智點】，【敏捷】決定【閃避】和【先攻】</t>
  </si>
  <si>
    <t>教育和年齡決定【職業技能】，智力決定【興趣點數】</t>
  </si>
  <si>
    <t>總的來說，教育和智力第一位，意志第二位，其他隨意。這樣可以保證自己的技能點數。</t>
  </si>
  <si>
    <t>3.物品</t>
  </si>
  <si>
    <t>一些參考：</t>
  </si>
  <si>
    <t>身份證件（綠卡，駕駛證，職業證），打火機，武器（持槍證、瑞士軍刀，水果刀）</t>
  </si>
  <si>
    <t>食物，急救箱，交通工具，住宅（旅店或公寓），衣物（偽裝），
望遠鏡，手機（可上網）</t>
  </si>
  <si>
    <t>手提電腦，電池，手電筒，撬棍（物理學聖劍），記號筆，箱包。。。</t>
  </si>
  <si>
    <t>（另類物品：朋友）</t>
  </si>
  <si>
    <t>一、有關創造角色</t>
  </si>
  <si>
    <t>當創造完角色時，KP都會希望跟你聊過一下，看看你是否真的認識這隻角色。</t>
  </si>
  <si>
    <t>這就是為甚麼需要你詳細寫出你創造角色的背景。</t>
  </si>
  <si>
    <t>過去看過很多人創造角色進了遊戲當中才發現不知道該做什麼樣的事情。以致遊戲中的尷尬跟無所適從</t>
  </si>
  <si>
    <t>如果寫不出來，KP很願意陪這你一步一步來慢慢跨越這構築角色的鴻溝。</t>
  </si>
  <si>
    <t>只希望大家都可以創造一隻只屬於自己獨一無二的角色，</t>
  </si>
  <si>
    <t>讓每個人都創造一段多采多姿的故事。</t>
  </si>
  <si>
    <t>二、放開自己</t>
  </si>
  <si>
    <t>語音團另一個難題就是有人會放不下；</t>
  </si>
  <si>
    <t>比起細膩的文字團，語音團更重視說話的語調，是一種表示、表演的方式。</t>
  </si>
  <si>
    <t>初期可能會因為害怕他人眼光不好意思，
不過當你慢慢融入這角色之後，你就會開始享受扮演這角色。</t>
  </si>
  <si>
    <t>三、這不是個骰子遊戲</t>
  </si>
  <si>
    <t>擲骰的目的,是為了緊張感或戲劇性,改變故事當前的發展,因為有衝突.緊張的時刻，需要一個確定的結果。</t>
  </si>
  <si>
    <t>如同標題所說的，如果當玩家A使用技能時只是跟KP宣告：</t>
  </si>
  <si>
    <t>「我想要骰個觀察看這廚房。」再依照骰子成功與否給予情報實在太枯燥乏味。</t>
  </si>
  <si>
    <t>希望是一個具有角色活力的形容，而不是讓角色(PC)只是玩家(PL)的人偶而已。</t>
  </si>
  <si>
    <t>認為這在TRPG是一個很重要的東西。</t>
  </si>
  <si>
    <t>詳細的敘述你想要做的動作，再由KP認定玩家(PL)需要為角色(PC)執行什麼數值的判斷。</t>
  </si>
  <si>
    <t>有時甚至可以認定你很仔細的去描述你想要怎麼樣去行使這一個動作，</t>
  </si>
  <si>
    <t>而判斷你不論骰子檢定成功與否就可以獲得情報。</t>
  </si>
  <si>
    <t>舉個例子：</t>
  </si>
  <si>
    <t>KP：「調查進員們進入到了一間房間，而適應刺眼的光線後，</t>
  </si>
  <si>
    <t>印入眼簾的是一間只有流理臺與櫥櫃的小廚房。」</t>
  </si>
  <si>
    <t>玩家B宣告：「我雙腳跪在地上，兩隻手稱在地板上，將臉貼近地板，</t>
  </si>
  <si>
    <t>想藉由一隻眼睛來尋找櫃子下方的縫隙有什麼東西。」</t>
  </si>
  <si>
    <t>KP：「請骰個觀察」</t>
  </si>
  <si>
    <t>就算是技能判定失敗了，可能還會告訴你</t>
  </si>
  <si>
    <t>「雙手撐著這有些油膩的磁磚地板，望向櫥櫃底部的縫隙，過於黑暗的底部讓你看不清有什麼東西。</t>
  </si>
  <si>
    <t>但根據你的判斷，這廚房可能曾經有人踩踏過。」等等細微的小線索。</t>
  </si>
  <si>
    <t>四、不做死，就不會死</t>
  </si>
  <si>
    <t>雖然再創角時就提醒過，但是還是要再三勸告，COC並不是個戰鬥劇本，而是一種人類在僅存的求生希望中活下去的故事。</t>
  </si>
  <si>
    <t>當然你可以很熱血，去幫助弱勢的人們，甚至是解救PC度過難關。</t>
  </si>
  <si>
    <t>但要知道，人類終究只是人類，就算寄託著眾人們的希望與熱血衝去與外神戰鬥也是不會有奇蹟發生的。</t>
  </si>
  <si>
    <t>當人類碰到危及到生命的事情，腦中的第一個念頭通常都是活下去。</t>
  </si>
  <si>
    <t>憑著空無腦袋的滿腔熱血別想在現實的社會中活下去。要知道現實是很殘酷的。</t>
  </si>
  <si>
    <t>但是，遊戲畢竟是遊戲，當玩家擁有強烈的求生意志，KP也不是個喜歡撕卡的人，</t>
  </si>
  <si>
    <t>KP會盡量不失公平的情況下給玩家機會活下去。</t>
  </si>
  <si>
    <t>但如果骰子女神不眷顧，那也只好含淚的把你這張角色卡撕掉。</t>
  </si>
  <si>
    <t>希望大家都可以從TRPG中找到遊戲樂趣，身為一位KP最開心的就是玩家認為這遊戲很好玩。</t>
  </si>
  <si>
    <t>也希望大家可以玩得開心玩得盡興。</t>
  </si>
  <si>
    <t>以上,本自動計算卡是COC各路大神(包括但不限於跑團眾親小於,冷嵐,涼涼,清水,A君,迷)的不同資訊經驗翻譯集合，及</t>
  </si>
  <si>
    <t>http://www.goddessfantasy.net/bbs/index.php?topic=89557.0</t>
  </si>
  <si>
    <t>http://www.goddessfantasy.net/bbs/index.php?topic=89719.0</t>
  </si>
  <si>
    <t>如有雷同,不是巧合</t>
  </si>
  <si>
    <t>日誌</t>
  </si>
  <si>
    <t>2017/07/13 增加ROLL20 + 按鍵精靈入角碼，CODE 在角卡最右方</t>
  </si>
  <si>
    <t>2017/07/19 改成7版</t>
  </si>
  <si>
    <t>2017/07/25 增加魔法列表,修改使用說明</t>
  </si>
  <si>
    <t>2017/08/17 根據悠子角卡修改DB和體格算式,順便改名了</t>
  </si>
  <si>
    <t>2017/08/24 修改資產顯示方式</t>
  </si>
  <si>
    <t>2017/08/26 修正技能起始點BUG及自動入咭BUG</t>
  </si>
  <si>
    <t>2017/08/28 增加護甲及修改DB位置</t>
  </si>
  <si>
    <t>2017/09/02 增加屬性的級數數字,空格,瘋狂狀態,傷勢</t>
  </si>
  <si>
    <t>2017/09/07 調整物品位置,增加關係</t>
  </si>
  <si>
    <t>2017/09/10 調整SAN的空格及修改職業點算式,每頁獨立計算</t>
  </si>
  <si>
    <t>2017/09/14 調整職業位置及資產位置</t>
  </si>
  <si>
    <t>2017/09/15 調整「特徵」更新所有技能的NOTE，藝術手藝-&gt;技藝，野外生存-&gt;生存</t>
  </si>
  <si>
    <t>2017/09/17 修復收入BUG</t>
  </si>
  <si>
    <t>2017/09/20 修復信譽的BUG</t>
  </si>
  <si>
    <t>2017/09/20 調整物品和感想的位置</t>
  </si>
  <si>
    <t>2017/10/10 調整武器欄及TXT角卡,修正BUG,修改社交四技名稱,修正自動入咭CODE的BUG</t>
  </si>
  <si>
    <t>2017/11/2 調整技能(名字及大部份規書有注明的技能加入) 增加ROLL20 格式顯示版,方便入咭(參考        
                《低俗克蘇魯》角色卡) 分離了按鍵精靈碼,獨自一頁(但隱藏了)</t>
  </si>
  <si>
    <t>2017/11/5 調整ROLL20 格式 TXT化增加背景</t>
  </si>
  <si>
    <t>2017/11/6 調整附表.瘋狂,職業介紹</t>
  </si>
  <si>
    <t>2017/11/12 增加附表.神話典籍</t>
  </si>
  <si>
    <t>2017/11/13 調整附表.神話典籍，遭遇欄變成黑底(防止劇透)</t>
  </si>
  <si>
    <t>2017/11/14 調整TXT化,模擬背景描述生成器,調整典籍欄</t>
  </si>
  <si>
    <t>2017/11/17 調整特徵,技能欄</t>
  </si>
  <si>
    <t>2017/11/22 調整特徵,按鍵精靈碼</t>
  </si>
  <si>
    <t>2017/11/24 調整附表瘋狂的說明</t>
  </si>
  <si>
    <t>2017/12/13 調整附表瘋狂的說明</t>
  </si>
  <si>
    <t>2017/12/29 調整感想及關係人格式</t>
  </si>
  <si>
    <t>2017/12/31 增加《快速參考：創建調查員》</t>
  </si>
  <si>
    <t>2018/01/02 修正技能點計算 感謝之人</t>
  </si>
  <si>
    <t>2018/01/05 修正背景故事</t>
  </si>
  <si>
    <t>2018/01/07 武器表: 催淚瓦斯-&gt;催淚噴霧</t>
  </si>
  <si>
    <t>2018/01/08 更新魔法欄位,增加自動功能</t>
  </si>
  <si>
    <t>2018/01/21 更新ROLL20 JSON 格式.版本號變更為V3</t>
  </si>
  <si>
    <t>2018/02/14 更新技能欄位,即使有減值,最少為1.更新ROLL20 JSON</t>
  </si>
  <si>
    <t>2018/03/07 修復ROLL20 JSON的BUG</t>
  </si>
  <si>
    <t>2018/05/21 修正分類</t>
  </si>
  <si>
    <t>2018/05/24 鬥毆增加位置填寫名字</t>
  </si>
  <si>
    <t>2018/05/27 修改收入算式,可以獨立使用</t>
  </si>
  <si>
    <t>2018/05/29 修改ROLL20公式,Clean(), 刪除非打印符號,應該什麼情況到用到(了吧)</t>
  </si>
  <si>
    <t>2018/09/17 修改ROLL20公式,其他技能會顯示在調查員筆記,方便入咭</t>
  </si>
  <si>
    <t>2019/01/30 增加合集表和列印用角色卡</t>
  </si>
  <si>
    <t>2019/02/08 修改開角中信譽說明,可以用職業和興趣點. 修改職業興趣點的公式, 只使用開角數值</t>
  </si>
  <si>
    <t>2019/03/05 修改跑團經歷的欄位和關係人</t>
  </si>
  <si>
    <t>2019/03/05 修改人物屬性和第三類接觸的欄位，增加角色分析(娯樂用) - 參考貝爾sama喵的19版角卡</t>
  </si>
  <si>
    <t>2019/06/13 更新合集總表</t>
  </si>
  <si>
    <t>2019/06/25 合集DEBUG</t>
  </si>
  <si>
    <t>2019/07/14 TEXT化DEBUG</t>
  </si>
  <si>
    <t>2019/07/22 香港警黑合作 黑ICON紀念</t>
  </si>
  <si>
    <t>2019/08/02 新增擲骰BOT LINK</t>
  </si>
  <si>
    <t>2019/08/30 新增附表神話怪物</t>
  </si>
  <si>
    <t>2019/09/02 新增神話卡</t>
  </si>
  <si>
    <t>2019/10/27 BUG FIX 顯示跑團經歷</t>
  </si>
  <si>
    <t>2019/12/01 修改列印用角色卡及職業和興趣點說明</t>
  </si>
  <si>
    <t>2019/12/21 增加技能顏色高亮，配點比例分析</t>
  </si>
  <si>
    <t>2020/02/25 根據意見，修改技能高亮顏色，配點比例分析旁加回屬性分析</t>
  </si>
  <si>
    <t>2020/02/29 根據意見，增加靈感知識的調整欄，配點,屬性分析位置互換</t>
  </si>
  <si>
    <t>2020/03/14 Debug, 心靈支柱，經驗包，生平故事置中，合集總表</t>
  </si>
  <si>
    <t>2020/04/05 修正一些翻譯，根據http://www.goddessfantasy.net/bbs/index.php?topic=89557.0</t>
  </si>
  <si>
    <t>COC 克蘇魯神話7版中文人物卡</t>
  </si>
  <si>
    <t>年齡加成，EDU 增强檢定(請手動調整)</t>
  </si>
  <si>
    <t>提示：綠色底色為自動計算，白色為手動輸入。</t>
  </si>
  <si>
    <t>基本資訊</t>
  </si>
  <si>
    <t>★表示本職技能。☆表示職業可選技能。</t>
  </si>
  <si>
    <t>人物屬性</t>
  </si>
  <si>
    <t>角色名</t>
  </si>
  <si>
    <t>1a</t>
  </si>
  <si>
    <t>職位</t>
  </si>
  <si>
    <t>2a</t>
  </si>
  <si>
    <t>開咭</t>
  </si>
  <si>
    <t>最終值</t>
  </si>
  <si>
    <t>玩家名</t>
  </si>
  <si>
    <t>3a</t>
  </si>
  <si>
    <t>出生地</t>
  </si>
  <si>
    <t>4a</t>
  </si>
  <si>
    <t>13a</t>
  </si>
  <si>
    <t>14a</t>
  </si>
  <si>
    <t>MOV</t>
  </si>
  <si>
    <t>29a</t>
  </si>
  <si>
    <t>性別</t>
  </si>
  <si>
    <t>5a</t>
  </si>
  <si>
    <t>居住地</t>
  </si>
  <si>
    <t>6a</t>
  </si>
  <si>
    <t>15a</t>
  </si>
  <si>
    <t>16a</t>
  </si>
  <si>
    <t>30a</t>
  </si>
  <si>
    <t>能力分析(娯樂用)</t>
  </si>
  <si>
    <t>7a</t>
  </si>
  <si>
    <t>學歷</t>
  </si>
  <si>
    <t>8a</t>
  </si>
  <si>
    <t>17a</t>
  </si>
  <si>
    <t>18a</t>
  </si>
  <si>
    <t>DB</t>
  </si>
  <si>
    <t>技能類型</t>
  </si>
  <si>
    <t>點數</t>
  </si>
  <si>
    <t>比例</t>
  </si>
  <si>
    <t>特徵</t>
  </si>
  <si>
    <t>1,1</t>
  </si>
  <si>
    <t>特徵2</t>
  </si>
  <si>
    <t>19a</t>
  </si>
  <si>
    <t>20a</t>
  </si>
  <si>
    <t>靈感</t>
  </si>
  <si>
    <t>31a</t>
  </si>
  <si>
    <t>交際</t>
  </si>
  <si>
    <t>職業配點</t>
  </si>
  <si>
    <t>外貌</t>
  </si>
  <si>
    <t>22a</t>
  </si>
  <si>
    <t>21a</t>
  </si>
  <si>
    <t>知識</t>
  </si>
  <si>
    <t>32a</t>
  </si>
  <si>
    <t>學問+語言</t>
  </si>
  <si>
    <t>職業序號</t>
  </si>
  <si>
    <t>9a</t>
  </si>
  <si>
    <t>23a</t>
  </si>
  <si>
    <t>24a</t>
  </si>
  <si>
    <t>生命</t>
  </si>
  <si>
    <t>33a</t>
  </si>
  <si>
    <t>/</t>
  </si>
  <si>
    <t>職業+移動</t>
  </si>
  <si>
    <t>職業</t>
  </si>
  <si>
    <t>25a</t>
  </si>
  <si>
    <t>26a</t>
  </si>
  <si>
    <t>魔法</t>
  </si>
  <si>
    <t>34a</t>
  </si>
  <si>
    <t>調查+隱密</t>
  </si>
  <si>
    <t>屬性</t>
  </si>
  <si>
    <t>10a</t>
  </si>
  <si>
    <t>11a</t>
  </si>
  <si>
    <t>12a</t>
  </si>
  <si>
    <t>27a</t>
  </si>
  <si>
    <t>28a</t>
  </si>
  <si>
    <t>理智</t>
  </si>
  <si>
    <t>35a</t>
  </si>
  <si>
    <t>戰鬥</t>
  </si>
  <si>
    <t>職業點</t>
  </si>
  <si>
    <t>興趣點</t>
  </si>
  <si>
    <t>36a</t>
  </si>
  <si>
    <t>傷勢</t>
  </si>
  <si>
    <t>醫療</t>
  </si>
  <si>
    <t>剩餘職業點</t>
  </si>
  <si>
    <t>剩餘興趣點</t>
  </si>
  <si>
    <t>神話相信者</t>
  </si>
  <si>
    <t>FALSEa</t>
  </si>
  <si>
    <t>護甲</t>
  </si>
  <si>
    <t>無a</t>
  </si>
  <si>
    <t>0a</t>
  </si>
  <si>
    <t>總計</t>
  </si>
  <si>
    <t>職業備忘</t>
  </si>
  <si>
    <t>瘋狂狀態</t>
  </si>
  <si>
    <t>長度</t>
  </si>
  <si>
    <t>a</t>
  </si>
  <si>
    <t>結果</t>
  </si>
  <si>
    <t>無</t>
  </si>
  <si>
    <t>資產</t>
  </si>
  <si>
    <t>開卡擲骰圖</t>
  </si>
  <si>
    <t>[{"name</t>
  </si>
  <si>
    <t>":"</t>
  </si>
  <si>
    <t>", "</t>
  </si>
  <si>
    <t>信譽：1-9貧窮,10-49普通,50-89小康,90-89富裕,99富豪</t>
  </si>
  <si>
    <t>player</t>
  </si>
  <si>
    <t>貨幣</t>
  </si>
  <si>
    <t>occupation</t>
  </si>
  <si>
    <t>生活水平</t>
  </si>
  <si>
    <t>現金</t>
  </si>
  <si>
    <t>sex</t>
  </si>
  <si>
    <t>消費水平</t>
  </si>
  <si>
    <t>age</t>
  </si>
  <si>
    <t>birthplace</t>
  </si>
  <si>
    <t>資產內容</t>
  </si>
  <si>
    <t>38a</t>
  </si>
  <si>
    <t>residence</t>
  </si>
  <si>
    <t>str</t>
  </si>
  <si>
    <t>技能名稱</t>
  </si>
  <si>
    <t>初始%</t>
  </si>
  <si>
    <t>本職</t>
  </si>
  <si>
    <t>興趣</t>
  </si>
  <si>
    <t>成長</t>
  </si>
  <si>
    <t>合計</t>
  </si>
  <si>
    <t>dex</t>
  </si>
  <si>
    <t>[交際類]</t>
  </si>
  <si>
    <t>[職業興趣]</t>
  </si>
  <si>
    <t>pow</t>
  </si>
  <si>
    <t>☐</t>
  </si>
  <si>
    <t>心理學</t>
  </si>
  <si>
    <t>技藝：</t>
  </si>
  <si>
    <t>美術</t>
  </si>
  <si>
    <t>con</t>
  </si>
  <si>
    <t>信譽</t>
  </si>
  <si>
    <t>灰色技能代表非常用技能，在ROLL20角色卡中請手動填入</t>
  </si>
  <si>
    <t>偽造</t>
  </si>
  <si>
    <t>ROLL20 JSON快速匯入碼(COC7版繁中角色卡-&gt;設定-&gt;最底)</t>
  </si>
  <si>
    <t>app</t>
  </si>
  <si>
    <t>勸說</t>
  </si>
  <si>
    <t>表演</t>
  </si>
  <si>
    <t>edu</t>
  </si>
  <si>
    <t>話術</t>
  </si>
  <si>
    <t>攝影</t>
  </si>
  <si>
    <t>siz</t>
  </si>
  <si>
    <t>恐嚇</t>
  </si>
  <si>
    <t>int</t>
  </si>
  <si>
    <t>魅惑</t>
  </si>
  <si>
    <t>luck</t>
  </si>
  <si>
    <t>[移動類]</t>
  </si>
  <si>
    <t>重機械操作</t>
  </si>
  <si>
    <t>hp</t>
  </si>
  <si>
    <t>領航</t>
  </si>
  <si>
    <t>機械維修</t>
  </si>
  <si>
    <t>armor</t>
  </si>
  <si>
    <t>生存:</t>
  </si>
  <si>
    <t>電器維修</t>
  </si>
  <si>
    <t>TXT角色卡（可用於凍豆腐，參考悠子角卡）</t>
  </si>
  <si>
    <t>san</t>
  </si>
  <si>
    <t>電腦使用</t>
  </si>
  <si>
    <t>mp</t>
  </si>
  <si>
    <t>跳躍</t>
  </si>
  <si>
    <t>動物馴養(罕)</t>
  </si>
  <si>
    <t>psychology</t>
  </si>
  <si>
    <t>攀爬</t>
  </si>
  <si>
    <t>[調查類]</t>
  </si>
  <si>
    <t>credit_rating</t>
  </si>
  <si>
    <t>游泳</t>
  </si>
  <si>
    <t>偵查</t>
  </si>
  <si>
    <t>persuade</t>
  </si>
  <si>
    <t>駕駛（汽車）</t>
  </si>
  <si>
    <t>聆聽</t>
  </si>
  <si>
    <t>fast_talk</t>
  </si>
  <si>
    <t>駕駛:</t>
  </si>
  <si>
    <t>圖書館使用</t>
  </si>
  <si>
    <t>intimidate</t>
  </si>
  <si>
    <t>估價</t>
  </si>
  <si>
    <t>charm</t>
  </si>
  <si>
    <t>潛水</t>
  </si>
  <si>
    <t>讀唇</t>
  </si>
  <si>
    <t>navigate</t>
  </si>
  <si>
    <t>騎乘</t>
  </si>
  <si>
    <t>克蘇魯神話</t>
  </si>
  <si>
    <t>-</t>
  </si>
  <si>
    <t>survival_name</t>
  </si>
  <si>
    <t>[隱密類]</t>
  </si>
  <si>
    <t>[戰鬥類]</t>
  </si>
  <si>
    <t>survival01</t>
  </si>
  <si>
    <t>潛行</t>
  </si>
  <si>
    <t>閃躲</t>
  </si>
  <si>
    <t>jump</t>
  </si>
  <si>
    <t>追蹤</t>
  </si>
  <si>
    <t>格鬥</t>
  </si>
  <si>
    <t>鬥毆</t>
  </si>
  <si>
    <t>climb</t>
  </si>
  <si>
    <t>喬裝</t>
  </si>
  <si>
    <t>劍</t>
  </si>
  <si>
    <t>swim</t>
  </si>
  <si>
    <t>鎖匠</t>
  </si>
  <si>
    <t>矛</t>
  </si>
  <si>
    <t>drive_auto</t>
  </si>
  <si>
    <t>巧手</t>
  </si>
  <si>
    <t>斧頭</t>
  </si>
  <si>
    <t>drive_other01_name</t>
  </si>
  <si>
    <t>[學問類]</t>
  </si>
  <si>
    <t>絞殺</t>
  </si>
  <si>
    <t>drive_other01</t>
  </si>
  <si>
    <t>會計學</t>
  </si>
  <si>
    <t>電鋸</t>
  </si>
  <si>
    <t>ride</t>
  </si>
  <si>
    <t>法律</t>
  </si>
  <si>
    <t>連枷</t>
  </si>
  <si>
    <t>stealth</t>
  </si>
  <si>
    <t>神秘學</t>
  </si>
  <si>
    <t>鞭子</t>
  </si>
  <si>
    <t>track</t>
  </si>
  <si>
    <t>歷史</t>
  </si>
  <si>
    <t>投擲</t>
  </si>
  <si>
    <t>disguise</t>
  </si>
  <si>
    <t>自然學</t>
  </si>
  <si>
    <t>射擊</t>
  </si>
  <si>
    <t>弓</t>
  </si>
  <si>
    <t>locksmith</t>
  </si>
  <si>
    <t>人類學</t>
  </si>
  <si>
    <t>手槍</t>
  </si>
  <si>
    <t>sleight_of_hand</t>
  </si>
  <si>
    <t>考古學</t>
  </si>
  <si>
    <t>步槍/霰彈槍</t>
  </si>
  <si>
    <t>language_own</t>
  </si>
  <si>
    <t>科學</t>
  </si>
  <si>
    <t>司法科學</t>
  </si>
  <si>
    <t>衝鋒槍</t>
  </si>
  <si>
    <t>language_other_name</t>
  </si>
  <si>
    <t>數學</t>
  </si>
  <si>
    <t>機槍</t>
  </si>
  <si>
    <t>language_other01</t>
  </si>
  <si>
    <t>動物學</t>
  </si>
  <si>
    <t>重武器</t>
  </si>
  <si>
    <t>accounting</t>
  </si>
  <si>
    <t>電子學</t>
  </si>
  <si>
    <t>火焰噴射器</t>
  </si>
  <si>
    <t>law</t>
  </si>
  <si>
    <t>天文學</t>
  </si>
  <si>
    <t>炮術</t>
  </si>
  <si>
    <t>occult</t>
  </si>
  <si>
    <t>地質學</t>
  </si>
  <si>
    <t>爆破</t>
  </si>
  <si>
    <t>history</t>
  </si>
  <si>
    <t>生物學</t>
  </si>
  <si>
    <t>[醫療類]</t>
  </si>
  <si>
    <t>natural_world</t>
  </si>
  <si>
    <t>物理</t>
  </si>
  <si>
    <t>精神分析</t>
  </si>
  <si>
    <t>anthropology</t>
  </si>
  <si>
    <t>化學</t>
  </si>
  <si>
    <t>急救</t>
  </si>
  <si>
    <t>archaeology</t>
  </si>
  <si>
    <t>密碼學</t>
  </si>
  <si>
    <t>醫學</t>
  </si>
  <si>
    <t>compute_use</t>
  </si>
  <si>
    <t>氣象學</t>
  </si>
  <si>
    <t>藥學</t>
  </si>
  <si>
    <t>acting</t>
  </si>
  <si>
    <t>植物學</t>
  </si>
  <si>
    <t>催眠(特)(罕)</t>
  </si>
  <si>
    <t>mech_repair</t>
  </si>
  <si>
    <t>[自定技能]</t>
  </si>
  <si>
    <t>elec_repair</t>
  </si>
  <si>
    <t>學問:</t>
  </si>
  <si>
    <t>op_hv_machine</t>
  </si>
  <si>
    <t>[語言]</t>
  </si>
  <si>
    <t>spot_hidden</t>
  </si>
  <si>
    <t>母語：</t>
  </si>
  <si>
    <t>listen</t>
  </si>
  <si>
    <t>語言：</t>
  </si>
  <si>
    <t>library_use</t>
  </si>
  <si>
    <t>appraise</t>
  </si>
  <si>
    <t>cthulhu_mythos</t>
  </si>
  <si>
    <r>
      <rPr>
        <sz val="10"/>
        <color rgb="FFFFFFFF"/>
        <rFont val="PMingLiu"/>
        <charset val="134"/>
      </rPr>
      <t>武器</t>
    </r>
    <r>
      <rPr>
        <sz val="10"/>
        <rFont val="宋体"/>
        <charset val="134"/>
      </rPr>
      <t>(序號請看武器列表，指定武器可以直接手動輸入名稱及數值)</t>
    </r>
  </si>
  <si>
    <t>first_aid</t>
  </si>
  <si>
    <t>序號</t>
  </si>
  <si>
    <t>名稱</t>
  </si>
  <si>
    <t>所用技能</t>
  </si>
  <si>
    <t>%</t>
  </si>
  <si>
    <t>傷害</t>
  </si>
  <si>
    <t>範圍</t>
  </si>
  <si>
    <t>貫穿</t>
  </si>
  <si>
    <t>次數</t>
  </si>
  <si>
    <t>裝彈數</t>
  </si>
  <si>
    <t>價格</t>
  </si>
  <si>
    <t>故障值</t>
  </si>
  <si>
    <t>medicine</t>
  </si>
  <si>
    <t>pharmacy</t>
  </si>
  <si>
    <t>psychoanalysis</t>
  </si>
  <si>
    <t>dodge</t>
  </si>
  <si>
    <t>fighting_brawl</t>
  </si>
  <si>
    <t>throw</t>
  </si>
  <si>
    <t>firearms_handgun</t>
  </si>
  <si>
    <t>firearms_rifle</t>
  </si>
  <si>
    <t>submachine_gun</t>
  </si>
  <si>
    <t>調查員背景故事</t>
  </si>
  <si>
    <t>模擬背景描述生成器（僅供娛樂用)</t>
  </si>
  <si>
    <t>machine_gun</t>
  </si>
  <si>
    <t>形象描述</t>
  </si>
  <si>
    <t>性格特徵</t>
  </si>
  <si>
    <t>weapon1_name</t>
  </si>
  <si>
    <t>weapon1_damage</t>
  </si>
  <si>
    <t>weapon1_range</t>
  </si>
  <si>
    <t>思想/信念</t>
  </si>
  <si>
    <t>傷勢及傷痕</t>
  </si>
  <si>
    <t>weapon1_attacks</t>
  </si>
  <si>
    <t>weapon1_ammo</t>
  </si>
  <si>
    <t>weapon1_malf</t>
  </si>
  <si>
    <t>重要之人及理由</t>
  </si>
  <si>
    <t>恐懼症及狂躁症</t>
  </si>
  <si>
    <t>weapon2_name</t>
  </si>
  <si>
    <t>weapon2_damage</t>
  </si>
  <si>
    <t>weapon2_range</t>
  </si>
  <si>
    <t>意義非凡之地</t>
  </si>
  <si>
    <t>寶貴之物</t>
  </si>
  <si>
    <t>weapon2_attacks</t>
  </si>
  <si>
    <t>weapon2_ammo</t>
  </si>
  <si>
    <t>weapon2_malf</t>
  </si>
  <si>
    <t>weapon3_name</t>
  </si>
  <si>
    <t>額外資訊</t>
  </si>
  <si>
    <t>weapon3_damage</t>
  </si>
  <si>
    <t>人物肖像</t>
  </si>
  <si>
    <t>心靈支柱</t>
  </si>
  <si>
    <t>weapon3_range</t>
  </si>
  <si>
    <t>經驗包</t>
  </si>
  <si>
    <t>weapon3_attacks</t>
  </si>
  <si>
    <t>生平故事</t>
  </si>
  <si>
    <t>weapon3_ammo</t>
  </si>
  <si>
    <t>weapon3_malf</t>
  </si>
  <si>
    <t>weapon4_name</t>
  </si>
  <si>
    <t>weapon4_damage</t>
  </si>
  <si>
    <t>weapon4_range</t>
  </si>
  <si>
    <t>weapon4_attacks</t>
  </si>
  <si>
    <t>weapon4_ammo</t>
  </si>
  <si>
    <t>weapon4_malf</t>
  </si>
  <si>
    <t>隨身物品</t>
  </si>
  <si>
    <t>weapon5_name</t>
  </si>
  <si>
    <t>weapon5_damage</t>
  </si>
  <si>
    <t>weapon5_range</t>
  </si>
  <si>
    <t>weapon5_attacks</t>
  </si>
  <si>
    <t>weapon5_ammo</t>
  </si>
  <si>
    <t>weapon5_malf</t>
  </si>
  <si>
    <t>遭遇的超自然事物(劇本)/導致的改變及感想(預設黑字黑底防劇透)</t>
  </si>
  <si>
    <t>gear_and_posessions</t>
  </si>
  <si>
    <t>日期</t>
  </si>
  <si>
    <t>劇本名稱</t>
  </si>
  <si>
    <t>KP</t>
  </si>
  <si>
    <t>獎勵</t>
  </si>
  <si>
    <t>描述</t>
  </si>
  <si>
    <t>spending_level</t>
  </si>
  <si>
    <t>例:2064.4.1</t>
  </si>
  <si>
    <t>廢棄洋房</t>
  </si>
  <si>
    <t>QAQ</t>
  </si>
  <si>
    <t>偵查+2, 猴子也懂的魔法書</t>
  </si>
  <si>
    <t>cash</t>
  </si>
  <si>
    <t>assets</t>
  </si>
  <si>
    <t>personal_description</t>
  </si>
  <si>
    <t>ideaology_beliefs</t>
  </si>
  <si>
    <t>significant_people</t>
  </si>
  <si>
    <t>meaningful_locations</t>
  </si>
  <si>
    <t>treasured_posessions</t>
  </si>
  <si>
    <t>traits</t>
  </si>
  <si>
    <t>調查員同伴及關係人(關係,對方印像,設定等等)</t>
  </si>
  <si>
    <t>injuries_scars</t>
  </si>
  <si>
    <t>玩家</t>
  </si>
  <si>
    <t>感情,創傷</t>
  </si>
  <si>
    <t>相遇模組</t>
  </si>
  <si>
    <t>phobias_manias</t>
  </si>
  <si>
    <t>tomes_spells_artifacts</t>
  </si>
  <si>
    <t>encounters_with_strange_entities</t>
  </si>
  <si>
    <t>key_connection</t>
  </si>
  <si>
    <t>charchest_traits</t>
  </si>
  <si>
    <t>charchest_exp</t>
  </si>
  <si>
    <t>other_back_story</t>
  </si>
  <si>
    <t>咒文</t>
  </si>
  <si>
    <t>investigators_notes</t>
  </si>
  <si>
    <t>名字</t>
  </si>
  <si>
    <t>消耗</t>
  </si>
  <si>
    <t>耗時</t>
  </si>
  <si>
    <t>咒文由來</t>
  </si>
  <si>
    <t>曾使用</t>
  </si>
  <si>
    <t>fellow_investigators</t>
  </si>
  <si>
    <t>san_start</t>
  </si>
  <si>
    <t>"}]</t>
  </si>
  <si>
    <t>第三類接觸（古籍、咒文、神話知識、神話生物等）</t>
  </si>
  <si>
    <t>遇上</t>
  </si>
  <si>
    <t>代價</t>
  </si>
  <si>
    <t>由來</t>
  </si>
  <si>
    <t>例：奈亞子</t>
  </si>
  <si>
    <t>我的最愛</t>
  </si>
  <si>
    <t>克蘇魯神話+8 脫單</t>
  </si>
  <si>
    <t>第一次神話瘋狂，相信者規則激活，SAN-60，家庭成員+1</t>
  </si>
  <si>
    <t>【不知名的廢棄洋館】</t>
  </si>
  <si>
    <t>神話典籍</t>
  </si>
  <si>
    <t>典籍書名</t>
  </si>
  <si>
    <t>時間</t>
  </si>
  <si>
    <t>SAN</t>
  </si>
  <si>
    <t>CMI/CMF</t>
  </si>
  <si>
    <t>MR</t>
  </si>
  <si>
    <t>建議法術</t>
  </si>
  <si>
    <t>備注</t>
  </si>
  <si>
    <t>物品由來</t>
  </si>
  <si>
    <t>v3 根據「跑團眾親小於」6版自動角色卡製作，Zetetic改版</t>
  </si>
  <si>
    <t>有關COC, 歡迎到香港純美TRPG論壇討論</t>
  </si>
  <si>
    <t>職業屬性</t>
  </si>
  <si>
    <t>推薦關系人</t>
  </si>
  <si>
    <t>选择职业序号为0，则清除职业模板提示和点数计算器，供强迫症患者使用。</t>
  </si>
  <si>
    <t>通用職業</t>
  </si>
  <si>
    <t>自定職業</t>
  </si>
  <si>
    <t>0-99</t>
  </si>
  <si>
    <t>列出一些角色在職業工作中可能接觸的個人或組織,它們也可以為調查員的個人背景提供靈感。</t>
  </si>
  <si>
    <t>不多於7個本職技能。
在職業屬性中輸入第二職業屬性的名字（如外貌、意志、教育、敏捷、力量、體質、體型，留空則視為EDU）並自行設置起始信譽。使用自定義職業前，請先諮詢你的KP</t>
  </si>
  <si>
    <t>會計師</t>
  </si>
  <si>
    <t>30-70</t>
  </si>
  <si>
    <r>
      <rPr>
        <sz val="10"/>
        <rFont val="宋体"/>
        <charset val="134"/>
      </rPr>
      <t>教育×</t>
    </r>
    <r>
      <rPr>
        <sz val="10"/>
        <color rgb="FF000000"/>
        <rFont val="宋体"/>
        <charset val="134"/>
      </rPr>
      <t>4</t>
    </r>
  </si>
  <si>
    <t>生意夥伴，法律界，金融業界(銀行，其他會計師)。</t>
  </si>
  <si>
    <t>會計師可能在企業工作或作為自由會計師，為個體經營者和企業客戶擔任顧問。
他們是優秀的研究者，既勤奮又關註細節，能夠通過仔細分析個人和企業交易記錄、財務報表和其他記錄支援其他調查員。</t>
  </si>
  <si>
    <t>雜技演員</t>
  </si>
  <si>
    <t>9-20</t>
  </si>
  <si>
    <r>
      <rPr>
        <sz val="10"/>
        <rFont val="宋体"/>
        <charset val="134"/>
      </rPr>
      <t>教育×</t>
    </r>
    <r>
      <rPr>
        <sz val="10"/>
        <color rgb="FF000000"/>
        <rFont val="宋体"/>
        <charset val="134"/>
      </rPr>
      <t>2＋敏捷×2</t>
    </r>
  </si>
  <si>
    <t>業餘運動員圈，體育專欄作家，馬戲團，嘉年華管理者。</t>
  </si>
  <si>
    <t>雜技演員可能是參加各級比賽(甚至奧運會)的業余運動員，也可能是專業的演員，在馬戲團、嘉年華、歌舞團之類的地方作為娛樂業從業者工作。</t>
  </si>
  <si>
    <t>演員-戲劇演員</t>
  </si>
  <si>
    <t>9-40</t>
  </si>
  <si>
    <t>教育×2＋外貌×2</t>
  </si>
  <si>
    <t>戲劇產業，報刊藝術批評家，演員公會。</t>
  </si>
  <si>
    <t>一般指舞台劇演員和電影演員。許多演員有相當深厚的文化素養，認為自己才是“正統”的，傾向於輕視電影業的商業活動。直到20 世紀後期電影業的地位提高，電影演員的薪酬增加，這種情況才發生改變。
電影業和電影明星一直是世界人民關註的焦點。許多明星一夜成名，在媒體的聚光燈下過著光鮮亮麗的生活。
在1920 年代，雖然全國都有大型劇院，美國的戲劇中心仍然是紐約城。英國的情況與之相近，戲劇的中心在倫敦，其他的劇團則在各郡作巡回演出。巡回劇團乘火車旅行，演出內容既包括新編劇目，也包括莎士比亞和其他人的傳統劇目。有些劇團也會花時間去國外采風，通常是去加拿大、夏威夷、澳大利亞和歐洲大陸。
20 年代後期出現了有聲電影，不少默片時代的明星難以適應有聲電影的沖擊，揮舞手臂的誇張扮演從此讓位給了細致入微的角色特寫。這段時間前期的明星包括約翰·加菲爾德和弗蘭西斯·布什曼，後期則是賈萊·庫珀和瓊·克勞馥。</t>
  </si>
  <si>
    <t>演員-電影演員</t>
  </si>
  <si>
    <t>20-90</t>
  </si>
  <si>
    <t>電影工作室，媒體評論員，作家。</t>
  </si>
  <si>
    <t>中介調查員</t>
  </si>
  <si>
    <t>20-45</t>
  </si>
  <si>
    <t>教育×2＋力量或敏捷×2</t>
  </si>
  <si>
    <t>本地執法機構，客戶。</t>
  </si>
  <si>
    <t>世界上有許多著名的偵探機構，其中最著名的是平克頓和伯恩斯調查局(後來合並成一家公司)。這樣的公司一般有兩類工作人員：安保人員和調查人員。
企業或個人雇用安保人員來保護自己的資產和人員免受盜賊、刺客和綁匪的威脅。這些安保人員角色使用巡警的職業模板。調查人員則是便衣偵探，負責為公司客戶解決各種異常事件、阻止謀殺事件、尋找失蹤的人員等等。</t>
  </si>
  <si>
    <t>動物訓練師</t>
  </si>
  <si>
    <t>10-40</t>
  </si>
  <si>
    <t>教育×2＋外貌或意志×2</t>
  </si>
  <si>
    <t>動物園，馬戲團，贊助人，演員。</t>
  </si>
  <si>
    <t>動物訓練師可能在電影工作室、巡回馬戲團、馬廄工作或自由工作。不管是訓練導盲犬、獅子鉆火圈，他們工作時基本要獨自一人長時間近距離地照看這些動物。動物訓練師可以像對人一樣對動物使用「心理學」技能。</t>
  </si>
  <si>
    <t>古董商</t>
  </si>
  <si>
    <t>30-50</t>
  </si>
  <si>
    <t>教育×4</t>
  </si>
  <si>
    <t>本地的歷史學家，其他古董商，可能還包括贗造師。</t>
  </si>
  <si>
    <t>古董商通常自己開店，從自己所在的地方轉賣物品，或繼續擴展業務範圍，通過倒賣物品到城市商店賺取利潤。</t>
  </si>
  <si>
    <t>建築師</t>
  </si>
  <si>
    <t>本地建設和城市規劃部門，建築公司。</t>
  </si>
  <si>
    <t>建築師掌握設計和營造建築的知識，不論是個人房屋的改造還是造價數百萬美元的地標工程。建築師與項目經理緊密合作，負責監督施工全程。建築師必須了解當地的規劃法律，健康和安全法規，和基礎的公眾安全原則。他們既可以在大公司工作，也可以自由工作，這在很大程度上取決於信譽。
在1920 年代，許多人嘗試在自家或小辦公室單幹。不過他們苦心創造的宏偉設計很少能賣得出去。
建築師也可能專擅某一學科，比如軍事建築或景觀工程等。</t>
  </si>
  <si>
    <t>藝術家</t>
  </si>
  <si>
    <t>9-50</t>
  </si>
  <si>
    <t>教育×2＋敏捷或意志×2</t>
  </si>
  <si>
    <t>美術館，美術批評家，富有的贊助人，廣告業者。</t>
  </si>
  <si>
    <t>藝術家在這裏可以是畫家，雕塑家等等。他們有時沈浸於自己虛幻的想象當中，有時又沐浴在激發熱情和理解的靈感之下。不論是否天資優秀，藝術家的內心必須足夠強大，這樣才能戰勝生涯起步時的障礙和挑剔的眼光，並且在自己小有名氣以後繼續努力。有些藝術家對物質生活是否豐富並不在乎，而有些則有著強烈的創業傾向。</t>
  </si>
  <si>
    <t>精神病院護工</t>
  </si>
  <si>
    <t>8-20</t>
  </si>
  <si>
    <r>
      <rPr>
        <sz val="10"/>
        <rFont val="宋体"/>
        <charset val="134"/>
      </rPr>
      <t>教育×</t>
    </r>
    <r>
      <rPr>
        <sz val="10"/>
        <color rgb="FF000000"/>
        <rFont val="宋体"/>
        <charset val="134"/>
      </rPr>
      <t>2＋力量或敏捷×2</t>
    </r>
  </si>
  <si>
    <t>醫護人員，患者和患者家屬。允許接觸醫療記錄、藥品或其他醫療用品。</t>
  </si>
  <si>
    <t>盡管少數富有的人會選擇私人療養院，大多精神病患者最終會被安置到州縣設置的定點醫院。這些地方除了醫生護士以外，還會有一支看護隊伍。選聘看護的時候，力量和體格往往比醫學知識更被看重。</t>
  </si>
  <si>
    <t>運動員</t>
  </si>
  <si>
    <t>9-70</t>
  </si>
  <si>
    <t>教育×2＋敏捷或力量×2</t>
  </si>
  <si>
    <t>體育界，體育專欄作家，其他明星。</t>
  </si>
  <si>
    <t>運動員可能效力於職業的棒球、足球、板球或者籃球隊伍。這支隊伍也許是大聯盟隊伍，有著穩定工資，參加的比賽萬人矚目；或者是眾多小聯盟隊伍之一，尤其是在1920 年代的棒球界。這些隊伍往往寄於大聯盟隊伍籬下，各方面都受其管理，工資更是剛夠運動員糊口又不至於讓他們跳槽的水平。
成功的運動員在自己的專業領域會擁有相當的聲譽——現今尤其如此，在世界各地都能看到體育明星和電影明星並肩站在紅地毯上的場景。</t>
  </si>
  <si>
    <t>運動員(高爾夫球)</t>
  </si>
  <si>
    <t>50-70</t>
  </si>
  <si>
    <t>其他高爾夫球選手，體育專欄作家，俱樂部同好。</t>
  </si>
  <si>
    <t xml:space="preserve">兼容《克蘇魯的呼喚調查員伴侶》的職業；使用前請諮詢KP。
</t>
  </si>
  <si>
    <t>運動員(遊泳/ 跳水)</t>
  </si>
  <si>
    <t>兼容《克蘇魯的呼喚調查員伴侶》的職業；使用前請諮詢KP。</t>
  </si>
  <si>
    <t>運動員(網球)</t>
  </si>
  <si>
    <t>其他網球選手，體育專欄作家，俱樂部同好。</t>
  </si>
  <si>
    <t>運動員(田徑)</t>
  </si>
  <si>
    <t>其他田徑選手，體育專欄作家。</t>
  </si>
  <si>
    <t>運動經理</t>
  </si>
  <si>
    <t>20-70</t>
  </si>
  <si>
    <t>體育界，體育專欄作家，運動員時期的朋友。</t>
  </si>
  <si>
    <t>酒保</t>
  </si>
  <si>
    <t>8-25</t>
  </si>
  <si>
    <t>常客，可能有犯罪組織。</t>
  </si>
  <si>
    <t>酒保雖然不一定是酒吧的掌櫃，卻一定是所有客人的朋友。對客人們的好聲氣，一部分來說是出於他們的職業或者業務，而更多的來說則是達到目的的一種手段。
1920 年代，由於禁酒令的存在，酒保變成了非法的職業；但是遍地開花的黑酒吧又不能沒有酒保，結果就是酒保仍然不愁找不到活幹。</t>
  </si>
  <si>
    <t>獵人</t>
  </si>
  <si>
    <t>20-50</t>
  </si>
  <si>
    <t>外國政府官員，狩獵監管人員，前客戶(大多很有錢)，黑市商人與黑社會，動物園主。</t>
  </si>
  <si>
    <t>獵人是優秀的追蹤者和狩獵者，通常靠為富裕的客戶捕獵為生。絕大多數獵人會對地球上某一個部分的情況爛熟於心，比如加拿大森林、非洲草原等等。有些人可能從事盜獵活動，例如為私人收藏家捕捉珍稀動物，或者販賣受保護的動物和違反道德的動物制品，如獸皮、象牙之類——雖然1920 年代大多數國家這些活動都不算違法。
盡管“王牌獵人”是最典型的類型，不過在加拿大育空的深山老林裏打駝鹿和熊為生的土著人也可以算是獵人。</t>
  </si>
  <si>
    <t>書商</t>
  </si>
  <si>
    <t>20-40</t>
  </si>
  <si>
    <t>目錄學家、其他書商、圖書館和大學、客戶。</t>
  </si>
  <si>
    <t>書商可能擁有自己的店面或者利基(小眾)郵購服務，也可能輾轉全國甚至海外專門經銷書籍。許多人擁有富有的，能提供利潤豐厚又稀罕的工作的固定客戶。</t>
  </si>
  <si>
    <t>賞金獵人</t>
  </si>
  <si>
    <t>9-30</t>
  </si>
  <si>
    <t>保釋業者，本地警察，線人。</t>
  </si>
  <si>
    <t>賞金獵人捉拿罪犯並將他們交給正義去審判。最常見的情況是受保釋人的委托去緝捕逃獄者。賞金獵人們為了自己的獵物可以不擇手段，幾乎不會考慮其他人的正當權益之類細枝末節的東西。
非法闖入、威脅、肢體暴力，都是賞金獵人屢試不爽的秘技。現在這些秘技還包括了電話竊聽、黑客操作和其他的秘密監控。
(譯註：所謂保釋業者。向法院交納保釋金，可以在審判之前免受收押；若被保釋者按時接受審判，法院會退還保釋金。保釋金數額較大，故有保釋業者以提供保釋金收取手續費為業。)</t>
  </si>
  <si>
    <t>拳擊手、摔跤手</t>
  </si>
  <si>
    <t>9-60</t>
  </si>
  <si>
    <t>教育×2＋力量×2</t>
  </si>
  <si>
    <t>運動會主辦者，記者，犯罪組織，專業訓練人員。</t>
  </si>
  <si>
    <t>拳擊手和摔跤手各分為職業和業余兩種。
職業拳擊手和職業摔角手的活動由外部利益支持的貿助人安排，並有合同約束。他們還要進行全日制的工作和訓練。
業余拳擊的競賽種類非常豐富，同時它也是那些想成為職業拳手的人的訓練場。不過也有業余和準職業的選手靠參加黑市拳擊賽謀生，舉辦這些比賽的通常是本地的黑社會或者是從中漁利的莊家。</t>
  </si>
  <si>
    <t>管家、男僕、女僕</t>
  </si>
  <si>
    <t>其他家政服務人員、本地企業、家庭用品供應商。</t>
  </si>
  <si>
    <t>管家、男仆、女仆都屬於作為仆人被雇傭的服務業人員。
管家通常為一個大家庭打理家事。傳統上，他負責的範圍包括廚房、酒窖和儲藏室，在所有仆人中位置最高。一般男管家還要負責管理其他的男仆(女管家類似)。更多的職責則聽候主人差遣。
男仆和女仆則為主人提供貼身服務，包括管理主人的服裝、準備浴室和擔任私人助理。助理的工作則包括安排旅行日程、整理日記、家庭理財等。</t>
  </si>
  <si>
    <t>神職人員</t>
  </si>
  <si>
    <t>教會高層、地方教會、社區領導。</t>
  </si>
  <si>
    <t>神職人員通常擔任一個教區的牧師，或是經過分配外出傳教，尤其是去國外(見傳教士)。
不同的教會工作的側重點和組織結構各不相同，如天主教會的牧師可能上升到主教、大主教和紅衣主教，而一個衛理公會的牧師則會升職到教區主管和主教。
許多神職人員都接受懺悔(不僅僅是天主教)。雖然不能透露懺悔的內容，但是要怎樣利用它們就全憑他們自己了。
有些教職人員在教堂接受醫生、律師、學者的專業培訓。這樣的調查員應該選擇最符合自己工作的職業模板。</t>
  </si>
  <si>
    <t>神職人員-天主教牧師</t>
  </si>
  <si>
    <t>神職人員-新教牧師</t>
  </si>
  <si>
    <t>神職人員-猶太教拉比</t>
  </si>
  <si>
    <t>猶太學者，地方猶太人團體。</t>
  </si>
  <si>
    <t>神職人員-神道教神官、巫女</t>
  </si>
  <si>
    <t>20-60</t>
  </si>
  <si>
    <t>神道教團體、社區領導、參拜的人</t>
  </si>
  <si>
    <t>兼容《日本秘史》的職業；使用前請諮詢KP。</t>
  </si>
  <si>
    <t>牛仔</t>
  </si>
  <si>
    <r>
      <rPr>
        <sz val="10"/>
        <rFont val="宋体"/>
        <charset val="134"/>
      </rPr>
      <t>教育×</t>
    </r>
    <r>
      <rPr>
        <sz val="10"/>
        <color rgb="FF000000"/>
        <rFont val="宋体"/>
        <charset val="134"/>
      </rPr>
      <t>2+敏捷或力量×2</t>
    </r>
  </si>
  <si>
    <t>本地企業家，州農業部門，牛仔比賽主辦者，藝人。</t>
  </si>
  <si>
    <t>牛仔在西部的牧區和牧場工作。有些人擁有自己的牧場，更多的則是在各處打工為生。想賺大錢的牛仔會去冒著丟胳膊少腿乃至送命的危險參加牛仔巡回賽，通過旅行獲取名譽。
在1920 年代，一些牛仔能在好萊塢找到西部片替身演員和群眾演員的工作，例如懷特·厄普就曾為西部電影擔任顧問。在現代，有些牧場也對想要體驗一把牛仔生活的遊客開放。</t>
  </si>
  <si>
    <t>工匠</t>
  </si>
  <si>
    <t>教育×2＋敏捷×2</t>
  </si>
  <si>
    <t>本地商人，其他工匠和藝術家。</t>
  </si>
  <si>
    <t>工匠也可能被人叫做師傅或大師，是擅長對各種材料進行手工加工的人。通常都是才能出眾的人，有的憑借自己的藝術作品出名，有的則會服務於自己的社區。
可能的行當包括：家具、珠寶、鐘表、陶藝、鍛造、紡織、書法、裁縫、木工、書籍裝裱、玩具制造、彩色玻璃吹制等等。</t>
  </si>
  <si>
    <t>罪犯-刺客</t>
  </si>
  <si>
    <t>30-60</t>
  </si>
  <si>
    <r>
      <rPr>
        <sz val="10"/>
        <rFont val="宋体"/>
        <charset val="134"/>
      </rPr>
      <t>教育×</t>
    </r>
    <r>
      <rPr>
        <sz val="10"/>
        <color rgb="FF000000"/>
        <rFont val="宋体"/>
        <charset val="134"/>
      </rPr>
      <t>2＋敏捷或力量×2</t>
    </r>
  </si>
  <si>
    <t>很少，大都是黑社會的人，人們盡量避免和他們交情過深。</t>
  </si>
  <si>
    <t>殺手是地下世界的冷血奪命者。這是一項嚴謹的活計，他們從外地受雇殺人，接近目標，果斷下手，又迅速離開。殺手通常很難融入社會，因為很多殺手行為總是很刻板，其他人很容易以為他們不近人情。但是另一方面，他們也會結婚生子，在其他方面和普通人沒有什麽不同。</t>
  </si>
  <si>
    <t>罪犯-銀行劫匪</t>
  </si>
  <si>
    <t>5-75</t>
  </si>
  <si>
    <t>同夥(不論是現在還是以前的)，獨行罪犯，犯罪組織。</t>
  </si>
  <si>
    <t>罪犯的體格和相貌形形色色，有些是純粹碰運氣伺機行事，比如扒手和暴徒；有些則組成分工明確，會詳細調查並制定計劃的犯罪組織。後者包括銀行劫匪、飛賊、贗造者和詐騙者。
罪犯可能為別人工作，後者通常是“匪幫”或罪犯家族；也可能單打獨鬥，如果成功的報酬值得去費力冒險，才會和別人搭夥。自由犯罪者則往往被稱為搶劫犯、響馬賊和江洋大盜。</t>
  </si>
  <si>
    <t>罪犯-打手、暴徒</t>
  </si>
  <si>
    <t>5-30</t>
  </si>
  <si>
    <r>
      <rPr>
        <sz val="10"/>
        <rFont val="宋体"/>
        <charset val="134"/>
      </rPr>
      <t>教育×</t>
    </r>
    <r>
      <rPr>
        <sz val="10"/>
        <color rgb="FF000000"/>
        <rFont val="宋体"/>
        <charset val="134"/>
      </rPr>
      <t>2＋力量×2</t>
    </r>
  </si>
  <si>
    <t>犯罪組織，本地執法機構，本地企業。</t>
  </si>
  <si>
    <t>打手、暴徒都是犯罪組織的兵卒。他們被犯罪組織豢養，不過團夥上層出事的時候，倒霉的往往是他們這些嘍啰。對於他們來說，嘴緊和忠心屬於職業道德。</t>
  </si>
  <si>
    <t>罪犯-竊賊</t>
  </si>
  <si>
    <t>5-40</t>
  </si>
  <si>
    <t>贓物販子，其他的盜賊。</t>
  </si>
  <si>
    <t>罪犯-欺詐師</t>
  </si>
  <si>
    <t>10-65</t>
  </si>
  <si>
    <r>
      <rPr>
        <sz val="10"/>
        <rFont val="宋体"/>
        <charset val="134"/>
      </rPr>
      <t>教育×</t>
    </r>
    <r>
      <rPr>
        <sz val="10"/>
        <color rgb="FF000000"/>
        <rFont val="宋体"/>
        <charset val="134"/>
      </rPr>
      <t>2＋外貌×2</t>
    </r>
  </si>
  <si>
    <t>其他的詐騙師，獨行罪犯。</t>
  </si>
  <si>
    <t>欺詐師通常都是油嘴滑舌的人物。他們或單獨或集體出沒在富裕的人家和社區周邊，詐取他們來之不易的錢財。許多騙局覆雜精妙，詐騙團夥會傾巢出動乃至租用建築；有些則不需要這麽麻煩，只要一個騙子幾分鐘就能搞定。</t>
  </si>
  <si>
    <t>罪犯-獨行罪犯</t>
  </si>
  <si>
    <t>5-65</t>
  </si>
  <si>
    <r>
      <rPr>
        <sz val="10"/>
        <rFont val="宋体"/>
        <charset val="134"/>
      </rPr>
      <t>教育×</t>
    </r>
    <r>
      <rPr>
        <sz val="10"/>
        <color rgb="FF000000"/>
        <rFont val="宋体"/>
        <charset val="134"/>
      </rPr>
      <t>2＋敏捷或外貌×2</t>
    </r>
  </si>
  <si>
    <t>輕罪罪犯，本地執法機構。</t>
  </si>
  <si>
    <t>罪犯-贓物販子</t>
  </si>
  <si>
    <t>犯罪組織，貿易夥伴，黑市和和守法的買主。</t>
  </si>
  <si>
    <t>贓物販子，顧名思義是買賣偷搶來的財產，通常是收購贓物並轉手賣給其他罪犯或(無意中)守法的顧客。主要來說，他們是小偷和買家的中間人，有時也會從交易中收取提成；不過更常見的還是以極低的價格直接收購贓物。</t>
  </si>
  <si>
    <t>罪犯-贗造者</t>
  </si>
  <si>
    <t>犯罪組織，商人。</t>
  </si>
  <si>
    <t>贗造者是地下世界的藝術家，專門從事偽造官方文件、契約、轉讓書，並提供偽造的簽名。初學者只能做做小賊的假身份證，而頂級的贗造者連印假幣的鑄模都能做。</t>
  </si>
  <si>
    <t>罪犯-走私者</t>
  </si>
  <si>
    <r>
      <rPr>
        <sz val="10"/>
        <rFont val="宋体"/>
        <charset val="134"/>
      </rPr>
      <t>教育×</t>
    </r>
    <r>
      <rPr>
        <sz val="10"/>
        <color rgb="FF000000"/>
        <rFont val="宋体"/>
        <charset val="134"/>
      </rPr>
      <t>2＋外貌或敏捷×2</t>
    </r>
  </si>
  <si>
    <t>犯罪組織，海岸衛隊，海關官員。</t>
  </si>
  <si>
    <t>走私一直是一個有利可圖的高風險行當。走私者往往有一個合法的表面職業，比如船長、飛行員或商人，以掩蓋他們非法運輸的行為。</t>
  </si>
  <si>
    <t>罪犯-混混</t>
  </si>
  <si>
    <t>3-10</t>
  </si>
  <si>
    <t>其他輕罪罪犯，其他混混，本地的贓物販子，黑幫，當然還有警察。</t>
  </si>
  <si>
    <t>街頭混混一般都是些小年輕，弄不好還在尋覓加入真正黑幫的契機。不過他們的本事也就限於偷車，盜竊商店貨物，搶錢或者夜盜。</t>
  </si>
  <si>
    <t>罪犯-賭博莊家</t>
  </si>
  <si>
    <t>50-80</t>
  </si>
  <si>
    <t>教育×2＋外貌或敏捷×2</t>
  </si>
  <si>
    <t>犯罪組織，賭徒，警察，體育界。</t>
  </si>
  <si>
    <t>罪犯-放高利貸者</t>
  </si>
  <si>
    <t>犯罪組織，賭徒，警察，欠自己債的人。</t>
  </si>
  <si>
    <t>罪犯-扒手</t>
  </si>
  <si>
    <t>路人；也有一些從前打過交道的警察。經常作為警察的線人，是高危職業。</t>
  </si>
  <si>
    <t>罪犯-地下錢莊</t>
  </si>
  <si>
    <t>犯罪組織，金融業界，地方檢察官和法官。</t>
  </si>
  <si>
    <t>罪犯-黑律師</t>
  </si>
  <si>
    <t>30-80</t>
  </si>
  <si>
    <t>教團首領</t>
  </si>
  <si>
    <t>主要的信徒都是普通人。不過首領的魅力越高，信徒當中有電影明星或者富有的寡婦之類名人的可能性就越大。</t>
  </si>
  <si>
    <t>美國的新興宗教層出不窮。直到現在，也還有從新英格蘭超驗主義到“天父的兒女”等等許多種類。教團首領有的創立了嚴格的教條並且對信徒推行，另一些則僅僅是垂涎於信徒的金錢和權勢。
在1920 年代，各種誘惑性的新興宗教團體紛紛湧現。有些采取基督教的形式，有些則混雜了東方的神秘主義和神秘學的儀式。美國西海岸的人對這些教團屢見不鮮，不過其他形式的教團全國各地都存在。在美國南部的“聖經帶”，就有許多巡回帳篷演出聖歌、舞蹈，推行信仰覆興。其他國家也是一樣，只要有需要信仰的人，就會有新興宗教團體。</t>
  </si>
  <si>
    <t>設計師</t>
  </si>
  <si>
    <t>廣告業，媒體，家具業，建築業，其他。</t>
  </si>
  <si>
    <t>設計師的工作包括許多方面，從時裝到家具或是其他任何東西。他們自由工作，為設計工作室和企業設計產品、流程、法律、遊戲、圖像等等。
調查員特定的設計方向也會影響他們對專業技能的選擇，如果需要的話要進行調整。</t>
  </si>
  <si>
    <t>潛水員</t>
  </si>
  <si>
    <t>海岸警衛隊，船長，軍隊，執法機構，走私者。</t>
  </si>
  <si>
    <t>潛水員可能在軍隊、執法機構或海綿采集、海上救援、環境保護甚至水下尋寶的民間機構工作。</t>
  </si>
  <si>
    <t>流浪者</t>
  </si>
  <si>
    <t>0-5</t>
  </si>
  <si>
    <t>教育×2＋外貌或敏捷或力量×2</t>
  </si>
  <si>
    <t>其他流浪者，少數友善的鐵路工人，城鎮裏眾多的好心人。</t>
  </si>
  <si>
    <t>相對於那些因貧困而苦惱的人，流浪者選擇四處漂泊的生活，可能是出於社會、哲學、經濟的原因，或只是渴望擺脫社會的約束。
流浪漢需要工作，有時幾天或幾個月，但他們應對問題時往往選擇流動和孤立，而不是舒適和親近。在美國，這種情況尤其常見，只要旅行本身沒有什麼危險，就會有人選擇漂泊為生。</t>
  </si>
  <si>
    <t>司機-私人司機</t>
  </si>
  <si>
    <t>成功商界人士(包括罪犯)，政要。</t>
  </si>
  <si>
    <t>私人司機是直接受雇於個人或企業，或者是專門提供連人帶車的私人司機業務的中介機構。</t>
  </si>
  <si>
    <t>司機-司機</t>
  </si>
  <si>
    <t>顧客，企業，執法機構和街頭路人。</t>
  </si>
  <si>
    <t>專職司機可能為企業、個人工作，也可能擁有自己的出租車或貨車。通常司機還要通過警方的背景調查，獲得特殊的駕駛許可證。</t>
  </si>
  <si>
    <t>司機-出租車司機</t>
  </si>
  <si>
    <t>街頭路人，偶爾有一些有名的顧客。</t>
  </si>
  <si>
    <t>出租車司機可能屬於大大小小的出租車公司，也可能靠自己的車和證件運營(在美國，需要出租車牌照)。出租車公司負責為出租車司機登記車輛並分配調度，方便司機自由攬客。出租車上必須統一安裝計價器，並由出租車協會進行定期檢查。</t>
  </si>
  <si>
    <t>司機-公交車司機</t>
  </si>
  <si>
    <t>編輯</t>
  </si>
  <si>
    <t>10-30</t>
  </si>
  <si>
    <t>新聞業界，地方政府，專業人士(如時裝設計師、運動員、商人)，出版社。</t>
  </si>
  <si>
    <t>編輯的工作包括審核記者的稿件，撰寫報刊社論，應對各種突發事件、到了截稿時間要催稿，編輯工作只好偶爾為之啦。大型報社的編輯數量眾多，包括比起新聞編輯更多參與業務運營的主編。其他編輯專門負責時尚、體育或者其他板塊。許多小報可能就只有一個編輯，他甚至有可能就是報社的業主或者唯一的全職員工。</t>
  </si>
  <si>
    <t>政府官員</t>
  </si>
  <si>
    <t>50-90</t>
  </si>
  <si>
    <t>公務員，政府，新聞媒體，企業，外國政府，可能有犯罪組織。</t>
  </si>
  <si>
    <t>以民選方式選舉出來的政府官員享有與他們的職位相符的聲望。小城市的市長和城鎮的鎮長之類，他們的影響力基本出不了城鎮的範圍，而且這樣的職務基本上是兼職的，報酬也很少。大城市的市長，工資就相當可觀了，而且還能把自己的城市管理得像小王國一樣，影響力和權力比所在州的州長還要大。
州議會的眾參兩院議員是相當有面子的職位，尤其是在商界和本州的其他業界。
州長負責全州的事務，是聯系各州和國家的紐帶。
聯邦政府擁有最高等級的影響力。眾議院議員由各州按本州人口所占比重選派的共400 余名議員組成，任期為兩年。參議院則是不論各州大小，每州選派兩名議員到花生屯任職。任期長達六年，人數不超過一百，所以參議員更是權傾一方，許多年長的議員能夠享受總統級的待遇。
在英國，下議院議員由選舉產生，任期四到五年；上議院議員則不由選舉產生，是世襲制或由君主指任。</t>
  </si>
  <si>
    <t>工程師</t>
  </si>
  <si>
    <t>生意夥伴或部隊同事，地方政府，建築師。</t>
  </si>
  <si>
    <t>工程師精通機械和電氣設備，可能在民間或軍工企業工作，也可能是個發明家。他們擅長應用科學、數學知識和豐富的創造思維，解決各種技術問題。</t>
  </si>
  <si>
    <t>藝人</t>
  </si>
  <si>
    <t>歌舞雜技團，劇院，電影工作室，娛樂評論家，犯罪組織，電視台(現代)。</t>
  </si>
  <si>
    <t>藝人包括小丑、歌手、舞蹈演員、喜劇演員、雜耍藝人、魔術師，各種以在人前表演謀生的人。他們樂於向更多的人表現自己的能力，並期待觀眾回報的掌聲。
在1920 年代，這一職業並不受人尊重。不過1920 年代好萊塢明星的高薪徹底改變了很多人的想法，現在這個職業背景已經通常被視作是優勢了。</t>
  </si>
  <si>
    <t>農民</t>
  </si>
  <si>
    <t>地方銀行，地方政治家，各州農業部門。</t>
  </si>
  <si>
    <t>農民可能自己擁有土地，自己從事農牧業，也可能是受雇在農場工作。農業勞動繁重而枯燥，特別適合那些喜歡戶外體力勞動的人。
1920 年代是美國城鎮人口超過農村人口的首個十年。從這時起一直到現在，自耕農民都在受到規模化農業企業和劇烈波動的農產品市場的雙重沖擊。</t>
  </si>
  <si>
    <t>司法人員</t>
  </si>
  <si>
    <t>聯邦司法機構，執法機構，犯罪組織。</t>
  </si>
  <si>
    <t>聯邦執法機構和特工種類各異。有些身著制服，比如美國司法部的人員；另外一些則穿便服，工作內容也類似警探，比如聯邦調查局的人員。</t>
  </si>
  <si>
    <t>消防員</t>
  </si>
  <si>
    <t>市政工人，醫務人員，執法機構。</t>
  </si>
  <si>
    <t>消防員是公職人員，通常為所管轄的社區服務。他們夜以繼日地工作，或者連續幾天的倒班工作，吃住包括娛樂活動都要局限在消防局裏。消防員的管理結構類似軍隊，職位包括中尉、上尉和局長等等。</t>
  </si>
  <si>
    <t>駐外記者</t>
  </si>
  <si>
    <t>國內外新聞界，外國政府，軍隊。</t>
  </si>
  <si>
    <t>駐外記者是新聞界的精英人才。他們拿著固定工資,靠報銷單環遊全世界。在 1920 年代,駐外記者通常供職於大型報社、廣播電台、或者國家級通訊社。當代的駐外記者也可能自由撰稿或 者為電視台、網絡通訊社和國際新聞通訊社工作。
這個職業的工作內容五花八門,經常能激動人心。不過自然災害、政治動盪和戰爭也會成為駐外記者報導的主要內容,工作也不總是一帆風 順。</t>
  </si>
  <si>
    <t>法醫</t>
  </si>
  <si>
    <t>40-60</t>
  </si>
  <si>
    <t>實驗室工作人員，執法機構，醫護人員。</t>
  </si>
  <si>
    <t>法醫是一個高度專門化的職業,大多數法醫為市、縣或州執法機構工作。工作內容包括屍體解剖,推定死因,並為公訴人提供建議。法醫也常常會在刑事審判中出庭提供證言。</t>
  </si>
  <si>
    <t>賭徒</t>
  </si>
  <si>
    <t>8-50</t>
  </si>
  <si>
    <t>其他賭徒，犯罪組織，街頭路人。</t>
  </si>
  <si>
    <t>賭徒是罪犯世界裡最花哨的一群人。他們衣 著光鮮,不論樸實還是華麗都魅力四射。不論是靠賽馬、紙牌遊戲還是其他賭博方式,他們總是要憑自己的運氣過活。
老練的賭徒會頻繁地光顧犯罪組織開設的地 下賭場。少數賭場高手可能經常參加漫長而又一擲千金的豪賭,甚至可能有外部利益集團作為後台。
低級的賭徒則出入於狹窄的小巷,在骰子房 耍弄灌鉛的骰子,或者是擠坐在陰暗的台球室裡。</t>
  </si>
  <si>
    <t>黑幫-黑幫老大</t>
  </si>
  <si>
    <t>60-95</t>
  </si>
  <si>
    <t>罪組織，街頭罪犯，警察，地方政府，政治家，法官，工會，律師，同民族的代表。</t>
  </si>
  <si>
    <t>黑幫可能是整個城市、一部分城市的大佬, 也可能只是給這些大佬打工的馬仔。馬仔們通常 有自己的保護範圍,比如監管非法運輸和收取保 護費等等。老闆總管業務,負責交易,並要就各 種各樣的問題給馬仔們拿主意。更重要的是,老 板可以各種高人一等,只要能找到馬仔或者小弟 去幹的事,他基本是不肯污了自己的手去做的。
黑社會在 1920 年代上升為突出的社會問題。本來僅限於在本地收收保護費和管管賭場的外國 裔黑幫,不約而同地發現了販賣私酒帶來的巨大 利潤。沒過多久,他們就掌控了城市的大片區域, 並在街上和其他黑幫火併。雖然大部分黑幫是按 來源的民族劃分——如愛爾蘭裔、意大利裔、非 洲裔和猶太裔,黑幫的成員仍然可能是任何民族。
如今,販毒則取代其他,成為多數黑幫中來 錢最快的犯罪門路。和 1920 年代前輩的工作方法 類似,現在的黑幫老大也需要大量的小弟來負責 保衛、推廣、在街道裡推行自己的業務。
除去販私酒和販毒以外,賣淫、保護、賭博、 腐敗等等都是這些犯罪組織的業務範圍。</t>
  </si>
  <si>
    <t>黑幫-馬仔</t>
  </si>
  <si>
    <t>街頭罪犯，警察，企業，同民族的代表。</t>
  </si>
  <si>
    <t>紳士、淑女</t>
  </si>
  <si>
    <t>40-90</t>
  </si>
  <si>
    <t>上流社會和鄉紳，政治家，僕人和農民。</t>
  </si>
  <si>
    <t>紳士淑女指的是有良好的教養品行、舉止彬彬有禮的人。通常用來稱呼上流社會(通過繼承 或津貼)擁有相當財富的人。
在上世紀 20 年代,這樣的人至少要有一個僕 人(管家、男僕、女僕、私人司機),還要有城 市或鄉村的宅第。家庭的富有並不重要,因為家庭的社會地位往往比財產更被上流社會所看重。</t>
  </si>
  <si>
    <t>游民</t>
  </si>
  <si>
    <t>其他遊民，少數友好的鐵路員工，許多城鎮裡的好心人。</t>
  </si>
  <si>
    <t>遊民只有少數的人願意去當,雖然失業的人、 醉倒在陰溝裡的醉鬼到處都是。和流浪者只會在 必需時才工作不同,遊民的工作本身就是流浪。
他們不斷地坐火車旅行,從一個城市輾轉到 另一個城市,他們是身無分文的詩人、漂泊者, 鐵路上的探索者、冒險者和盜賊。但是鐵路上的生活一樣充滿危險。且不說窮困潦倒、無家可歸, 還要面對來自警察、周圍居民和鐵路員工的敵意。另外在深夜中跳車並不是一件容易的事,在跳車的時候被車廂夾斷過手腳的人可是不可勝數。</t>
  </si>
  <si>
    <t>勤雜護工</t>
  </si>
  <si>
    <t>6-15</t>
  </si>
  <si>
    <t>其他醫療人員，病人。允許接觸醫療記錄、藥品等等。</t>
  </si>
  <si>
    <t>勤雜護工在醫院的工作包括倒垃圾、打掃房間、運送病人,還有一些其他亂七八糟的工作。總之對他們的要求不比對看門人多多少。</t>
  </si>
  <si>
    <t>法官</t>
  </si>
  <si>
    <t>法律界，可能有犯罪組織。</t>
  </si>
  <si>
    <t>法官是主持審判全過程的人,可能單獨工作或是和同事組成合議庭。一般是推選或任命製, 工作年限也分定期和終身。有的人是初出茅廬就當了法官,而其餘的絕大多數,不論是在聯邦最高法院還是遙遠西部小鎮的法官,其實至少都是經過註冊的律師。</t>
  </si>
  <si>
    <t>實驗室助理</t>
  </si>
  <si>
    <t>大學，科學家，圖書館。</t>
  </si>
  <si>
    <t>實驗室助理在科研環境中工作,在首席科學家的監督下進行實驗和行政工作。
研究內容可能依首席科學家的研究學科而變 化。但基本都包括取樣、測試、記錄和分析數據、 調整和進行實驗、製備標本和样品、管理實驗室的日常工作,和保護工作人員的健康與安全。</t>
  </si>
  <si>
    <t>工人-非熟練工人</t>
  </si>
  <si>
    <t>9-29</t>
  </si>
  <si>
    <t>教育 ×2 +敏捷或力量 ×2</t>
  </si>
  <si>
    <t>其他工人和行業主管。</t>
  </si>
  <si>
    <t>工人這一大類職業包括工廠工人、紡織工人、 碼頭工人、養路工人、礦工、建築工人等等。工人分為兩種類型:熟練工和非熟練工。普通的工人雖然技術不熟練,但是仍然長於使用電動工具、 起重機和其他工廠設備。</t>
  </si>
  <si>
    <t>工人-伐木工</t>
  </si>
  <si>
    <t>林業工人，野外向導和環境保護者。</t>
  </si>
  <si>
    <t>工人-礦工</t>
  </si>
  <si>
    <t>工會幹部，政治團體。</t>
  </si>
  <si>
    <t>律師</t>
  </si>
  <si>
    <t>犯罪組織，資本家，檢察官和法官。</t>
  </si>
  <si>
    <t>律師或法律顧問精通他們所在地區的法律，擅長把抽象的法學理論知識聯系起來，為客戶解決法律方面的疑難，擔任辯護代理、法律顧問的工作，為客戶提供解決辦法。可能受托處理個人案件、接受法院指定，也可能專門為某個富裕客戶或公司服務。
在美國，“律師”一詞一般只指辯護律師。在英國，“律師”一詞則包括高級律師、初級律師還有一些執法機構。
假如碰上好客戶的話，律師自己也可以一戰成名，少數律師還能以自己在政治經濟方面的獲益吸引媒體的關註。</t>
  </si>
  <si>
    <t>技師</t>
  </si>
  <si>
    <t>工會成員，其他專業技術人員。</t>
  </si>
  <si>
    <t>技師包括所有需要專業訓練和作為學徒或實習生工作經驗的職業，例如木工、石工、管道工、電工、設備安裝工人、機修工人等等這些需要技術資質的職業。通常這些工人有自己的工會組織，會和承包人和雇主爭取自己的權益。</t>
  </si>
  <si>
    <t>軍官</t>
  </si>
  <si>
    <t>部隊，聯邦政府。</t>
  </si>
  <si>
    <t>軍官有嚴格的等級，許多等級還需要高等教育學歷。各國武裝部隊都建立了人才培養系統，其中包括大學教育。在美國，許多大學開設軍校生訓練項目，可以讓學員同時接受文化教育和軍事訓練。畢業的學員可以授以陸軍或海軍少尉軍銜，並分派到各駐地。他們通常會為國家服役四年，之後可以退役覆員。許多人有專門的任命，作為醫生、律師和工程師工作。
尋求軍旅生涯的人會為進入西點軍校和美國海軍軍官學校這樣的著名軍校而努力，擁有這些名校學歷很容易得到其他軍官的尊敬。離開學校以後，許多軍官也會選擇接受飛行訓練等特殊訓練。
富有經驗，特別值得提升的士兵會被破例提拔為一級準尉。雖然在名義上位列最末，獲得這一軍銜所需要的時間和經驗意味著他們遠比普通的初中級軍官更受尊敬。絕大多數軍銜是終身榮譽，退役多年的軍官仍然可以自稱上尉或者將軍。</t>
  </si>
  <si>
    <t>傳教士</t>
  </si>
  <si>
    <t>0-30</t>
  </si>
  <si>
    <t>教會階層，外國官員。</t>
  </si>
  <si>
    <t>傳教士雲遊到世界的各個角落，傳播神的旨意，在文明的地方拯救“不幸的原始人”和“迷途的靈魂”。他們可能屬於天主教、新教、伊斯蘭教或者其他信仰系統，比如後期聖徒教會(摩門教)在歐美就有專門的傳道所。
有的傳教士只憑自己的意志獨立行動，有的則可能有教會以外的組織支持。
基督教、伊斯蘭教的傳教者，佛教、印度教的法師，在全世界各個時代都能遇到。</t>
  </si>
  <si>
    <t>登山家</t>
  </si>
  <si>
    <t>其他登山者，環境保護者，贊助人，擔保人，本地救援隊或執法機構，護林員，運動俱樂部。</t>
  </si>
  <si>
    <t>登山家一般都是利用業余時間和假期的運動員，只有少數攀登著名高山的人才會去尋找財力和設備的贊助。
19 世紀登山運動開始興起，到了1920 年代，所有美洲和阿爾卑斯地區的主要山峰都被一一征服。經過與西藏人的冗長談判之後，外國登山隊終於獲準進入喜馬拉雅山的高峰地區。作為世界上最後未被征服的高峰，對珠峰的進軍經常被電台和報紙報道。不過1921、1922、1924 年的三次遠征都沒能達到峰頂，還造成了13 人死亡。
到了現代，登山可以是休閑運動或職業選擇。如果是後者，則工作內容包括教練、向導、運動員或救生員等。
(譯註：1920 年代的登山隊都是取道中國境內的北坡，故正是與西藏地方政府進行的商談。)</t>
  </si>
  <si>
    <t>博物館管理員</t>
  </si>
  <si>
    <t>本地的大學和學者，出版社，博物館贊助者。</t>
  </si>
  <si>
    <t>博物館管理員可能負責大學或其他公共機構的大型設施，也可能負責小一些的博物館，往往對本地的地質或者其他的內容頗有研究。</t>
  </si>
  <si>
    <t>音樂家</t>
  </si>
  <si>
    <t>教育×2＋意志或敏捷×2</t>
  </si>
  <si>
    <t>俱樂部老板，音樂家協會，犯罪組織，街頭罪犯。</t>
  </si>
  <si>
    <t>音樂家可能加入樂團、樂隊或者獨奏，演奏的樂器則可以是任何你能想象的種類。音樂家想出人頭地十分困難，簽約發布唱片就更難了。所以絕大多數音樂家都貧窮又無人關註，只靠街頭賣藝勉強維持生計。少數幸運兒可以找到固定工作，比如在酒吧、賓館或者市交響樂團彈鋼琴。對更少的人來說，在正確的時間出現在正確的地點，再加上一點點天賦，就能獲得巨大的成功和可觀的財富。
1920 年代是爵士樂的年代，眾多的音樂家在美國各地的大中城市、城鎮裏的爵士樂隊和交響樂隊工作。少數音樂家住在芝加哥和紐約之類的大城市並在那裏打拼，而大部分的人靠巴士、汽車或者火車過著旅行生活。</t>
  </si>
  <si>
    <t>護士</t>
  </si>
  <si>
    <t>護工，醫生，社區工作人員。</t>
  </si>
  <si>
    <t>護士是專業的醫療助理，通常在醫院和療養院之類的地方工作，或者和全科醫生一起合作。一般來說，護士會協助健康人或病人進行保健或康復活動(或者臨終關懷)，雖然其他人若是有足夠的力量、意志或者知識，完全不需要護士幫助的康復也是可能的。</t>
  </si>
  <si>
    <t>神秘學家</t>
  </si>
  <si>
    <t>9-65</t>
  </si>
  <si>
    <t>圖書館員，神秘學學會或者同好會，其他神秘學家。</t>
  </si>
  <si>
    <t>神秘學家是鉆研深奧秘密和神秘魔法的人。他們對超自然能力深信不疑，並竭盡所能靠他們的能力去了解這些東西。許多人對不同神秘哲學和魔法理論的知識面都相當廣泛，有些甚至相信自己專註研究三十年真的成為了魔法師——到底是真是假就交由KP 來決斷了。
需要指出的是，神秘學家熟知的基本上是“表面的魔法”——克蘇魯神話魔法的秘密對他們仍然是未知的，或者不過是古書上描述那些誘人的線索而已。</t>
  </si>
  <si>
    <t>旅行家</t>
  </si>
  <si>
    <t>5-20</t>
  </si>
  <si>
    <t>本地居民，土著，貿易商。</t>
  </si>
  <si>
    <t>旅行家愛好戶外，他們一年中大部分時間都呆在戶外，並且一出門就是相當長的時間；通常有相當的捕魚和狩獵技術，能在最惡劣的環境之中幸存下來。擅長的技術可能包括登山、捕魚、滑雪、皮劃艇、攀登和露營。
旅行家可能在國家公園或素質拓展中心做野外向導和護林員，也可能是有其他經濟來源能讓他們不用工作就能以這種方式生活，說不定還可能是一個隱士，只有在需要的時候才會回到文明社會。</t>
  </si>
  <si>
    <t>超心理學家</t>
  </si>
  <si>
    <t>大學，超心理學刊物。</t>
  </si>
  <si>
    <t>超心理學家從不打算欣賞超常現象。相反，他們試圖去觀察，記錄並研究這些實例。被叫做“捉鬼人”的他們利用技術手段來獲取某人或某地點的超自然活動的證據，當然比起收集到實在的證據，更多的時候他們是在揭穿假冒和誤認的超常現象。
一些超心理學家專門研究特定的現象，例如超感官、心靈致動、鬧鬼等等。
名牌大學是沒有超心理學學位的。這個領域成就的評判標準完全是基於個人聲譽，所以一般有相近學科學歷比如物理學、心理學和醫學的人會比較有說服力。
選擇研究這個的人往往對不可視的神秘力量抱有相當的同情態度，並希望其他的科學家也能滿意地點頭肯定。這就表現出了一種既相信又懷疑的奇異的疊加態——恐怕超心理學家自己也難解決這個問題。一個對觀察實驗證明不感興趣的人是個神秘學家而不是個科學家。</t>
  </si>
  <si>
    <t>藥劑師</t>
  </si>
  <si>
    <t>35-75</t>
  </si>
  <si>
    <t>本地社區，本地醫生，醫院和病人。能獲得各種藥品和化學品。</t>
  </si>
  <si>
    <t>藥劑師的管理一直以來都比醫生更嚴格。所有的藥劑師都要在各州註冊，註冊的條件則是高中畢業並至少在藥學院學習三年。他們可能在醫院或者藥房工作，也可能自己開藥房。</t>
  </si>
  <si>
    <t>攝影師-攝影師</t>
  </si>
  <si>
    <t>廣告業，本地客戶(包括政治團體和報紙)。</t>
  </si>
  <si>
    <t>攝影師大部分是自由工作者，可能制作廣告電影或者在照相館做肖像拍攝。其他一些攝像師則在報紙、電視和電影產業工作。
攝影作為一種藝術形式已經產生相當長的時間了，精英的攝影師可以從藝術、新聞報道、野生動物保護等多種角度出發創作他們的作品。不管是哪種立意，他們都能獲得名譽和報酬。
攝影記者本質上就是拿照相機，為拍攝的照片寫配文的記者。在1920 年代，新聞短片走上歷史舞台。笨重的35mm 攝像裝備走遍全球各地，搜尋有價值的新聞軼事、體育賽事和泳裝選美比賽。新聞片制作人員一般分為三類：一類是畫面中的記者，另兩個人則負責攝像和燈光等等。新聞中的聲音則是在新聞稿完成以後在錄音棚中錄入完成的。</t>
  </si>
  <si>
    <t>攝影師-攝影記者</t>
  </si>
  <si>
    <t>新聞業，電影工作室(1920 年代)，外國政府和官方。</t>
  </si>
  <si>
    <t>飛行員-飛行員</t>
  </si>
  <si>
    <t>前部隊關系人，乘務員，機械師，機場地勤人員，嘉年華主辦者。</t>
  </si>
  <si>
    <t>飛行員可以在美國郵政這樣的企業工作，也可以在大大小小的民航公司做飛行人員。
美國1926 年之前沒有對飛行員的職業要求，1926 年航空商業法案通過之後才要求有執照。這個時代的多數飛行員從事嘉年華表演、特技飛行表演、乘飛機遊玩或是小機場的空中的士等服務。
也有飛行員在部隊服現役。許多特技飛行員是在服役期間學會的駕駛飛機，有時仍然會被軍隊委派任務。</t>
  </si>
  <si>
    <t>私家偵探</t>
  </si>
  <si>
    <t>執法機構，客戶。</t>
  </si>
  <si>
    <t>私家偵探通常在警察不出手的地方活躍，包括收集證據為客戶準備民事訴訟，追查跑路的配偶或生意夥伴，或者代理刑事案件的私人辯護。他們和任何專業人員一樣，私家偵探從不顧及自己的私人情感，只要付錢，不管是有罪還是無罪的一方的委托他們都樂得接受。
私家偵探過去可能在警察隊伍裏工作，利用以前的業務關系為現在工作謀求優勢；然而事實並非總是如此。在許多地方私家偵探必須持證上崗，假如被發現有違法行為，就會撤銷執照——偵探生涯也就到此為止。</t>
  </si>
  <si>
    <t>淘金客</t>
  </si>
  <si>
    <t>0-10</t>
  </si>
  <si>
    <t>本地企業和居民。</t>
  </si>
  <si>
    <t>淘金客一直是美國西部的特色,即便在加利福尼亞淘金熱和內華達康姆斯塔克發現金銀礦的日子早已經過去的現在。他們無休止地在山間漫遊,尋找能使自己一夜暴富的礦脈。而且現在發現石油和發現金子一樣給力。</t>
  </si>
  <si>
    <t>性工作者</t>
  </si>
  <si>
    <t>5-50</t>
  </si>
  <si>
    <t>街頭路人，警察，可能有犯罪組織，私人客戶。</t>
  </si>
  <si>
    <t>性工作者根據場合、背景和教養,從超級值錢的應召小姐到牛郎再到站街女都有可能。往往入這一行都是權宜之計,許多人夢想有朝一日能夠脫身。少數人能夠自己接客,不過絕大多數人 基本都是被只認錢不認人的老鴇和皮條客逼迫著 工作。</t>
  </si>
  <si>
    <t>精神病學家</t>
  </si>
  <si>
    <t>其他精神疾病領域的專家，醫生，可能有法律人士。</t>
  </si>
  <si>
    <t>精神病學家是在現代專門從事精神失常診斷和治療的醫生。精神病學家掌握著精神藥理學的 治療方法,使用精神類藥物的資質,還能整理腦電圖並對其進行計算機分析。
在十九二十世紀之交,精神分析理論剛剛產 生,試圖解釋一些現在認為實際上是生物學範疇的現象。所以,精神分析學家們努力尋求獲得自 己的醫療證書。與此同時,各種不同的精神失常診斷與治療理論開始起步。到 1930 年代,任何一個醫生都可以以精神病學家的身份進入美國醫學協會名錄中了。</t>
  </si>
  <si>
    <t>心理學家、精神分析學家</t>
  </si>
  <si>
    <t>心理學家團體，病人。</t>
  </si>
  <si>
    <t>心理學家雖然也經常被叫做心理治療師和心理諮詢師,不過這些工作都只是心理學的分支。其他的還有為企業和政府提供顧問的組織管理心 理學家,進行研究並在學校教授心理學的學術型心理學家等等。
臨床心理學家可能實際接觸病人,並且運用各種可能的心理治療方法。注意心理學家和專業的精神病學家的區別,後者本質上還是醫生。
在1920 年代,對人類行為的研究還是一個新興的領域,主要的理論還是弗洛伊德心理學。</t>
  </si>
  <si>
    <t>研究員</t>
  </si>
  <si>
    <t>學者和其他學術界人士，大型企業，外國政府和個人。</t>
  </si>
  <si>
    <t>學術界的研究課題不計其數,尤其是在天文 學、物理學和其他理論領域。私人或企業也僱用 了成千上萬的研究員,重點在化學、製藥和工程 領域。石油公司則會聘用專業的地質學家,不一 而足。研究員大部分的時間都在室內工作和寫作, 不過有的則會經常外出考察。
考察研究員通常經驗豐富,思想獨立又足智 多謀,可能受僱於私人或者為大學進行學術研究。
石油公司會派出地質學家探索潛在的油田, 人類學家則是調查地球被人遺忘角落的原始部落, 考古學家則竭數年之力挖掘沙漠叢林之中的寶藏, 還要和工人與地方政府打交道。</t>
  </si>
  <si>
    <t>海員-軍艦海員</t>
  </si>
  <si>
    <t>軍隊，退伍軍人協會。</t>
  </si>
  <si>
    <t>新入伍的海員像陸軍的同行一樣,開始時需 要接受基本的訓練。這之後他們獲得軍銜,並被 分配到各鎮守府。雖然很多海員擔任像水手長副手和司爐工(管理引擎)這樣的傳統角色,但是也有很多經過專門訓練的機械師、無線電操作員、通風管理員之類。海員們最高的軍銜是士官長, 達到了這個軍銜連高級將領都要禮讓三分。在美國,海員通常要服四年的現役和後兩年的後備役, 即在國家發布動員令時有應召服役的義務。</t>
  </si>
  <si>
    <t>海員-民船海員</t>
  </si>
  <si>
    <t>海岸警衛隊，走私者，犯罪組織。</t>
  </si>
  <si>
    <t>民用船海員可能在漁船、客船,或運輸原油或商品的運輸船上工作。在美國,客船活躍在東西海岸和五大湖,運送漁民和遊客。目前佛羅里達州在墨西哥灣和大西洋海岸擁有最多數量的客 船。
在禁酒令期間,許多客船船長發現把急切想 喝酒的顧客運到 3 海里外,外國船隻允許賣酒的地方是一樁賺錢的買賣。當然走私酒也報酬豐厚, 但是危險就高多了。</t>
  </si>
  <si>
    <t>推銷員</t>
  </si>
  <si>
    <t>同行企業，感興趣的顧客。</t>
  </si>
  <si>
    <t>推銷員是商務工作的必需一環,他們的工作就是推廣和銷售公司的產品或服務。大部分推銷員的時間要用來旅行、開會、和客戶應酬(在報銷限額之內)。有些則主要坐辦公室用電話聯繫 潛在客戶,還有的會在各社區巡迴,挨家挨戶上門推銷。
1920 年代是企業家的年代,旅行推銷成了一種日常生活方式。這些人有些直接現貨交易,有些通過托銷交易,當然不管黑貓白貓,拿到訂單的才是好貓,推銷員要用強烈的銷售策略才能說得客戶,至於價錢就不是他們考慮的範圍了。有些推銷員在固定的地區工作,有些則可以自由漫 遊,尋找任何地方可能出現的商機。如果是上門推銷,那商品可能就是刷子、吸塵器或者百科全書之類的各種物件了。</t>
  </si>
  <si>
    <t>科學家</t>
  </si>
  <si>
    <t>其他科學家和學術界人士，大學，所在企業和前員工。</t>
  </si>
  <si>
    <t>科學家是在追求知識的過程中挖掘真理的人。如果想要利用科學知識製造有用的物品,需要的 是工程師;而如果想要擴展“可能”這個概念的範圍,那就是科學家的工作了。
科學家們通常在企業和大學工作,以進行他們的研究。
雖然主攻一個科學領域,但是真正稱職的科 學家一般也能達到通曉其他數個科學領域的水平。他們對自己的母語也能使用自如,學歷也相當高, 甚至擁有博士學位。</t>
  </si>
  <si>
    <t>秘書</t>
  </si>
  <si>
    <t>其他辦公室人員，客戶公司的高管。</t>
  </si>
  <si>
    <t>秘書的範圍是從高薪的私人管理助理到普通的打字員。這份工作的重點在於以自己各種溝通 協調能力,支持主管和經理人員。
因為身處企業流程的中心,許多秘書比老闆對企業的內部運作和經營還要熟悉。
在 1920 年代,秘書工作主要是通信工作,例如聽寫打印信件,整理文檔系統,並為老闆安排 會議時間。有的情況下,秘書還會負責老闆的生活, 比如安排假期、為老闆和家人置辦禮物,還有保 護老闆的安全。</t>
  </si>
  <si>
    <t>店老板</t>
  </si>
  <si>
    <t>本地的居民企業，本地警察，地方政府，顧客。</t>
  </si>
  <si>
    <t>店老闆經營小店、市場攤位或者是小飯館。這種店往往都是小本自營,不過也有為其他東家照顧生意的。不少店是家族式管理,工作人員大 部分都有親屬關係,其他的僱員即便有也很少。
在 1920 年代,還有不少的老闆娘開起了自己的理髮店和帽店。</t>
  </si>
  <si>
    <t>士兵、海軍陸戰隊士兵</t>
  </si>
  <si>
    <t>士兵指的是從列兵到士官長(美國軍銜制) 的統稱。儘管名義上比起最新的次級少尉還低, 即便高級軍官也往往對他們給予尊重。在美國, 標準的服役期限是六年,包括四年現役和兩年後 備役。
所有應徵人員首先要在“訓練營(新兵連)” 接受基本訓練,在訓練營中新兵將學習如何行軍、 射擊和敬禮。結束訓練營的訓練後,大部分的新兵會分配到步兵營,雖然也有分配到砲兵營和坦 克營的。少部分會接受非戰鬥的訓練,例如通風 系統、機械裝備、文職甚至軍官接待。海軍陸戰隊名義上屬於海軍,但是和陸軍士兵在背景、訓練方式和技能方面都很相近。</t>
  </si>
  <si>
    <t>間諜</t>
  </si>
  <si>
    <t>一般只有自己的上線，可能還有其他的秘密關係人。</t>
  </si>
  <si>
    <t>間諜為國家和組織的情報部門賣命。他們能以從大使到廚房清潔工的任何職業身份作為掩飾,刺探他們所需的情報。有些間諜數年如一日的持續著臥底工作,另一些穿個馬甲就換一個身份。
在本國委任的間諜通常會去往外國工作。間諜除了情報收集和反情報收集的主要工作, 也會被委派其他任務,例如招募新間諜和國家批 準的暗殺等。</t>
  </si>
  <si>
    <t>學生、實習生</t>
  </si>
  <si>
    <t>5-10</t>
  </si>
  <si>
    <t>學院、其他學生，實習生也可能有商人等。</t>
  </si>
  <si>
    <t>學生可能在大學或學院學習,實習生則是正在接受寶貴的入職培訓,獲得最低報酬的公司員 工。</t>
  </si>
  <si>
    <t>替身演員</t>
  </si>
  <si>
    <t>10-50</t>
  </si>
  <si>
    <t>電影和電視劇工作室，爆炸品和煙花生產企業，演員和導演。</t>
  </si>
  <si>
    <t>替身演員在電影和電視劇工業中活躍,專門 模擬墜樓、車禍等災難場景。他們通常會接受格 鬥技巧和舞台格鬥的訓練。任何的替身特技表演 都是有風險的,所以健康和安全是這個工作的核心元素。
在現代,替身演員基本都是工會的成員,想要加入工會,他們必須有證明自己能力的證書(例 如高級駕駛執照,潛水執照等等)。而且,所有 的特技場景還要有特技總監負責指導動作。但是在 1920 年代,這些演員組織、行業規范根本就沒有成型,所以事故率和死亡率居高不下。</t>
  </si>
  <si>
    <t>部落成員</t>
  </si>
  <si>
    <t>0-15</t>
  </si>
  <si>
    <t>其他部落成員。</t>
  </si>
  <si>
    <t>至少,從家族忠誠來說,部落文化無處不在。在部落中,親屬關係和傳統習俗的首䙳地位是不言而喻的。一個部落通常來說是一個相對較小的群體。相比起法律和個人權利,部落更加依據個人榮耀而裁定行為。崇拜、復仇、嘉獎以及榮耀－－所有的一切都是部落成員個人所有的,而如果領袖或是仇敵被視為有榮耀的人,那麼他們個人也必然在某種程度上十分有名。在這樣的環境下, 放逐是有著實際的效用在的。</t>
  </si>
  <si>
    <t>殯葬師</t>
  </si>
  <si>
    <t>沒有什麼關係。</t>
  </si>
  <si>
    <t>殯葬師又叫殯葬業者或葬禮主持人,是負責運行喪葬儀式的職業。工作也包含土葬和火化等內容。在葬禮上,殯葬師要進行防腐、裹衣、入殮、 遺體美容等等工作。
殯葬師的執照由各州發放。他們可能自己擁有殯儀館,或者在別人的殯儀館工作。</t>
  </si>
  <si>
    <t>工會活動家</t>
  </si>
  <si>
    <t>其他勞動領袖,政治夥伴，可能有犯罪組織。在 1920 年代，還有社會主義者、 共產主義者、無政府主義者。</t>
  </si>
  <si>
    <t>工會活動家是組織者、領導者,有時也是空 想者或者別有用心的抗議者,通常是工人的伙伴、 老闆的對頭。各行各業都有工會,不論是碼頭工人、 建築工人、礦工還是演員。
在 20 世紀早期,工會活動家所在的工會面臨著諸多危險。大企業想要毀掉它,政治家在支持它和譴責它之間搖擺不定,社會主義者和共產主義者試圖影響它,還有犯罪組織試圖奪取它。</t>
  </si>
  <si>
    <t>服務生</t>
  </si>
  <si>
    <t>顧客，犯罪組織。</t>
  </si>
  <si>
    <t>服務生在酒店、酒吧或者其他餐飲業場所服務顧客。通常薪酬很低,不過通過對顧客良好服務, 可以得到他們給的小費。
在禁酒令時期,售酒場所的服務員是非法職業。不過犯罪組織把控的地下酒吧中仍然存在許多工作機會。</t>
  </si>
  <si>
    <t>白領工人-職員、主管</t>
  </si>
  <si>
    <t>其他辦公室職員。</t>
  </si>
  <si>
    <t>白領工人可能是從最低等級的白領職員到中層或高層的管理人員。所屬單位則可能從小型中型的本地企業直到大型的國家級甚至跨國公司。
職員被扣工資是家常便飯,工作也往往單調乏味。不過如果在工作中展現出了天分,那也會被看上,將來會得到提拔。</t>
  </si>
  <si>
    <t>白領工人-中高層管理人員</t>
  </si>
  <si>
    <t>20-80</t>
  </si>
  <si>
    <t>舊時大學同學，共濟會和其他兄弟會組織，地方和聯邦政府，媒體和銷售人員。</t>
  </si>
  <si>
    <t>白領工人可能是從最低等級的白領職員到中層或高層的管理人員。所屬單位則可能從小型中型的本地企業直到大型的國家級甚至跨國公司。
中高層管理人員的工 資比較高,當然責任也比較重,要負責管理公司的日常事務。雖然未婚的白領並不少見,但很多管理人員還是很顧家,家裡一般會有配偶和孩子——家庭通常是他們的期望。</t>
  </si>
  <si>
    <t>狂熱者</t>
  </si>
  <si>
    <t>宗教或兄弟會團體，新聞媒體。</t>
  </si>
  <si>
    <t>熱情而有動力、鄙視安逸的生活,狂熱者們為人類更好的生活或者為人類中最精華部分的利益而躁動不安。一些狂熱者通過暴力推進他們的信仰,但是並不能說採取和平方式的就比他們好說話,他們每個人都夢想著為自己的理想辯護。</t>
  </si>
  <si>
    <t>飼養員</t>
  </si>
  <si>
    <t>科學家，環保主義者。</t>
  </si>
  <si>
    <t>飼養員負責動物的餵養和看護,場地管理員和服務員管理其他雜務。通常飼養員會專門照看某一種動物,可以對動物使用「醫學」技能。</t>
  </si>
  <si>
    <t>發言人</t>
  </si>
  <si>
    <t>政府官員，企業家，可能的犯罪組織。</t>
  </si>
  <si>
    <t>兼容《克蘇魯的呼喚第六版規則書》的職業。</t>
  </si>
  <si>
    <t>專欄作家</t>
  </si>
  <si>
    <t>世界傳媒業，外國政府，軍隊或者其他。</t>
  </si>
  <si>
    <t>撰稿人</t>
  </si>
  <si>
    <t>地方新聞業，記者和特別的編輯。</t>
  </si>
  <si>
    <t>電影攝制人員</t>
  </si>
  <si>
    <t>電影業，相關公會。</t>
  </si>
  <si>
    <t>園丁、掘墓人</t>
  </si>
  <si>
    <t>沒有。</t>
  </si>
  <si>
    <t>古典音樂家</t>
  </si>
  <si>
    <t>其他音樂家，音樂家公會，贊助人。</t>
  </si>
  <si>
    <t>賽車手/ 賽艇手</t>
  </si>
  <si>
    <t>汽車業/ 船舶業，電影行業。</t>
  </si>
  <si>
    <t>電台播音員</t>
  </si>
  <si>
    <t>廣播新聞界，可能有好萊塢，根據廣播</t>
  </si>
  <si>
    <t>小企業家</t>
  </si>
  <si>
    <t>業務相關人士：銀行家、供貨商、顧客等等。</t>
  </si>
  <si>
    <t>舞台工作人員</t>
  </si>
  <si>
    <t>演劇業，演員公會。</t>
  </si>
  <si>
    <t>星探</t>
  </si>
  <si>
    <t>出版業，電影業等等。</t>
  </si>
  <si>
    <t>隊醫</t>
  </si>
  <si>
    <t>體育界。</t>
  </si>
  <si>
    <t>現代職業</t>
  </si>
  <si>
    <t>程序員、電子工程師(現代)</t>
  </si>
  <si>
    <t>10-70</t>
  </si>
  <si>
    <t>其他IT 工作者，同事和上司，專業網絡社區。</t>
  </si>
  <si>
    <t>計算機程序員通常是設計、編寫、測試、調試和維護計算機程序源代碼的職業。他們精通從形式邏輯到系統平台(程序運行環境)的各種知識，可能是自由工作者，也可能供職於軟件開發部門。
計算機技術人員負責計算機系統和網絡的開發和維護工作，經常與其他人員(如項目經理)合作來保證系統的完整穩定和正常提供所需功能。類似的職業還包括數據庫管理員、系統管理員、網絡管理員、多媒體開發人員、軟件工程師、網絡管理員等。</t>
  </si>
  <si>
    <t>黑客/駭客(現代)</t>
  </si>
  <si>
    <t>其他IT 工作者，專業網絡社區，政治團體，犯罪組織。</t>
  </si>
  <si>
    <t>計算機黑客利用計算機和計算機網絡為手段，進行幹擾或破壞以達成政治目的(有時被稱為“政治黑客”)或獲取非法利益。達成目標的手段主要是非法入侵計算機和其他用戶帳戶，目的則可能包括篡改網頁、人肉搜索、盜取身份信息、垃圾郵件炸彈、拒絕服務攻擊等等。</t>
  </si>
  <si>
    <t>除魅師(現代)</t>
  </si>
  <si>
    <t>本地和國家的執法機構，罪犯，宗教團體。</t>
  </si>
  <si>
    <t>除魅師的工作是說服(或者強迫)一個人放棄自己的信仰或是對宗教團體、社會團體的忠心。他們一般受雇於深陷教團之類組織的人的親屬，任務就是解救對方(通常靠綁架)，並通過心理學手段使他們割斷與原來教團的聯系(“控制”)。
也有不那麼激烈的除魅師，他們的工作對象則是那些自願離開教團的人，為他們完全地退出教團進行有效的指導。</t>
  </si>
  <si>
    <t>日系COC 2015 職業</t>
  </si>
  <si>
    <t>動物輔助治療師</t>
  </si>
  <si>
    <t>15-45</t>
  </si>
  <si>
    <t>教育×2＋外貌×2或意志×2</t>
  </si>
  <si>
    <t>職業技能：聆聽、心理學、精神分析、生物學、跳躍、跟蹤、博物學+個人感興趣的技能1個
容易親近動物。</t>
  </si>
  <si>
    <t>職業技能：化學、生物學、急救、話術或勸說、藥學、心理學、聆聽、偵查
“信譽”的技能值獲得+10%的加值。 對患者的“勸說”獲得+10%的加值。</t>
  </si>
  <si>
    <t>急診醫生</t>
  </si>
  <si>
    <t>職業技能：醫學、急救、化學、開鎖、機械維修、電器修理、攀爬
看到人類和自然界動物的屍體不會喪失理智度，但是當發現死因是超自然的原因時， 按通常規則喪失理智度。</t>
  </si>
  <si>
    <t>整形外科醫生</t>
  </si>
  <si>
    <t xml:space="preserve"> 30-70</t>
  </si>
  <si>
    <t>職業技能：醫學、急救、會計學、心理學、勸說、藥學、其他語言（英語）
APP+5</t>
  </si>
  <si>
    <t>外科醫生、齒科醫生</t>
  </si>
  <si>
    <t>職業技能：醫學、急救、會計學、信譽、生物、勸說、藥學、其他語言（英語）
DEX+5</t>
  </si>
  <si>
    <t>精神科醫生</t>
  </si>
  <si>
    <t xml:space="preserve"> 30-80</t>
  </si>
  <si>
    <t>教育×4或教育×2＋外貌×2</t>
  </si>
  <si>
    <t>職業技能：醫學、化學、心理學、精神分析、生物學、勸說、藥學、其他語言
如果對一個發狂角色進行的“精神分析”失敗，只要改善環境， 餵食藥物就可以再次進行“精神分析”判定。</t>
  </si>
  <si>
    <t>黑醫生</t>
  </si>
  <si>
    <t xml:space="preserve"> 20-60</t>
  </si>
  <si>
    <t>教育×4或教育×2＋敏捷×2</t>
  </si>
  <si>
    <t>職業技能：醫學、急救、會計學、勸說、法律、藥學、其他語言+個人感興趣的技能1個
就算設施工具不齊全， 也可用現有的道具進行充足的急救</t>
  </si>
  <si>
    <t>海警</t>
  </si>
  <si>
    <t>教育×2＋敏捷×2或力量×2</t>
  </si>
  <si>
    <t>職業技能：機械維修、重機械操作、信譽、駕駛（船舶）、攀爬、方向感、法律、野外生存（海）
駕駛（船舶） “偵查”獲得+10%加值</t>
  </si>
  <si>
    <t>科學搜查研究員</t>
  </si>
  <si>
    <t>職業技能：醫學、化學、電腦使用、攝影、人類學、生物學、法律、藥學
看到人類和自然界動物的屍體不會喪失理智度， 但是當發現死因是超自然的原因時， 按通常規則喪失理智度。</t>
  </si>
  <si>
    <t>山嶽救助隊員</t>
  </si>
  <si>
    <t xml:space="preserve"> 9-30</t>
  </si>
  <si>
    <t>職業技能：急救、聆聽、跳躍、跟蹤、攀爬、方向感、野外生存（山）、其他語言
只要沒有恐高症， 就不會對高處感到恐懼</t>
  </si>
  <si>
    <t>職業技能：駕駛（汽車）、急救、閃躲、機械修理、重機械操作、跳躍、投擲、攀爬
STR+5或CON+5 能夠不畏火焰</t>
  </si>
  <si>
    <t xml:space="preserve"> 9-50</t>
  </si>
  <si>
    <t>教育×2＋敏捷×2或意志×2</t>
  </si>
  <si>
    <t>職業技能：話術或勸說、技藝（任意）、心理學、偵查、歷史或自然史+
從以下技能中選三：電腦使用、攝影、生物學、天文學、技藝（任意）
專門領域的“技藝”技能獲得+10%加值</t>
  </si>
  <si>
    <t>舞者</t>
  </si>
  <si>
    <t xml:space="preserve"> 9-40</t>
  </si>
  <si>
    <t>職業技能：閃躲、藝術（舞蹈）、潛行、跳躍、攀爬、偵查+個人感興趣的技能2個
“藝術（舞蹈）”和“閃躲”獲得+10%的加值</t>
  </si>
  <si>
    <t>教育×4或教育×2＋意志×2</t>
  </si>
  <si>
    <t>職業技能：話術或勸說、技藝（任意）、電腦使用、心理學、圖書館使用、偵查+個人感興趣的技能2個
對流行敏感。 感受性強，容易發現繪畫或雕刻中暗藏的深意</t>
  </si>
  <si>
    <t>服飾類藝術家</t>
  </si>
  <si>
    <t>職業技能：話術或勸說、技藝（任意）、心理學、勸說、喬裝、偵查+個人感興趣的技能2個
對流行敏感。 只要觀察對方的服裝，就可以知道其地位和收入等，也知道不惹人注目的首飾的價值。</t>
  </si>
  <si>
    <t>陸地自衛隊員</t>
  </si>
  <si>
    <t>職業技能：急救、閃躲、躲藏、野外生存（山或沙漠）、任意的近戰技能、任意的槍支技能
駕駛（坦克）</t>
  </si>
  <si>
    <t>海上自衛隊員</t>
  </si>
  <si>
    <t>職業技能：急救、重機械操作、游泳、駕駛（輪船）、方向感、野外生存（海）
駕駛（輪船）</t>
  </si>
  <si>
    <t>自衛隊飛行員</t>
  </si>
  <si>
    <t>職業技能：機械修理、重機械操作、駕駛（戰鬥機、大型飛機、直升飛機等）、電器修理、天文學、方向感、跳傘+個人感興趣的技能1個
駕駛（戰鬥機、大型飛機、直升飛機等）</t>
  </si>
  <si>
    <t>民間軍事公司成員</t>
  </si>
  <si>
    <t>職業技能：閃躲、躲藏、潛行、游泳或攀爬、任意近戰技能、任意槍支技能
+從以下技能中擇二：急救、機械維修、野外生存（山或沙漠）、其他語言
“人類學”獲得+10%加值</t>
  </si>
  <si>
    <t>敏捷系運動員</t>
  </si>
  <si>
    <t xml:space="preserve"> 9-70</t>
  </si>
  <si>
    <t>職業技能：閃躲、藝術（任意運動競技）、跳躍、投擲、攀爬
+從以下技能中擇三：急救、騎馬、游泳、鬥毆/空手、攻擊技能、潛行
藝術（任意運動競技） CON、STR、SIZ、DEX中擇一+5，EDU-5</t>
  </si>
  <si>
    <t>力量系運動員</t>
  </si>
  <si>
    <t>職業技能：閃躲、藝術（任意運動競技）、跳躍、投擲、攀爬
+從以下技能中擇三：急救、騎馬、游泳、鬥毆/空手、攻擊技能
藝術（任意運動競技） CON、STR、SIZ、DEX中擇一+5，EDU-5</t>
  </si>
  <si>
    <t>體力系運動員</t>
  </si>
  <si>
    <t>教育×2＋體質×2</t>
  </si>
  <si>
    <t>冒險家教授</t>
  </si>
  <si>
    <t xml:space="preserve"> 55-80</t>
  </si>
  <si>
    <t>教育×2＋敏捷×2或體質×2</t>
  </si>
  <si>
    <t>職業技能：急救、勸說、跳躍、攀爬、圖書館使用、其他語言+專業技能2個（考古學、地質學、歷史等）
對研究專業進行“偵查”時獲得+20%的加值</t>
  </si>
  <si>
    <t>評論家</t>
  </si>
  <si>
    <t>職業技能：信譽、心理學、勸說、圖書館使用、勸說、母語+專業技能2個（神秘學、自然史、歷史等）
通過專業進行“勸說”時獲得+10%加值</t>
  </si>
  <si>
    <t>偶像、歌手</t>
  </si>
  <si>
    <t>職業技能：話術、藝術（唱歌）、藝術（舞蹈）、心理學、勸說、喬裝+個人感興趣的技能2個
藝術（唱歌）、藝術（舞蹈） 對FAN進行“勸說”時獲得+20%的加值</t>
  </si>
  <si>
    <t>播音員、主持人</t>
  </si>
  <si>
    <t>職業技能：話術、信譽、心理學、勸說、藝術（主持）、圖書館使用、母語+個人感興趣的技能1個
藝術（主持） 善於隱藏真正的想法，對目標的“心理學”造成－10%的減值</t>
  </si>
  <si>
    <t>搞笑藝人</t>
  </si>
  <si>
    <t>職業技能：話術、聆聽、心理學、藝術（講故事）、藝術（表演）、喬裝+個人感興趣的技能2個
藝術（講故事）、藝術（表演） “話術”獲得+10%的加值</t>
  </si>
  <si>
    <t>運動員藝人</t>
  </si>
  <si>
    <t>教育×2＋體質×2或力量×2</t>
  </si>
  <si>
    <t>職業技能：話術、心理學、藝術（表演）、跳躍或攀爬、喬裝、任意的空手近戰技能+個人感興趣的技能2個
藝術（表演） CON+5或“閃躲”受到+10%的加值，EDU-5</t>
  </si>
  <si>
    <t>電視解說員</t>
  </si>
  <si>
    <t>職業技能：話術、聆聽、信譽、心理學、勸說、圖書館使用、勸說+個人的專業技能1個
善於隱藏真正的想法 對目標的“心理學”造成－10%的減值</t>
  </si>
  <si>
    <t>網路明星</t>
  </si>
  <si>
    <t>職業技能：藝術（唱歌、表演、舞蹈、樂器演奏等）、電腦使用、心理學、勸說、電器修理+個人感興趣的技能3個
藝術（唱歌、表演、舞蹈、樂器演奏等） APP+5或CON+5 針對網路謠言的“圖書館使用”獲得+10%加值</t>
  </si>
  <si>
    <t>演員</t>
  </si>
  <si>
    <t>職業技能：話術、駕駛（汽車）、藝術（表演）、心理學、勸說、喬裝+個人感興趣的技能2個
藝術（表演） APP+5 對FAN的“信譽”獲得+10%加值</t>
  </si>
  <si>
    <t>經紀人</t>
  </si>
  <si>
    <t>教育×2＋意志×2</t>
  </si>
  <si>
    <t>職業技能：話術、駕駛（汽車）、躲藏、聆聽、潛行、勸說、法律+個人感興趣的技能1個
和電視台有關係，且可以自由進出。 順利的話也可以接近名人。</t>
  </si>
  <si>
    <t>鬼魂獵人</t>
  </si>
  <si>
    <t>職業技能：神秘學、化學、機械維修、攝影、生物學、勸說、電器修理、物理學
對超常現象的“偵查”獲得+10%的加值</t>
  </si>
  <si>
    <t>占卜師、靈媒師</t>
  </si>
  <si>
    <t>職業技能：話術、神秘學、藝術（表演）、信譽、心理學、勸說、估價+個人感興趣的技能1個
藝術（表演） 對相信靈異事件的人的“話術”和“勸說”獲得+10%加值</t>
  </si>
  <si>
    <t>管家、女僕</t>
  </si>
  <si>
    <t xml:space="preserve"> 9-60</t>
  </si>
  <si>
    <t>職業技能：話術或勸說、急救、聆聽、手藝（紅酒鑒賞、廚藝、縫紉、打掃等）、會計學、心理學、偵查、其他語言
手藝（紅酒鑒賞、廚藝、縫紉、打掃等） 只要在主人身邊，令主人的“話術”和“信譽”獲得+10%的加值</t>
  </si>
  <si>
    <t>銷售員</t>
  </si>
  <si>
    <t>職業技能：話術、駕駛（汽車）、藝術（演技）、會計術、心理學、勸說、勸說+個人感興趣的技能1個
藝術（演技） 關於自己販賣物品的“話術”和“勸說”獲得+10%的加值</t>
  </si>
  <si>
    <t>牛郎、陪酒女</t>
  </si>
  <si>
    <t xml:space="preserve"> 5-50</t>
  </si>
  <si>
    <t>職業技能：話術、閃避、聆聽、會計學、勸說、偵查
完美的整理了衣裝時， APP+10（不影響技能點數）</t>
  </si>
  <si>
    <t>技工</t>
  </si>
  <si>
    <t>職業技能：藝術和手藝（木工、溶解、配管等）、攀爬、駕駛（汽車）、電器維修、機械維修、重機械操作+個人感興趣的技能2個
手藝（木工、溶解、配管等） 可以一眼就看出自己專業的建築物或製造品的構造</t>
  </si>
  <si>
    <t>廚師</t>
  </si>
  <si>
    <t>職業技能：化學、藝術和手藝（廚藝）、生物學、自然史、偵查、其他語言、廚藝的歷史
提供專業的服務且藝術或手藝（廚藝）判定成功的話 “信用”和“說服”等技能獲得+10%的加值。</t>
  </si>
  <si>
    <t xml:space="preserve"> 9-20</t>
  </si>
  <si>
    <t>教育×2＋外貌×2或敏捷×2</t>
  </si>
  <si>
    <t>職業技能：話術、藏匿、聆聽、藝術（表演）、會計學、心理學、偵查+個人感興趣的技能1個
藝術（表演） 賭博時，“幸運”獲得+10%的加值</t>
  </si>
  <si>
    <t>街頭混混</t>
  </si>
  <si>
    <t>職業技能：話術、躲藏、心理學、偵查
+以下技能中則四：藝術（舞蹈）、藝術（時尚）、跳躍、投擲、攀爬、喬裝、任意空手戰鬥技能、匕首
藝術（舞蹈）、藝術（時尚） 精通家鄉的暗道和家鄉的黑道規則</t>
  </si>
  <si>
    <t>網路犯罪者</t>
  </si>
  <si>
    <t xml:space="preserve"> 10-70</t>
  </si>
  <si>
    <t>職業技能：電腦使用、心理學、藝術（駭客）、手藝（電腦病毒）、圖書館使用、法律+個人感興趣的技能2個
CON-5 關於網上的流言的“圖書館使用”和“手藝（電腦病毒）”獲得+10%的加值</t>
  </si>
  <si>
    <t>傭兵</t>
  </si>
  <si>
    <t>教育×2＋力量×2或敏捷×2</t>
  </si>
  <si>
    <t>職業技能：開鎖、躲藏、潛行、心理學、跟蹤、喬裝、任意近戰技能、任意槍支技能
看到人類和自然界動物的屍體不會喪失理智度， 但是當發現死因是超自然的原因時，按通常規則喪失理智度。</t>
  </si>
  <si>
    <t>民選議員</t>
  </si>
  <si>
    <t>職業技能：話術、聆聽、藝術（握手）、心理學、勸說、法律、歷史、母語
藝術（握手） “信用”獲得+10%的加值，在自己的選舉區的話就是20%。</t>
  </si>
  <si>
    <t>自宅警衛員</t>
  </si>
  <si>
    <t xml:space="preserve"> 5-30</t>
  </si>
  <si>
    <t>職業技能：躲藏、聆聽、電腦使用、潛行、圖書館使用+個人感興趣的技能3個
CON-5 針對網路謠言的“圖書館使用”獲得+20%加值</t>
  </si>
  <si>
    <t>壯漢保鏢</t>
  </si>
  <si>
    <t>教育×2＋體型×2</t>
  </si>
  <si>
    <t>職業技能：投擲、武道、空手的近戰技能2個+個人感興趣的技能3個
SIZ+5 “回避”和“躲藏”和“潛行”受到-20%的減值</t>
  </si>
  <si>
    <t>電視遊戲測試員</t>
  </si>
  <si>
    <t>職業技能：話術、聆聽、藝術（遊戲）、電腦使用、電器維修、勸說+個人感興趣的技能2個
藝術（遊戲）</t>
  </si>
  <si>
    <t>錄影記者</t>
  </si>
  <si>
    <t>職業技能：話術、藏匿、攝影、電器維修、法律、偵查
+以下技能擇二：駕駛（汽車）、躲藏、方向感
對觀看自己的錄影的人“話術”和“心理學”獲得+10%的加值</t>
  </si>
  <si>
    <t>原作向(重要)職業</t>
  </si>
  <si>
    <t>文物學家(原作向)</t>
  </si>
  <si>
    <t>書商，古董收藏者，歷史研究學會。</t>
  </si>
  <si>
    <t>文物學家也許是調查員可以從事的最具有洛夫克拉夫特風格的職業：那些歷久彌新的的卓越作品、湮沒在古代傳說中的神奇力量，總能使他們樂在其中。獨立的收入使文物學家能夠研究古舊晦澀的文物，或者根據自己的興趣愛好集中探尋特別的種類。他們通常有著欣賞的眼光、敏銳的頭腦，和諷刺無知、自大、貪婪者的愚蠢時尖酸刻薄的幽默。</t>
  </si>
  <si>
    <t>考古學家(原作向)</t>
  </si>
  <si>
    <t>贊助人，博物館，大學。</t>
  </si>
  <si>
    <t>考古學家研究探索歷史的痕跡。主要來說，是對人類歷史相關的物質資料進行各種鑒識、檢查、分析。這項工作包含辛苦細致的研究，更不必提情願親自下鬥鏟土的決心。
在1920 年代，成功的考古學家會被當成著名冒險家與探險家，名利雙收。有人運用科學方法考古，不過更多的人對付老祖宗的秘密時喜好暴力破解的辦法，甚至祭出炸藥，這種碉堡了的辦法現代人可是很難看得慣的。</t>
  </si>
  <si>
    <t>作家(原作向)</t>
  </si>
  <si>
    <t>出版社，文學評論家，歷史學家等。</t>
  </si>
  <si>
    <t>作家不同於記者，他們用文字定義和探討人們的社會生活，尤其是人們的情感變化。他們的勞動通常孤立而又自我中心：雖然以前寫作是個能穩拿工資的行當，但如今只靠寫作發大財的人屈指可數。
作家的工作習慣相差極大。通常作家們會花費數月乃至數年的時間調查取材，為新書的創作做準備；然後閉門謝客，投入緊張的創作。</t>
  </si>
  <si>
    <t>罪犯-女飛賊(古典)</t>
  </si>
  <si>
    <t>10-80</t>
  </si>
  <si>
    <t>黑幫，執法機構，本地企業</t>
  </si>
  <si>
    <t>女飛賊是名為專業大盜的女人。大部分都是獨立行動，也有對自己的男伴言聽計從的時候。
不過這也不一定，實際上情況可能完全相反，她完全可以在幹了某一票以後就卷走所有現金和皮草溜之大吉。</t>
  </si>
  <si>
    <t>業餘藝術愛好者(原作向)</t>
  </si>
  <si>
    <t>50-99</t>
  </si>
  <si>
    <t>多種多樣，但通常是背景和趣味相近的人。同好會組織、波希米亞主義者、上流社會。</t>
  </si>
  <si>
    <t>業余藝術愛好者靠經濟自立、遺產繼承、信托基金或者其他各種來源保障自己的生活開支，沒有必要自己工作。如果經濟條件足夠好，他們甚至可以雇傭專業的經濟顧問來打理自己的產業。他們可能有很高的學歷，但不一定是真才實學；優越的經濟條件使得他們性情古怪，口無遮攔。
在1920 年代，這些人可能會被時人稱為“摩登女郎”或者“公子哥兒”，當然想當一個社交“名流”其實並不要求他有多有錢。換作現代，“時髦”則是恰如其分的形容詞。
業余藝術愛好者有著大把的時間考慮如何變得瀟灑世故，不過花這些時間去做別的事可是違背他們的天性和興致。</t>
  </si>
  <si>
    <t>醫生(原作向)</t>
  </si>
  <si>
    <t>其他醫生，醫護工作者，病人和前病人。</t>
  </si>
  <si>
    <t>醫生這裏可能是指全科醫生、外科醫生、其他專科醫生或者獨立醫學研究員。除去個人的目標以外，救死扶傷、獲得財富和榮譽、提升公眾的理性意識和科學素養也常常是醫生的理想。
農村和小城鎮的衛生院是全科醫生的舞台，而大城市的各大醫院則是高手如雲，集聚了眾多專攻病理學、毒理學、整形外科、腦外科等領域的專家。有些醫生也可能擔任全職或兼職的法醫，進行屍檢，並為市、縣、州級執法機構出具檢驗報告。
在美國，行醫資格由各州認證，大多要求最少兩年的正規醫學院校學習經歷。不過這個規定還是比較晚近的，在1920 年代很多年長的醫生盡管沒受過任何正規專業教育，仍然可以獲得醫師執照。</t>
  </si>
  <si>
    <t>記者(原作向)-調查記者</t>
  </si>
  <si>
    <t>新聞界，政治家，街頭罪犯和執法機構。</t>
  </si>
  <si>
    <t>記者用文字對當天的新聞事件進行報導與評 論,一天之內就要完成一個作家一周的工作量。他們通常為報紙、雜誌、廣播電台、電視台或者新聞網站撰稿。
優秀的調查記者在報導事件的同時,即使面對醜惡,也能保持自身的清廉正直。噁心的記者則被現實所壓倒,最終喪失自己的節操,肆意操縱文字歪曲真相。</t>
  </si>
  <si>
    <t>記者(原作向)-通訊記者</t>
  </si>
  <si>
    <t>新聞媒體，政治團體與政府，商界，執法機構，街頭罪犯，上流社會。</t>
  </si>
  <si>
    <t>通訊記者則是新聞傳媒行業大軍中的一員, 不管是自由撰稿或是在報社、雜誌社、新聞網站、 通訊社工作。大部分記者從事實地工作,包括走 訪見證人、查看記錄、收集敘述。有些記者被安 排專門追蹤警界、體育界或商界的熱點新聞,其他人則是負責社會事件乃至園藝俱樂部之類的事情。
通訊記者都會攜帶記者證,不過記者證除了 各通訊社(主要是報社)用來識別自己的僱員以 外沒有太大的作用。實際上記者的工作內容更像 私家偵探,有時為了獲得第一手消息也難免使點嘴上花招。</t>
  </si>
  <si>
    <t>圖書館管理員(原作向)</t>
  </si>
  <si>
    <t>9-35</t>
  </si>
  <si>
    <t xml:space="preserve">書商，社會團體，專業研究人員。
</t>
  </si>
  <si>
    <t>圖書館管理員在公共機構和圖書館工作，負責管理圖書目錄和書庫，並處理圖書借閱等。在現代，圖書館管理員還要負責管理視聽資料、電子書庫。
一些大公司可能聘用圖書館管理員管理書庫，偶爾還會有富有的圖書藏家招收他們管理自己的私人藏書。</t>
  </si>
  <si>
    <t>警方(原作向)-警探</t>
  </si>
  <si>
    <t>執法機構，街頭罪犯，屍檢部門，司法部門，犯罪組織。</t>
  </si>
  <si>
    <t>便衣警察的工作是檢查犯罪現場、收集證據、詢問證人以解決兇殺、盜竊等重大案件。他們在現場辦案中往往與穿制服的巡警密切合作。
警探可能指揮他的下屬進行詳盡的調查，但是很難有機會集中精力對付單獨一個事件，在美國他們很可能要同時處理數十乃至上百的案件。警探工作最關鍵的部分是通過梳理證詞、重建現場情況，摒棄偽證，從而收集足夠逮捕嫌疑人的證據，進而促成成功的刑事審判。警探和檢察官的職責是分開的，這樣可以保證證據在審判之前被獨立地對待。
盡管現在警探通常會參加警察學校課程並獲得學位、參加特殊訓練或公務員培訓，他們最主要的經驗還是來源於擔任基層警官或者普通巡警時的工作經歷。</t>
  </si>
  <si>
    <t>警方(原作向)-巡警</t>
  </si>
  <si>
    <t>執法機構，本地企業與居民，街頭罪犯，犯罪組織。</t>
  </si>
  <si>
    <t>巡警屬於市、城鎮、縣治安部門或州、地區的警察機關。他們工作時可能步行、駕駛巡邏車，或者幹脆坐辦公室。</t>
  </si>
  <si>
    <t>教授(原作向)</t>
  </si>
  <si>
    <t>學者，大學，圖書館。</t>
  </si>
  <si>
    <t>教授是受聘於高等院校的學者。大公司也可 能聘請他們以開展學術研究與產品開發。獨立的學者也靠開辦業餘課程作為經濟來源。
最重要的一點,這一職業代表了 PhD(博士) 的榮譽稱號,意味著可以在世界各地的大學任終身教職。教授的專長是教學和專業研究,往往在自己的專業領域內有著可圈可點的學術成就。</t>
  </si>
  <si>
    <t>古典(1920)職業</t>
  </si>
  <si>
    <t>精神病醫生(古典)</t>
  </si>
  <si>
    <t>10-60</t>
  </si>
  <si>
    <t>其他精神疾病研究者，醫生，有時還有執法機構的偵探。</t>
  </si>
  <si>
    <t>在1920 年代，“精神病醫生”這個詞專用來稱呼治療精神失常的醫生(也就是早期的精神科醫生)。精神分析在當時的美國鮮為人知，而且它的基本內容都是性生活和如廁訓練之類令大眾不齒的東西。精神病學，一種正規的從行為主義發展來的醫學理論則要普及得多。精神病醫生、精神科醫生和神經科醫生還經常爆發激烈的論戰。</t>
  </si>
  <si>
    <t>探險家(古典)</t>
  </si>
  <si>
    <t>55-80</t>
  </si>
  <si>
    <t>大圖書館，大學，博物館，富有的贊助者，其他探險家，出版社，外國政府官員，本地土著。</t>
  </si>
  <si>
    <t>在20 世紀早期，這世界還有許多地區尚未有人涉足，而探索這些地方正是探險家的工作。這種令人興奮不已的生活方式，其經濟來源則是科學界的贊助、私人的捐贈、博物館的委托和報紙雜志圖書電影的版權等等。
黑非洲的大部分仍然不為人知，同樣的地方還包括了南美的馬托格羅索高原，澳大利亞的大沙沙漠，撒哈拉和阿拉伯沙漠，和亞洲的茫茫戈壁。盡管南北極點已經被探險家征服了，但周圍很大部分的地區仍然是未知的。</t>
  </si>
  <si>
    <t>飛行員-特技飛行員(古典)</t>
  </si>
  <si>
    <t>前部隊關系人，其他飛行員，機場地勤技術人員，商人。</t>
  </si>
  <si>
    <t>特技飛行員在嘉年華工作或者為大膽的消費者進行休閑飛行服務。參加有組織的飛行表演賽，不論是固定路線還是越野賽，往往都可以增加自己的知名度。在1920 年代，好萊塢常常使用特技飛行員，飛機制造商也會錄用一些飛行員為新機作測試。許多特技飛行員是在一次大戰中掌握的飛行技術，所以許多人仍然在陸海空軍或海岸警衛隊服役；年輕的飛行員則基本上是在和平時期接受的訓練或是自學成才。
參加過一戰的王牌飛行員“現在”還活躍在公眾視野中的包括：埃迪·裏肯巴克，現在在克萊斯勒公司工作；湯米·希區柯克，“現在”是馬球賽場的明星；裏德·蘭迪斯，美國職棒大聯盟執行長凱納索·蒙頓·蘭迪斯的兒子。</t>
  </si>
  <si>
    <t>大使(古典)</t>
  </si>
  <si>
    <t>聯邦政府，新聞媒體，外國政府。</t>
  </si>
  <si>
    <t>兼容《克蘇魯的呼喚調查員伴侶》的職業；僅限1920 年代使用；使用前請諮詢KP。</t>
  </si>
  <si>
    <t>保釋擔保人(古典)</t>
  </si>
  <si>
    <t>警察，法庭，街頭路人，犯罪組織，賞金獵人。</t>
  </si>
  <si>
    <t>社會主義者、激進主義者(古典)</t>
  </si>
  <si>
    <t>其他激進分子，藝術家和作家，工會。</t>
  </si>
  <si>
    <t>執事/ 長老(古典)</t>
  </si>
  <si>
    <t>－－</t>
  </si>
  <si>
    <t xml:space="preserve"> </t>
  </si>
  <si>
    <t>教會高層、信教群眾、地方商會和社區領袖。</t>
  </si>
  <si>
    <t>牙醫(古典)</t>
  </si>
  <si>
    <t>內科醫生(古典)</t>
  </si>
  <si>
    <t>整形醫生(古典)</t>
  </si>
  <si>
    <t>醫療專家，好萊塢，可能有罪犯。</t>
  </si>
  <si>
    <t>實地調研員(古典)</t>
  </si>
  <si>
    <t>學界的其他學者，研究基金會，新聞媒體，外國政府官員，贊助企業，贊助人。</t>
  </si>
  <si>
    <t>摩登女郎(古典)</t>
  </si>
  <si>
    <t>參考原有職業</t>
  </si>
  <si>
    <t>司法科學家(古典)</t>
  </si>
  <si>
    <t>執法部門，地方實驗室和化學品供應商。</t>
  </si>
  <si>
    <t>瘋癲僧(古典)</t>
  </si>
  <si>
    <t>上帝。</t>
  </si>
  <si>
    <t>兼容《克蘇魯的呼喚調查員伴侶》的職業；僅限1920 年代使用；使用前請諮詢KP。必選瘋癲僧人經歷包：SAN-3D10；因為你已經瘋瘋癲癲，故免疫臨時瘋狂的癥狀。</t>
  </si>
  <si>
    <t>商船隊船員(古典)</t>
  </si>
  <si>
    <t>20-30</t>
  </si>
  <si>
    <t>海員公會，走私者。</t>
  </si>
  <si>
    <t>推銷員-《聖經》推銷員(古典)</t>
  </si>
  <si>
    <t>信教顧客。</t>
  </si>
  <si>
    <t>推銷員-旅行推銷員(古典)</t>
  </si>
  <si>
    <t>很少。</t>
  </si>
  <si>
    <t>證券經紀人(古典)</t>
  </si>
  <si>
    <t>60-90</t>
  </si>
  <si>
    <t>商界，饑渴的投資人。</t>
  </si>
  <si>
    <t>勘測員(古典)</t>
  </si>
  <si>
    <t>州和地方檔案局。</t>
  </si>
  <si>
    <t>電話接線員(古典)</t>
  </si>
  <si>
    <t>同事，不過他們可以聽到對話的內容，從而掌握公司的情報。</t>
  </si>
  <si>
    <t>醫療技術員(古典)</t>
  </si>
  <si>
    <t>醫院和醫療機構實驗室器械、藥品、化學品。</t>
  </si>
  <si>
    <t>尋寶獵人(古典)</t>
  </si>
  <si>
    <t>投資者，尋寶獵人夥伴，地方政府，外國政府，海岸衛隊，地方執法部門。</t>
  </si>
  <si>
    <t>西部治安官(古典)</t>
  </si>
  <si>
    <t>地方官員，本地居民，本地罪犯。</t>
  </si>
  <si>
    <t xml:space="preserve">跑團合集          </t>
  </si>
  <si>
    <t>V1.0.1</t>
  </si>
  <si>
    <t>玩家列表</t>
  </si>
  <si>
    <t>角色卡名稱</t>
  </si>
  <si>
    <t xml:space="preserve">屬性簡介                    </t>
  </si>
  <si>
    <t>Roll20
Code</t>
  </si>
  <si>
    <t>人物卡</t>
  </si>
  <si>
    <t/>
  </si>
  <si>
    <t>[{"name":"", "player":"", "occupation":"", "sex":"", "age":"", "birthplace":"", "residence":"", "str":"0", "dex":"0", "pow":"0", "con":"0", "app":"0", "edu":"0", "siz":"0", "int":"0", "luck":"", "hp":"", "armor":"無", "san":"", "mp":"", "psychology":"10", "credit_rating":"0", "persuade":"10", "fast_talk":"5", "intimidate":"15", "charm":"15", "navigate":"10", "survival_name":"生存:", "survival01":"10", "jump":"20", "climb":"20", "swim":"20", "drive_auto":"20", "drive_other01_name":"駕駛:", "drive_other01":"1", "ride":"5", "stealth":"20", "track":"10", "disguise":"5", "locksmith":"1", "sleight_of_hand":"10", "language_own":"1", "language_other_name":"語言：", "language_other01":"1", "accounting":"5", "law":"5", "occult":"5", "history":"5", "natural_world":"10", "anthropology":"1", "archaeology":"1", "compute_use":"5", "acting":"5", "mech_repair":"10", "elec_repair":"10", "op_hv_machine":"1", "spot_hidden":"25", "listen":"20", "library_use":"20", "appraise":"5", "cthulhu_mythos":"0", "first_aid":"30", "medicine":"1", "pharmacy":"1", "psychoanalysis":"1", "dodge":"1", "fighting_brawl":"25", "throw":"20", "firearms_handgun":"20", "firearms_rifle":"25", "submachine_gun":"15", "machine_gun":"10", "weapon1_name":"", "weapon1_damage":"", "weapon1_range":"", "weapon1_attacks":"", "weapon1_ammo":"", "weapon1_malf":"", "weapon2_name":"", "weapon2_damage":"", "weapon2_range":"", "weapon2_attacks":"", "weapon2_ammo":"", "weapon2_malf":"", "weapon3_name":"", "weapon3_damage":"", "weapon3_range":"", "weapon3_attacks":"", "weapon3_ammo":"", "weapon3_malf":"", "weapon4_name":"", "weapon4_damage":"", "weapon4_range":"", "weapon4_attacks":"", "weapon4_ammo":"", "weapon4_malf":"", "weapon5_name":"", "weapon5_damage":"", "weapon5_range":"", "weapon5_attacks":"", "weapon5_ammo":"", "weapon5_malf":"", "gear_and_posessions":"", "spending_level":"身無分文", "cash":"1,000日元", "assets":"", "personal_description":"", "ideaology_beliefs":"", "significant_people":"", "meaningful_locations":"", "treasured_posessions":"", "traits":"", "injuries_scars":"", "phobias_manias":"", "tomes_spells_artifacts":"", "encounters_with_strange_entities":"例:2064.4.1廢棄洋房偵查+2, 猴子也懂的魔法書", "key_connection":"", "charchest_traits":"任意", "charchest_exp":"", "other_back_story":"", "investigators_notes":"", "fellow_investigators":"", "san_start":"0"}]</t>
  </si>
  <si>
    <t>使用方法</t>
  </si>
  <si>
    <t>建議把人物卡直接複製到這裡, 點擊人物卡的箭嘴-&gt;Copy to......</t>
  </si>
  <si>
    <t>備忘:</t>
  </si>
  <si>
    <t>劇情簡介</t>
  </si>
  <si>
    <t>備忘錄</t>
  </si>
  <si>
    <t>團錄</t>
  </si>
  <si>
    <t>跑團時間表</t>
  </si>
  <si>
    <t>月</t>
  </si>
  <si>
    <t>日</t>
  </si>
  <si>
    <t>一</t>
  </si>
  <si>
    <t>二</t>
  </si>
  <si>
    <t>三</t>
  </si>
  <si>
    <t>四</t>
  </si>
  <si>
    <t>五</t>
  </si>
  <si>
    <t>六</t>
  </si>
  <si>
    <t>COC 克蘇魯神話7版中文神話卡</t>
  </si>
  <si>
    <t>姓名</t>
  </si>
  <si>
    <t>開角</t>
  </si>
  <si>
    <t>別稱</t>
  </si>
  <si>
    <t>角色分析(娯樂用)</t>
  </si>
  <si>
    <t>神話</t>
  </si>
  <si>
    <t>神話序號</t>
  </si>
  <si>
    <t>介紹</t>
  </si>
  <si>
    <t>出目</t>
  </si>
  <si>
    <t>日本-現代</t>
  </si>
  <si>
    <t>其他資產</t>
  </si>
  <si>
    <t>灰色技能代表ROLL20請手動填入</t>
  </si>
  <si>
    <t>生存：</t>
  </si>
  <si>
    <t>駕駛：</t>
  </si>
  <si>
    <t>學問：</t>
  </si>
  <si>
    <t>母語:</t>
  </si>
  <si>
    <t>語言:</t>
  </si>
  <si>
    <t>小說來源</t>
  </si>
  <si>
    <t>特殊能力</t>
  </si>
  <si>
    <t>攻擊方式</t>
  </si>
  <si>
    <t>理智損失</t>
  </si>
  <si>
    <t>移動</t>
  </si>
  <si>
    <t>SAN-60  經歷9981難，終於把奈亞子娶回家</t>
  </si>
  <si>
    <t>v.3.10.18</t>
  </si>
  <si>
    <t>有關COC, 歡迎到香港TRPG論壇討論</t>
  </si>
  <si>
    <t>ROLL20 JSON快速匯入碼</t>
  </si>
  <si>
    <t>已點技能將會自動變色</t>
  </si>
  <si>
    <t>調查技能</t>
  </si>
  <si>
    <t>會計(05%)</t>
  </si>
  <si>
    <t>威脅(15%)</t>
  </si>
  <si>
    <t>識破(25%)</t>
  </si>
  <si>
    <t>人類學(01%)</t>
  </si>
  <si>
    <t>跳躍(20%)</t>
  </si>
  <si>
    <t>隱身(20%)</t>
  </si>
  <si>
    <t>鑑定(05%)</t>
  </si>
  <si>
    <t>語言(母語)(教育)</t>
  </si>
  <si>
    <t>游泳(20%)</t>
  </si>
  <si>
    <t>考古學(01%)</t>
  </si>
  <si>
    <t>法律(05%)</t>
  </si>
  <si>
    <t>投擲(20%)</t>
  </si>
  <si>
    <t>魅力(15%)</t>
  </si>
  <si>
    <t>圖書館(20%)</t>
  </si>
  <si>
    <t>追蹤(10%)</t>
  </si>
  <si>
    <t>攀爬(20%)</t>
  </si>
  <si>
    <t>聆聽(20%)</t>
  </si>
  <si>
    <t>［其他技能］</t>
  </si>
  <si>
    <t>信用(00%)</t>
  </si>
  <si>
    <t>開鎖(01%)</t>
  </si>
  <si>
    <t>克蘇魯神話(00%)</t>
  </si>
  <si>
    <t>機械維修(10%)</t>
  </si>
  <si>
    <t>偽裝(05%)</t>
  </si>
  <si>
    <t>醫療(01%)</t>
  </si>
  <si>
    <t>閃避(一半敏捷)</t>
  </si>
  <si>
    <t>自然學(10%)</t>
  </si>
  <si>
    <t>開車(20%)</t>
  </si>
  <si>
    <t>領航(10%)</t>
  </si>
  <si>
    <t>電器維修(10%)</t>
  </si>
  <si>
    <t>神祕學(05%)</t>
  </si>
  <si>
    <t>花言巧語(05%)</t>
  </si>
  <si>
    <t>操作重機(01%)</t>
  </si>
  <si>
    <t>戰鬥(打架)(25%)</t>
  </si>
  <si>
    <t>說服(10%)</t>
  </si>
  <si>
    <t>射擊(手槍)(20%)</t>
  </si>
  <si>
    <t>心理學(10%)</t>
  </si>
  <si>
    <t>射擊(步槍/散彈槍)(25%)</t>
  </si>
  <si>
    <t>精神分析(01%)</t>
  </si>
  <si>
    <t>急救(30%)</t>
  </si>
  <si>
    <t>騎術(05%)</t>
  </si>
  <si>
    <t>歷史(05%)</t>
  </si>
  <si>
    <t>巧手(10%)</t>
  </si>
  <si>
    <t>武器</t>
  </si>
  <si>
    <t xml:space="preserve"> %</t>
  </si>
  <si>
    <t xml:space="preserve"> 傷害 </t>
  </si>
  <si>
    <t xml:space="preserve">次數 </t>
  </si>
  <si>
    <t xml:space="preserve">裝彈數 </t>
  </si>
  <si>
    <t>工具與持有物</t>
  </si>
  <si>
    <t>現金及資產</t>
  </si>
  <si>
    <t>背景故事</t>
  </si>
  <si>
    <t>思想/信仰</t>
  </si>
  <si>
    <t>傷疤</t>
  </si>
  <si>
    <t>重要的人</t>
  </si>
  <si>
    <t>恐懼/狂熱</t>
  </si>
  <si>
    <t>重要之地</t>
  </si>
  <si>
    <t>卷軸/咒語/文物</t>
  </si>
  <si>
    <t>重要之物</t>
  </si>
  <si>
    <t>遭遇怪異(黑底防劇透)</t>
  </si>
  <si>
    <t>日本-現代-</t>
  </si>
  <si>
    <t>最小</t>
  </si>
  <si>
    <t>最大</t>
  </si>
  <si>
    <t>單位</t>
  </si>
  <si>
    <t>0</t>
  </si>
  <si>
    <t>日元</t>
  </si>
  <si>
    <t>1,000</t>
  </si>
  <si>
    <t>身無分文</t>
  </si>
  <si>
    <t>沒有</t>
  </si>
  <si>
    <t>1</t>
  </si>
  <si>
    <t>9</t>
  </si>
  <si>
    <t>2000</t>
  </si>
  <si>
    <t>貧窮</t>
  </si>
  <si>
    <t>4,000</t>
  </si>
  <si>
    <t>10</t>
  </si>
  <si>
    <t>49</t>
  </si>
  <si>
    <t>4000</t>
  </si>
  <si>
    <t>普通</t>
  </si>
  <si>
    <t>100000</t>
  </si>
  <si>
    <t>20,000</t>
  </si>
  <si>
    <t>50</t>
  </si>
  <si>
    <t>89</t>
  </si>
  <si>
    <t>10000</t>
  </si>
  <si>
    <t>小康</t>
  </si>
  <si>
    <t>1000000</t>
  </si>
  <si>
    <t>100,000</t>
  </si>
  <si>
    <t>90</t>
  </si>
  <si>
    <t>98</t>
  </si>
  <si>
    <t>40000</t>
  </si>
  <si>
    <t>富裕</t>
  </si>
  <si>
    <t>4000000</t>
  </si>
  <si>
    <t>5,000,000</t>
  </si>
  <si>
    <t>99</t>
  </si>
  <si>
    <t>一億</t>
  </si>
  <si>
    <t>富豪</t>
  </si>
  <si>
    <t>一百億以上</t>
  </si>
  <si>
    <t>10,000,000</t>
  </si>
  <si>
    <t>美國-現代-</t>
  </si>
  <si>
    <t>美金</t>
  </si>
  <si>
    <t>20</t>
  </si>
  <si>
    <t>200</t>
  </si>
  <si>
    <t>40</t>
  </si>
  <si>
    <t>1000</t>
  </si>
  <si>
    <t>100</t>
  </si>
  <si>
    <t>400</t>
  </si>
  <si>
    <t>50,000</t>
  </si>
  <si>
    <t>一百萬</t>
  </si>
  <si>
    <t>一億以上</t>
  </si>
  <si>
    <t>香港-現代-</t>
  </si>
  <si>
    <t>港元</t>
  </si>
  <si>
    <t>2,000</t>
  </si>
  <si>
    <t>10,000</t>
  </si>
  <si>
    <t>400000</t>
  </si>
  <si>
    <t>500,000</t>
  </si>
  <si>
    <t>一千萬</t>
  </si>
  <si>
    <t>十億以上</t>
  </si>
  <si>
    <t>1,000,000</t>
  </si>
  <si>
    <t>中國-現代-</t>
  </si>
  <si>
    <t>人民幣</t>
  </si>
  <si>
    <t>5000</t>
  </si>
  <si>
    <t>500</t>
  </si>
  <si>
    <t>50000</t>
  </si>
  <si>
    <t>5,000</t>
  </si>
  <si>
    <t>200000</t>
  </si>
  <si>
    <t>25,000</t>
  </si>
  <si>
    <t>五百萬</t>
  </si>
  <si>
    <t>五億以上</t>
  </si>
  <si>
    <t>美國-1920-</t>
  </si>
  <si>
    <t>2</t>
  </si>
  <si>
    <t>5</t>
  </si>
  <si>
    <t>250</t>
  </si>
  <si>
    <t>五百萬以上</t>
  </si>
  <si>
    <t>歐洲-1500-</t>
  </si>
  <si>
    <t>銀圓</t>
  </si>
  <si>
    <t>五十萬以上</t>
  </si>
  <si>
    <t>中國-古代-</t>
  </si>
  <si>
    <t>文錢</t>
  </si>
  <si>
    <t>中國上海-1920-</t>
  </si>
  <si>
    <t>銀元</t>
  </si>
  <si>
    <t>4</t>
  </si>
  <si>
    <t>5000/50</t>
  </si>
  <si>
    <t>50000/50</t>
  </si>
  <si>
    <t>200000/50</t>
  </si>
  <si>
    <t>十萬</t>
  </si>
  <si>
    <t>一千萬以上</t>
  </si>
  <si>
    <t>職業\技能</t>
  </si>
  <si>
    <t>生存（海）</t>
  </si>
  <si>
    <t>生存（沙漠）</t>
  </si>
  <si>
    <t>駕駛</t>
  </si>
  <si>
    <t>博物學</t>
  </si>
  <si>
    <t>技藝:</t>
  </si>
  <si>
    <t>X</t>
  </si>
  <si>
    <t>職業點1</t>
  </si>
  <si>
    <t>職業點2</t>
  </si>
  <si>
    <t>職業點3</t>
  </si>
  <si>
    <t>本職技能</t>
  </si>
  <si>
    <t>★</t>
  </si>
  <si>
    <t>會計師可能在企業工作或作為自由會計師，為個體經營者和企業客戶擔任顧問。
他們是優秀的研究者，既勤奮又關註細節，能夠通過仔細分析個人和企業交易記錄、財務報表和其他記錄支援其他調查員。
推薦關系人:生意夥伴，法律界，金融業界（銀行，其他會計師）。</t>
  </si>
  <si>
    <t>兩項任意技能</t>
  </si>
  <si>
    <t>本職技能：會計，法律，圖書館使用，聆聽，勸說，偵查，任意其他兩項個人或時代特長。</t>
  </si>
  <si>
    <t>雜技演員可能是參加各級比賽（甚至奧運會）的業余運動員，也可能是專業的演員，在馬戲團、嘉年華、歌舞團之類的地方作為娛樂業從業者工作。
推薦關系人:業餘運動員圈，體育專欄作家，馬戲團，嘉年華管理者。</t>
  </si>
  <si>
    <t>本職技能：攀爬，閃避，跳躍，投擲，偵查，游泳，任意兩項其他個人或時代特長。</t>
  </si>
  <si>
    <t>☆</t>
  </si>
  <si>
    <t>一般指舞台劇演員和電影演員。許多演員有相當深厚的文化素養，認為自己才是“正統”的，傾向於輕視電影業的商業活動。直到20 世紀後期電影業的地位提高，電影演員的薪酬增加，這種情況才發生改變。
電影業和電影明星一直是世界人民關註的焦點。許多明星一夜成名，在媒體的聚光燈下過著光鮮亮麗的生活。
在1920 年代，雖然全國都有大型劇院，美國的戲劇中心仍然是紐約城。英國的情況與之相近，戲劇的中心在倫敦，其他的劇團則在各郡作巡回演出。巡回劇團乘火車旅行，演出內容既包括新編劇目，也包括莎士比亞和其他人的傳統劇目。有些劇團也會花時間去國外采風，通常是去加拿大、夏威夷、澳大利亞和歐洲大陸。
20 年代後期出現了有聲電影，不少默片時代的明星難以適應有聲電影的沖擊，揮舞手臂的誇張扮演從此讓位給了細致入微的角色特寫。這段時間前期的明星包括約翰·加菲爾德和弗蘭西斯·布什曼，後期則是賈萊·庫珀和瓊·克勞馥。
推薦關系人:戲劇產業，報刊技藝批評家，演員公會。</t>
  </si>
  <si>
    <t>任意一項技能</t>
  </si>
  <si>
    <t>本職技能：技藝（表演），喬裝，格鬥，歷史，社交（任二）（魅惑、話術、恐嚇、勸說），心理學，任意一項其他個人或時代特長。</t>
  </si>
  <si>
    <t>一般指舞台劇演員和電影演員。許多演員有相當深厚的文化素養，認為自己才是“正統”的，傾向於輕視電影業的商業活動。直到20 世紀後期電影業的地位提高，電影演員的薪酬增加，這種情況才發生改變。
電影業和電影明星一直是世界人民關註的焦點。許多明星一夜成名，在媒體的聚光燈下過著光鮮亮麗的生活。
在1920 年代，雖然全國都有大型劇院，美國的戲劇中心仍然是紐約城。英國的情況與之相近，戲劇的中心在倫敦，其他的劇團則在各郡作巡回演出。巡回劇團乘火車旅行，演出內容既包括新編劇目，也包括莎士比亞和其他人的傳統劇目。有些劇團也會花時間去國外采風，通常是去加拿大、夏威夷、澳大利亞和歐洲大陸。
20 年代後期出現了有聲電影，不少默片時代的明星難以適應有聲電影的沖擊，揮舞手臂的誇張扮演從此讓位給了細致入微的角色特寫。這段時間前期的明星包括約翰·加菲爾德和弗蘭西斯·布什曼，後期則是賈萊·庫珀和瓊·克勞馥。
推薦關系人:電影工作室，媒體評論員，作家。</t>
  </si>
  <si>
    <t>本職技能：技藝（表演），喬裝，汽車駕駛，社交（任二）（魅惑、話術、恐嚇、勸說），心理學，任意兩項其他個人或時代特長（如騎乘或格鬥）。</t>
  </si>
  <si>
    <t>世界上有許多著名的偵探機構，其中最著名的是平克頓和伯恩斯調查局（後來合並成一家公司）。這樣的公司一般有兩類工作人員：安保人員和調查人員。
企業或個人雇用安保人員來保護自己的資產和人員免受盜賊、刺客和綁匪的威脅。這些安保人員角色使用巡警的職業模板。調查人員則是便衣偵探，負責為公司客戶解決各種異常事件、阻止謀殺事件、尋找失蹤的人員等等。
推薦關系人:本地執法機構，客戶。</t>
  </si>
  <si>
    <t>本職技能：社交（任一）（魅惑、話術、恐嚇、勸說），鬥毆/空手，射擊，法律，圖書館使用，心理學，潛行，追蹤。</t>
  </si>
  <si>
    <t>動物訓練師可能在電影工作室、巡回馬戲團、馬廄工作或自由工作。不管是訓練導盲犬、獅子鉆火圈，他們工作時基本要獨自一人長時間近距離地照看這些動物。動物訓練師可以像對人一樣對動物使用「心理學」技能。
推薦關系人:動物園，馬戲團，贊助人，演員。</t>
  </si>
  <si>
    <t>一項任意技能</t>
  </si>
  <si>
    <t>本職技能：跳躍，聆聽，自然學，心理學，科學（動物學），潛行，追蹤，任意一項其他個人或時代特長。</t>
  </si>
  <si>
    <t>古董商通常自己開店，從自己所在的地方轉賣物品，或繼續擴展業務範圍，通過倒賣物品到城市商店賺取利潤。
推薦關系人:本地的歷史學家，其他古董商，可能還包括贗造師。</t>
  </si>
  <si>
    <t>本職技能：會計，估價，汽車駕駛，社交（任二）（魅惑、話術、恐嚇、勸說），歷史，圖書館使用，領航。</t>
  </si>
  <si>
    <t>建築師掌握設計和營造建築的知識，不論是個人房屋的改造還是造價數百萬美元的地標工程。建築師與項目經理緊密合作，負責監督施工全程。建築師必須了解當地的規劃法律，健康和安全法規，和基礎的公眾安全原則。他們既可以在大公司工作，也可以自由工作，這在很大程度上取決於信譽。
在1920 年代，許多人嘗試在自家或小辦公室單幹。不過他們苦心創造的宏偉設計很少能賣得出去。
建築師也可能專擅某一學科，比如軍事建築或景觀工程等。
推薦關系人:本地建設和城市規劃部門，建築公司。</t>
  </si>
  <si>
    <t>本職技能：會計，技藝（技術製圖），法律，母語，電腦使用或圖書館使用，勸說，心理學，科學（數學）。</t>
  </si>
  <si>
    <t xml:space="preserve"> ★</t>
  </si>
  <si>
    <t>技藝家在這裏可以是畫家，雕塑家等等。他們有時沈浸於自己虛幻的想象當中，有時又沐浴在激發熱情和理解的靈感之下。不論是否天資優秀，技藝家的內心必須足夠強大，這樣才能戰勝生涯起步時的障礙和挑剔的眼光，並且在自己小有名氣以後繼續努力。有些技藝家對物質生活是否豐富並不在乎，而有些則有著強烈的創業傾向。
推薦關系人:美術館，美術批評家，富有的贊助人，廣告業者。</t>
  </si>
  <si>
    <t>本職技能：技藝（任一），歷史或自然學，社交（任一）（魅惑、話術、恐嚇、勸說），語言，心理學，偵查，任意兩項其他個人或時代特長。</t>
  </si>
  <si>
    <t>盡管少數富有的人會選擇私人療養院，大多精神病患者最終會被安置到州縣設置的定點醫院。這些地方除了醫生護士以外，還會有一支看護隊伍。選聘看護的時候，力量和體格往往比醫學知識更被看重。
推薦關系人:醫護人員，患者和患者家屬。允許接觸醫療記錄、藥品或其他醫療用品。</t>
  </si>
  <si>
    <t>本職技能：閃避，鬥毆/空手，急救，社交（任二）（魅惑、話術、恐嚇、勸說），聆聽，心理學，潛行。</t>
  </si>
  <si>
    <t>運動員可能效力於職業的棒球、足球、板球或者籃球隊伍。這支隊伍也許是大聯盟隊伍，有著穩定工資，參加的比賽萬人矚目；或者是眾多小聯盟隊伍之一，尤其是在1920 年代的棒球界。這些隊伍往往寄於大聯盟隊伍籬下，各方面都受其管理，工資更是剛夠運動員糊口又不至於讓他們跳槽的水平。
成功的運動員在自己的專業領域會擁有相當的聲譽——現今尤其如此，在世界各地都能看到體育明星和電影明星並肩站在紅地毯上的場景。
推薦關系人:體育界，體育專欄作家，其他明星。</t>
  </si>
  <si>
    <t>本職技能：攀爬，跳躍，鬥毆/空手，騎乘，社交（任一）（魅惑、話術、恐嚇、勸說），游泳，投擲，任意一項其他個人或時代特長。</t>
  </si>
  <si>
    <t>運動員（高爾夫球）</t>
  </si>
  <si>
    <t>兼容《克蘇魯的呼喚調查員伴侶》的職業；使用前請諮詢KP。
推薦關系人:其他高爾夫球選手，體育專欄作家，俱樂部同好。</t>
  </si>
  <si>
    <t>運動員（遊泳/ 跳水）</t>
  </si>
  <si>
    <t>兼容《克蘇魯的呼喚調查員伴侶》的職業；使用前請諮詢KP。
推薦關系人:體育界，體育專欄作家，其他明星。</t>
  </si>
  <si>
    <t>本職技能：攀爬，跳躍，鬥毆/空手，語言，社交（任一）（魅惑、話術、恐嚇、勸說），游泳，投擲，任意一項其他個人或時代特長。</t>
  </si>
  <si>
    <t>運動員（網球）</t>
  </si>
  <si>
    <t>兼容《克蘇魯的呼喚調查員伴侶》的職業；使用前請諮詢KP。
推薦關系人:其他網球選手，體育專欄作家，俱樂部同好。</t>
  </si>
  <si>
    <t>本職技能：跳躍，鬥毆/空手，閃避，社交（任一）（魅惑、話術、恐嚇、勸說），心理學，偵查，投擲，任意一項其他個人或時代特長。</t>
  </si>
  <si>
    <t>運動員（田徑）</t>
  </si>
  <si>
    <t>兼容《克蘇魯的呼喚調查員伴侶》的職業；使用前請諮詢KP。
推薦關系人:其他田徑選手，體育專欄作家。</t>
  </si>
  <si>
    <t>本職技能：攀爬，跳躍，鬥毆/空手，語言，社交（任一）（魅惑、話術、恐嚇、勸說），閃避，投擲，任意一項其他個人或時代特長。</t>
  </si>
  <si>
    <t>兼容《克蘇魯的呼喚調查員伴侶》的職業；使用前請諮詢KP。
推薦關系人:體育界，體育專欄作家，運動員時期的朋友。</t>
  </si>
  <si>
    <t>本職技能：會計，鬥毆/空手，閃避，社交（任二）（魅惑、話術、恐嚇、勸說），急救，心理學，任意一項其他個人或時代特長。</t>
  </si>
  <si>
    <t>酒保雖然不一定是酒吧的掌櫃，卻一定是所有客人的朋友。對客人們的好聲氣，一部分來說是出於他們的職業或者業務，而更多的來說則是達到目的的一種手段。
1920 年代，由於禁酒令的存在，酒保變成了非法的職業；但是遍地開花的黑酒吧又不能沒有酒保，結果就是酒保仍然不愁找不到活幹。
推薦關系人:常客，可能有犯罪組織。</t>
  </si>
  <si>
    <t>本職技能：會計，社交（任二）（魅惑、話術、恐嚇、勸說），鬥毆/空手，聆聽，心理學，偵查，任意一項其他個人或時代特長。</t>
  </si>
  <si>
    <t>獵人是優秀的追蹤者和狩獵者，通常靠為富裕的客戶捕獵為生。絕大多數獵人會對地球上某一個部分的情況爛熟於心，比如加拿大森林、非洲草原等等。有些人可能從事盜獵活動，例如為私人收藏家捕捉珍稀動物，或者販賣受保護的動物和違反道德的動物制品，如獸皮、象牙之類——雖然1920 年代大多數國家這些活動都不算違法。
盡管“王牌獵人”是最典型的類型，不過在加拿大育空的深山老林裏打駝鹿和熊為生的土著人也可以算是獵人。
推薦關系人:外國政府官員，狩獵監管人員，前客戶（大多很有錢），黑市商人與黑社會，動物園主。</t>
  </si>
  <si>
    <t>聆聽或偵查</t>
  </si>
  <si>
    <t>本職技能：射擊，聆聽或偵查，自然學，領航，語言或生存（任一），科學（生物學或植物學），潛行，追蹤。</t>
  </si>
  <si>
    <t>書商可能擁有自己的店面或者利基（小眾）郵購服務，也可能輾轉全國甚至海外專門經銷書籍。許多人擁有富有的，能提供利潤豐厚又稀罕的工作的固定客戶。
推薦關系人:目錄學家、其他書商、圖書館和大學、客戶。</t>
  </si>
  <si>
    <t>本職技能：會計，估價，汽車駕駛，歷史，圖書館使用，母語，語言，社交（任一）（魅惑、話術、恐嚇、勸說）。</t>
  </si>
  <si>
    <t>賞金獵人捉拿罪犯並將他們交給正義去審判。最常見的情況是受保釋人的委托去緝捕逃獄者。賞金獵人們為了自己的獵物可以不擇手段，幾乎不會考慮其他人的正當權益之類細枝末節的東西。
非法闖入、威脅、肢體暴力，都是賞金獵人屢試不爽的秘技。現在這些秘技還包括了電話竊聽、黑客操作和其他的秘密監控。
（譯註：所謂保釋業者。向法院交納保釋金，可以在審判之前免受收押；若被保釋者按時接受審判，法院會退還保釋金。保釋金數額較大，故有保釋業者以提供保釋金收取手續費為業。）
推薦關系人:保釋業者，本地警察，線人。</t>
  </si>
  <si>
    <t>本職技能：汽車駕駛，電子學或電器維修，格鬥或射擊，社交（任一）（魅惑、話術、恐嚇、勸說），法律，心理學，追蹤，潛行。</t>
  </si>
  <si>
    <t>拳擊手和摔跤手各分為職業和業余兩種。
職業拳擊手和職業摔角手的活動由外部利益支持的貿助人安排，並有合同約束。他們還要進行全日制的工作和訓練。
業余拳擊的競賽種類非常豐富，同時它也是那些想成為職業拳手的人的訓練場。不過也有業余和準職業的選手靠參加黑市拳擊賽謀生，舉辦這些比賽的通常是本地的黑社會或者是從中漁利的莊家。
推薦關系人:運動會主辦者，記者，犯罪組織，專業訓練人員。</t>
  </si>
  <si>
    <t>本職技能：閃避，鬥毆/空手，恐嚇，跳躍，心理學，偵查，任意兩項其他個人或時代特長。</t>
  </si>
  <si>
    <t>管家、男仆、女仆都屬於作為仆人被雇傭的服務業人員。
管家通常為一個大家庭打理家事。傳統上，他負責的範圍包括廚房、酒窖和儲藏室，在所有仆人中位置最高。一般男管家還要負責管理其他的男仆（女管家類似）。更多的職責則聽候主人差遣。
男仆和女仆則為主人提供貼身服務，包括管理主人的服裝、準備浴室和擔任私人助理。助理的工作則包括安排旅行日程、整理日記、家庭理財等。
推薦關系人:其他家政服務人員、本地企業、家庭用品供應商。</t>
  </si>
  <si>
    <t>本職技能：會計或估價，技藝（任一：如烹飪、裁縫、理髮），急救，聆聽，語言，心理學，偵查，任意一項其他個人或時代特長。</t>
  </si>
  <si>
    <t>神職人員通常擔任一個教區的牧師，或是經過分配外出傳教，尤其是去國外（見傳教士）。
不同的教會工作的側重點和組織結構各不相同，如天主教會的牧師可能上升到主教、大主教和紅衣主教，而一個衛理公會的牧師則會升職到教區主管和主教。
許多神職人員都接受懺悔（不僅僅是天主教）。雖然不能透露懺悔的內容，但是要怎樣利用它們就全憑他們自己了。
有些教職人員在教堂接受醫生、律師、學者的專業培訓。這樣的調查員應該選擇最符合自己工作的職業模板。
推薦關系人:教會高層、地方教會、社區領導。</t>
  </si>
  <si>
    <t>本職技能：會計，歷史，圖書館使用，聆聽，語言，社交（任一）（魅惑、話術、恐嚇、勸說），心理學，任意一項其他技能。</t>
  </si>
  <si>
    <t>兼容《克蘇魯的呼喚調查員伴侶》的職業；使用前請諮詢KP。
推薦關系人:教會高層、地方教會、社區領導。</t>
  </si>
  <si>
    <t>本職技能：會計，母語，語言（拉丁文或其他），圖書館使用，神秘學，社交（任一）（魅惑、話術、恐嚇、勸說），心理學，任意一項其他技能。</t>
  </si>
  <si>
    <t>兼容《克蘇魯的呼喚調查員伴侶》的職業；使用前請諮詢KP。
推薦關系人:猶太學者，地方猶太人團體。</t>
  </si>
  <si>
    <t>本職技能：母語，語言（希伯來文或其他），歷史，圖書館使用，神秘學，社交（任一）（魅惑、話術、恐嚇、勸說），心理學，任意一項其他技能。</t>
  </si>
  <si>
    <t>兼容《日本秘史》的職業；使用前請諮詢KP。
推薦關系人:神道教團體、社區領導、參拜的人</t>
  </si>
  <si>
    <t>本職技能：技藝(書法，另任一)，圖書館使用，神秘學，學問(神道教)，一項社交技能(魅惑、話術、恐嚇、勸說)，心理學，任意一項其他個人或時代特長。</t>
  </si>
  <si>
    <t>牛仔在西部的牧區和牧場工作。有些人擁有自己的牧場，更多的則是在各處打工為生。想賺大錢的牛仔會去冒著丟胳膊少腿乃至送命的危險參加牛仔巡回賽，通過旅行獲取名譽。
在1920 年代，一些牛仔能在好萊塢找到西部片替身演員和群眾演員的工作，例如懷特·厄普就曾為西部電影擔任顧問。在現代，有些牧場也對想要體驗一把牛仔生活的遊客開放。
推薦關系人:本地企業家，州農業部門，牛仔比賽主辦者，藝人。</t>
  </si>
  <si>
    <t>本職技能：閃避，格鬥或射擊，急救或自然學，跳躍，騎乘，生存（任一），投擲，追蹤。</t>
  </si>
  <si>
    <t>工匠也可能被人叫做師傅或大師，是擅長對各種材料進行手工加工的人。通常都是才能出眾的人，有的憑借自己的技藝作品出名，有的則會服務於自己的社區。
可能的行當包括：家具、珠寶、鐘表、陶藝、鍛造、紡織、書法、裁縫、木工、書籍裝裱、玩具制造、彩色玻璃吹制等等。
推薦關系人:本地商人，其他工匠和技藝家。</t>
  </si>
  <si>
    <t>本職技能：會計，技藝（任二），機械維修，自然學，偵查，任意兩項其他個人或時代特長。</t>
  </si>
  <si>
    <t>殺手是地下世界的冷血奪命者。這是一項嚴謹的活計，他們從外地受雇殺人，接近目標，果斷下手，又迅速離開。殺手通常很難融入社會，因為很多殺手行為總是很刻板，其他人很容易以為他們不近人情。但是另一方面，他們也會結婚生子，在其他方面和普通人沒有什麽不同。
推薦關系人:很少，大都是黑社會的人，人們盡量避免和他們交情過深。</t>
  </si>
  <si>
    <t>本職技能：喬裝，電器維修，格鬥，射擊，鎖匠，機械維修，潛行，心理學。</t>
  </si>
  <si>
    <t>罪犯的體格和相貌形形色色，有些是純粹碰運氣伺機行事，比如扒手和暴徒；有些則組成分工明確，會詳細調查並制定計劃的犯罪組織。後者包括銀行劫匪、飛賊、贗造者和詐騙者。
罪犯可能為別人工作，後者通常是“匪幫”或罪犯家族；也可能單打獨鬥，如果成功的報酬值得去費力冒險，才會和別人搭夥。自由犯罪者則往往被稱為搶劫犯、響馬賊和江洋大盜。
推薦關系人:同夥（不論是現在還是以前的），獨行罪犯，犯罪組織。</t>
  </si>
  <si>
    <t>本職技能：汽車駕駛，電器維修或機械維修，格鬥，射擊，恐嚇，鎖匠，重機械操作，任意一項其他個人或時代特長。</t>
  </si>
  <si>
    <t>打手、暴徒都是犯罪組織的兵卒。他們被犯罪組織豢養，不過團夥上層出事的時候，倒霉的往往是他們這些嘍啰。對於他們來說，嘴緊和忠心屬於職業道德。
推薦關系人:犯罪組織，本地執法機構，本地企業。</t>
  </si>
  <si>
    <t>本職技能：汽車駕駛，格鬥，射擊，社交（任二）（魅惑、話術、恐嚇、勸說），心理學，潛行，偵查。</t>
  </si>
  <si>
    <t>罪犯的體格和相貌形形色色，有些是純粹碰運氣伺機行事，比如扒手和暴徒；有些則組成分工明確，會詳細調查並制定計劃的犯罪組織。後者包括銀行劫匪、飛賊、贗造者和詐騙者。
罪犯可能為別人工作，後者通常是“匪幫”或罪犯家族；也可能單打獨鬥，如果成功的報酬值得去費力冒險，才會和別人搭夥。自由犯罪者則往往被稱為搶劫犯、響馬賊和江洋大盜。
推薦關系人:贓物販子，其他的盜賊。</t>
  </si>
  <si>
    <t>本職技能：估價，攀爬，電器維修或機械維修，聆聽，鎖匠，妙手，潛行，偵查。</t>
  </si>
  <si>
    <t>欺詐師通常都是油嘴滑舌的人物。他們或單獨或集體出沒在富裕的人家和社區周邊，詐取他們來之不易的錢財。許多騙局覆雜精妙，詐騙團夥會傾巢出動乃至租用建築；有些則不需要這麽麻煩，只要一個騙子幾分鐘就能搞定。
推薦關系人:其他的詐騙師，獨行罪犯。</t>
  </si>
  <si>
    <t>本職技能：估價，技藝（表演），法律或語言，聆聽，社交（任二）（魅惑、話術、恐嚇、勸說），心理學，妙手。</t>
  </si>
  <si>
    <t>罪犯的體格和相貌形形色色，有些是純粹碰運氣伺機行事，比如扒手和暴徒；有些則組成分工明確，會詳細調查並制定計劃的犯罪組織。後者包括銀行劫匪、飛賊、贗造者和詐騙者。
罪犯可能為別人工作，後者通常是“匪幫”或罪犯家族；也可能單打獨鬥，如果成功的報酬值得去費力冒險，才會和別人搭夥。自由犯罪者則往往被稱為搶劫犯、響馬賊和江洋大盜。
推薦關系人:輕罪罪犯，本地執法機構。</t>
  </si>
  <si>
    <t>本職技能：技藝（表演）或喬裝，估價，社交（任一）（魅惑、話術、恐嚇、勸說），格鬥或射擊，鎖匠或機械維修，潛行，心理學，偵查。</t>
  </si>
  <si>
    <t>贓物販子，顧名思義是買賣偷搶來的財產，通常是收購贓物並轉手賣給其他罪犯或（無意中）守法的顧客。主要來說，他們是小偷和買家的中間人，有時也會從交易中收取提成；不過更常見的還是以極低的價格直接收購贓物。
推薦關系人:犯罪組織，貿易夥伴，黑市和和守法的買主。</t>
  </si>
  <si>
    <t>本職技能：會計，估價，技藝（偽造），歷史，社交（任一）（魅惑、話術、恐嚇、勸說），圖書館使用，偵查，任意一項其他技能。</t>
  </si>
  <si>
    <t>贗造者是地下世界的技藝家，專門從事偽造官方文件、契約、轉讓書，並提供偽造的簽名。初學者只能做做小賊的假身份證，而頂級的贗造者連印假幣的鑄模都能做。
推薦關系人:犯罪組織，商人。</t>
  </si>
  <si>
    <t>本職技能：會計，估價，技藝（偽造），歷史，圖書館使用，偵查，妙手，任意一項其他個人或時代特長（如電腦使用）。</t>
  </si>
  <si>
    <t>走私一直是一個有利可圖的高風險行當。走私者往往有一個合法的表面職業，比如船長、飛行員或商人，以掩蓋他們非法運輸的行為。
推薦關系人:犯罪組織，海岸衛隊，海關官員。</t>
  </si>
  <si>
    <t>本職技能：射擊，聆聽，領航，社交（任一）（魅惑、話術、恐嚇、勸說），汽車駕駛或駕駛（飛行器或船），心理學，妙手，偵查。</t>
  </si>
  <si>
    <t>街頭混混一般都是些小年輕，弄不好還在尋覓加入真正黑幫的契機。不過他們的本事也就限於偷車，巧手商店貨物，搶錢或者夜盜。
推薦關系人:其他輕罪罪犯，其他混混，本地的贓物販子，黑幫，當然還有警察。</t>
  </si>
  <si>
    <t>本職技能：攀爬，社交（任一）（魅惑、話術、恐嚇、勸說），格鬥，射擊，跳躍，妙手，潛行，投擲。</t>
  </si>
  <si>
    <t>兼容《克蘇魯的呼喚調查員伴侶》的職業；使用前請諮詢KP。
推薦關系人:犯罪組織，賭徒，警察，體育界。</t>
  </si>
  <si>
    <t>本職技能：會計，社交（任二）（魅惑、話術、恐嚇、勸說），心理學，偵查，妙手，任意一項其他個人或時代特長。</t>
  </si>
  <si>
    <t>兼容《克蘇魯的呼喚調查員伴侶》的職業；使用前請諮詢KP。
推薦關系人:犯罪組織，賭徒，警察，欠自己債的人。</t>
  </si>
  <si>
    <t>本職技能：會計，估價，社交（任二）（魅惑、話術、恐嚇、勸說），心理學，偵查，任意兩項其他個人或時代特長。</t>
  </si>
  <si>
    <t>兼容《克蘇魯的呼喚調查員伴侶》的職業；使用前請諮詢KP。
推薦關系人:路人；也有一些從前打過交道的警察。經常作為警察的線人，是高危職業。</t>
  </si>
  <si>
    <t>本職技能：喬裝，社交（任一）（魅惑、話術、恐嚇、勸說），潛行，聆聽，心理學，偵查，妙手，任意一項其他個人或時代特長。</t>
  </si>
  <si>
    <t>兼容《克蘇魯的呼喚調查員伴侶》的職業；使用前請諮詢KP。
推薦關系人:犯罪組織，金融業界，地方檢察官和法官。</t>
  </si>
  <si>
    <t>兩項其他技能</t>
  </si>
  <si>
    <t>本職技能：會計，法律，圖書館使用，社交（任二）（魅惑、話術、恐嚇、勸說），心理學，兩項其他技能。</t>
  </si>
  <si>
    <t>美國的新興宗教層出不窮。直到現在，也還有從新英格蘭超驗主義到“天父的兒女”等等許多種類。教團首領有的創立了嚴格的教條並且對信徒推行，另一些則僅僅是垂涎於信徒的金錢和權勢。
在1920 年代，各種誘惑性的新興宗教團體紛紛湧現。有些采取基督教的形式，有些則混雜了東方的神秘主義和神秘學的儀式。美國西海岸的人對這些教團屢見不鮮，不過其他形式的教團全國各地都存在。在美國南部的“聖經帶”，就有許多巡回帳篷演出聖歌、舞蹈，推行信仰覆興。其他國家也是一樣，只要有需要信仰的人，就會有新興宗教團體。
推薦關系人:主要的信徒都是普通人。不過首領的魅力越高，信徒當中有電影明星或者富有的寡婦之類名人的可能性就越大。</t>
  </si>
  <si>
    <t>本職技能：會計，社交（任二）（魅惑、話術、恐嚇、勸說），神秘學，心理學，偵查，任意其他兩項其他個人特長。</t>
  </si>
  <si>
    <t>設計師的工作包括許多方面，從時裝到家具或是其他任何東西。他們自由工作，為設計工作室和企業設計產品、流程、法律、遊戲、圖像等等。
調查員特定的設計方向也會影響他們對專業技能的選擇，如果需要的話要進行調整。
推薦關系人:廣告業，媒體，家具業，建築業，其他。</t>
  </si>
  <si>
    <t>本職技能：會計，技藝（攝影），技藝（任一），電腦使用或圖書館使用，機械維修，心理學，偵查，任意一項其他個人特長。</t>
  </si>
  <si>
    <t>潛水員可能在軍隊、執法機構或海綿采集、海上救援、環境保護甚至水下尋寶的民間機構工作。
推薦關系人:海岸警衛隊，船長，軍隊，執法機構，走私者。</t>
  </si>
  <si>
    <t>本職技能：潛水，急救，機械維修，駕駛（船），科學（生物），偵查，游泳，任意一項其他個人或時代特長。</t>
  </si>
  <si>
    <t>相對於那些因貧困而苦惱的人，流浪者選擇四處漂泊的生活，可能是出於社會、哲學、經濟的原因，或只是渴望擺脫社會的約束。
流浪漢需要工作，有時幾天或幾個月，但他們應對問題時往往選擇流動和孤立，而不是舒適和親近。在美國，這種情況尤其常見，只要旅行本身沒有什麼危險，就會有人選擇漂泊為生。
推薦關系人:其他流浪者，少數友善的鐵路工人，城鎮裏眾多的好心人。</t>
  </si>
  <si>
    <t>本職技能：攀爬，跳躍，聆聽，領航，社交（任一）（魅惑、話術、恐嚇、勸說），潛行，任意兩項其他個人或時代特長。</t>
  </si>
  <si>
    <t>私人司機是直接受雇於個人或企業，或者是專門提供連人帶車的私人司機業務的中介機構。
推薦關系人:成功商界人士（包括罪犯），政要。</t>
  </si>
  <si>
    <t>本職技能：汽車駕駛，社交（任二）（魅惑、話術、恐嚇、勸說），聆聽，機械維修，領航，偵查，任意一項其他個人或時代特長。</t>
  </si>
  <si>
    <t>專職司機可能為企業、個人工作，也可能擁有自己的出租車或貨車。通常司機還要通過警方的背景調查，獲得特殊的駕駛許可證。
推薦關系人:顧客，企業，執法機構和街頭路人。</t>
  </si>
  <si>
    <t>本職技能：會計，汽車駕駛，聆聽，社交（任一）（魅惑、話術、恐嚇、勸說），機械維修，領航，心理學，任意一項其他個人或時代特長。</t>
  </si>
  <si>
    <t>出租車司機可能屬於大大小小的出租車公司，也可能靠自己的車和證件運營（在美國，需要出租車牌照）。出租車公司負責為出租車司機登記車輛並分配調度，方便司機自由攬客。出租車上必須統一安裝計價器，並由出租車協會進行定期檢查。
推薦關系人:街頭路人，偶爾有一些有名的顧客。</t>
  </si>
  <si>
    <t>本職技能：會計，汽車駕駛，電器維修，話術，機械維修，領航，偵查，任意一項其他個人或時代特長。</t>
  </si>
  <si>
    <t>兼容《克蘇魯的呼喚調查員伴侶》的職業；使用前請諮詢KP。
推薦關系人:顧客，企業，執法機構和街頭路人。</t>
  </si>
  <si>
    <t>本職技能：會計，汽車駕駛，電工，機修，領航，社交（任一）（魅惑、話術、恐嚇、勸說），心理學，任意一項其他個人或時代特長。</t>
  </si>
  <si>
    <t>編輯的工作包括審核記者的稿件，撰寫報刊社論，應對各種突發事件、到了截稿時間要催稿，編輯工作只好偶爾為之啦。大型報社的編輯數量眾多，包括比起新聞編輯更多參與業務運營的主編。其他編輯專門負責時尚、體育或者其他板塊。許多小報可能就只有一個編輯，他甚至有可能就是報社的業主或者唯一的全職員工。
推薦關系人:新聞業界，地方政府，專業人士（如時裝設計師、運動員、商人），出版社。</t>
  </si>
  <si>
    <t>本職技能：會計，歷史，母語，社交（任二）（魅惑、話術、恐嚇、勸說），心理學，偵查，任意一項其他個人或時代特長。</t>
  </si>
  <si>
    <t>以民選方式選舉出來的政府官員享有與他們的職位相符的聲望。小城市的市長和城鎮的鎮長之類，他們的影響力基本出不了城鎮的範圍，而且這樣的職務基本上是兼職的，報酬也很少。大城市的市長，工資就相當可觀了，而且還能把自己的城市管理得像小王國一樣，影響力和權力比所在州的州長還要大。
州議會的眾參兩院議員是相當有面子的職位，尤其是在商界和本州的其他業界。
州長負責全州的事務，是聯系各州和國家的紐帶。
聯邦政府擁有最高等級的影響力。眾議院議員由各州按本州人口所占比重選派的共400 余名議員組成，任期為兩年。參議院則是不論各州大小，每州選派兩名議員到花生屯任職。任期長達六年，人數不超過一百，所以參議員更是權傾一方，許多年長的議員能夠享受總統級的待遇。
在英國，下議院議員由選舉產生，任期四到五年；上議院議員則不由選舉產生，是世襲制或由君主指任。
推薦關系人:公務員，政府，新聞媒體，企業，外國政府，可能有犯罪組織。</t>
  </si>
  <si>
    <t>本職技能：魅惑，歷史，恐嚇，話術，聆聽，母語，勸說，心理學。</t>
  </si>
  <si>
    <t>工程師精通機械和電氣設備，可能在民間或軍工企業工作，也可能是個發明家。他們擅長應用科學、數學知識和豐富的創造思維，解決各種技術問題。
推薦關系人:生意夥伴或部隊同事，地方政府，建築師。</t>
  </si>
  <si>
    <t>本職技能：技藝（技術製圖），電器維修，圖書館使用，機械維修，重機械操作，科學（工程學，物理），任意一項其他個人或時代特長。</t>
  </si>
  <si>
    <t>藝人包括小丑、歌手、舞蹈演員、喜劇演員、雜耍藝人、魔術師，各種以在人前表演謀生的人。他們樂於向更多的人表現自己的能力，並期待觀眾回報的掌聲。
在1920 年代，這一職業並不受人尊重。不過1920 年代好萊塢明星的高薪徹底改變了很多人的想法，現在這個職業背景已經通常被視作是優勢了。
推薦關系人:歌舞雜技團，劇院，電影工作室，娛樂評論家，犯罪組織，電視台（現代）。</t>
  </si>
  <si>
    <t>本職技能：技藝（表演類，如表演、演唱、喜劇等），喬裝，社交（任二）（魅惑、話術、恐嚇、勸說），聆聽，心理學，任意兩項其他個人或時代特長。</t>
  </si>
  <si>
    <t>農民可能自己擁有土地，自己從事農牧業，也可能是受雇在農場工作。農業勞動繁重而枯燥，特別適合那些喜歡戶外體力勞動的人。
1920 年代是美國城鎮人口超過農村人口的首個十年。從這時起一直到現在，自耕農民都在受到規模化農業企業和劇烈波動的農產品市場的雙重沖擊。
推薦關系人:地方銀行，地方政治家，各州農業部門。</t>
  </si>
  <si>
    <t>本職技能：技藝（耕作），汽車駕駛（或運貨馬車），社交（任一）（魅惑、話術、恐嚇、勸說），機械維修，自然學，重機械操作，追蹤，任意一項其他個人或時代特長</t>
  </si>
  <si>
    <t>聯邦執法機構和特工種類各異。有些身著制服，比如美國司法部的人員；另外一些則穿便服，工作內容也類似警探，比如聯邦調查局的人員。
推薦關系人:聯邦司法機構，執法機構，犯罪組織。</t>
  </si>
  <si>
    <t>本職技能：汽車駕駛，鬥毆/空手，射擊，法律，勸說，潛行，偵查，任意一項其他個人或時代特長。</t>
  </si>
  <si>
    <t>消防員是公職人員，通常為所管轄的社區服務。他們夜以繼日地工作，或者連續幾天的倒班工作，吃住包括娛樂活動都要局限在消防局裏。消防員的管理結構類似軍隊，職位包括中尉、上尉和局長等等。
推薦關系人:市政工人，醫務人員，執法機構。</t>
  </si>
  <si>
    <t>本職技能：攀爬，闪避，汽车驾驶，急救，跳跃，机械维修，操作重型机械，投掷。</t>
  </si>
  <si>
    <t>駐外記者是新聞界的精英人才。他們拿著固定工資,靠報銷單環遊全世界。在 1920 年代,駐外記者通常供職於大型報社、廣播電台、或者國家級通訊社。當代的駐外記者也可能自由撰稿或 者為電視台、網絡通訊社和國際新聞通訊社工作。
這個職業的工作內容五花八門,經常能激動人心。不過自然災害、政治動盪和戰爭也會成為駐外記者報導的主要內容,工作也不總是一帆風順。
推薦關系人:國內外新聞界，外國政府，軍隊。</t>
  </si>
  <si>
    <t>本職技能：歷史，語言，母語，聆聽，社交（任二）（魅惑、話術、恐嚇、勸說），心理學，任意一項其他個人或時代特長。</t>
  </si>
  <si>
    <t>法醫是一個高度專門化的職業,大多數法醫為市、縣或州執法機構工作。工作內容包括屍體解剖,推定死因,並為公訴人提供建議。法醫也常常會在刑事審判中出庭提供證言。
推薦關系人:實驗室工作人員，執法機構，醫護人員。</t>
  </si>
  <si>
    <t>本職技能：語言（拉丁文），圖書館使用，醫學，勸說，科學（生物學，鑑證，藥學），偵查。</t>
  </si>
  <si>
    <t>賭徒是罪犯世界裡最花哨的一群人。他們衣 著光鮮,不論樸實還是華麗都魅力四射。不論是靠賽馬、紙牌遊戲還是其他賭博方式,他們總是要憑自己的運氣過活。
老練的賭徒會頻繁地光顧犯罪組織開設的地 下賭場。少數賭場高手可能經常參加漫長而又一擲千金的豪賭,甚至可能有外部利益集團作為後台。
低級的賭徒則出入於狹窄的小巷,在骰子房 耍弄灌鉛的骰子,或者是擠坐在陰暗的台球室裡。
推薦關系人:其他賭徒，犯罪組織，街頭路人。</t>
  </si>
  <si>
    <t>本職技能：會計，技藝（表演），社交（任二）（魅惑、話術、恐嚇、勸說），聆聽，心理學，妙手，偵查。</t>
  </si>
  <si>
    <t>黑幫可能是整個城市、一部分城市的大佬, 也可能只是給這些大佬打工的馬仔。馬仔們通常 有自己的保護範圍,比如監管非法運輸和收取保 護費等等。老闆總管業務,負責交易,並要就各 種各樣的問題給馬仔們拿主意。更重要的是,老 板可以各種高人一等,只要能找到馬仔或者小弟 去幹的事,他基本是不肯污了自己的手去做的。
黑社會在 1920 年代上升為突出的社會問題。本來僅限於在本地收收保護費和管管賭場的外國 裔黑幫,不約而同地發現了販賣私酒帶來的巨大 利潤。沒過多久,他們就掌控了城市的大片區域, 並在街上和其他黑幫火併。雖然大部分黑幫是按 來源的民族劃分——如愛爾蘭裔、意大利裔、非 洲裔和猶太裔,黑幫的成員仍然可能是任何民族。
如今,販毒則取代其他,成為多數黑幫中來 錢最快的犯罪門路。和 1920 年代前輩的工作方法 類似,現在的黑幫老大也需要大量的小弟來負責 保衛、推廣、在街道裡推行自己的業務。
除去販私酒和販毒以外,賣淫、保護、賭博、 腐敗等等都是這些犯罪組織的業務範圍。
推薦關系人:罪組織，街頭罪犯，警察，地方政府，政治家，法官，工會，律師，同民族的代表。</t>
  </si>
  <si>
    <t>本職技能：格鬥，射擊，法律，聆聽，社交（任二）（魅惑、話術、恐嚇、勸說），心理學，偵查。</t>
  </si>
  <si>
    <t>黑幫可能是整個城市、一部分城市的大佬, 也可能只是給這些大佬打工的馬仔。馬仔們通常 有自己的保護範圍,比如監管非法運輸和收取保 護費等等。老闆總管業務,負責交易,並要就各 種各樣的問題給馬仔們拿主意。更重要的是,老 板可以各種高人一等,只要能找到馬仔或者小弟 去幹的事,他基本是不肯污了自己的手去做的。
黑社會在 1920 年代上升為突出的社會問題。本來僅限於在本地收收保護費和管管賭場的外國 裔黑幫,不約而同地發現了販賣私酒帶來的巨大 利潤。沒過多久,他們就掌控了城市的大片區域, 並在街上和其他黑幫火併。雖然大部分黑幫是按 來源的民族劃分——如愛爾蘭裔、意大利裔、非 洲裔和猶太裔,黑幫的成員仍然可能是任何民族。
如今,販毒則取代其他,成為多數黑幫中來 錢最快的犯罪門路。和 1920 年代前輩的工作方法 類似,現在的黑幫老大也需要大量的小弟來負責 保衛、推廣、在街道裡推行自己的業務。
除去販私酒和販毒以外,賣淫、保護、賭博、 腐敗等等都是這些犯罪組織的業務範圍。
推薦關系人:街頭罪犯，警察，企業，同民族的代表。</t>
  </si>
  <si>
    <t>本職技能：汽車駕駛，格鬥，射擊，社交（任二）（魅惑、話術、恐嚇、勸說），心理學，任意兩項其他個人或時代特長。</t>
  </si>
  <si>
    <t>紳士淑女指的是有良好的教養品行、舉止彬彬有禮的人。通常用來稱呼上流社會(通過繼承 或津貼)擁有相當財富的人。
在上世紀 20 年代,這樣的人至少要有一個僕 人(管家、男僕、女僕、私人司機),還要有城 市或鄉村的宅第。家庭的富有並不重要,因為家庭的社會地位往往比財產更被上流社會所看重。
推薦關系人:上流社會和鄉紳，政治家，僕人和農民。</t>
  </si>
  <si>
    <t>本職技能：技藝（任一），社交（任二）（魅惑、話術、恐嚇、勸說），射擊（步槍/霰彈槍），歷史，語言（任一），領航，騎乘。</t>
  </si>
  <si>
    <t xml:space="preserve"> ☆</t>
  </si>
  <si>
    <t>遊民只有少數的人願意去當,雖然失業的人、 醉倒在陰溝裡的醉鬼到處都是。和流浪者只會在 必需時才工作不同,遊民的工作本身就是流浪。
他們不斷地坐火車旅行,從一個城市輾轉到 另一個城市,他們是身無分文的詩人、漂泊者, 鐵路上的探索者、冒險者和盜賊。但是鐵路上的生活一樣充滿危險。且不說窮困潦倒、無家可歸, 還要面對來自警察、周圍居民和鐵路員工的敵意。另外在深夜中跳車並不是一件容易的事,在跳車的時候被車廂夾斷過手腳的人可是不可勝數。
推薦關系人:其他遊民，少數友好的鐵路員工，許多城鎮裡的好心人。</t>
  </si>
  <si>
    <t>本職技能：技藝（任一），攀爬，跳躍，聆聽，鎖匠或妙手，領航，潛行，任意一項其他個人或時代特長。</t>
  </si>
  <si>
    <t>勤雜護工在醫院的工作包括倒垃圾、打掃房間、運送病人,還有一些其他亂七八糟的工作。總之對他們的要求不比對看門人多多少。
推薦關系人:其他醫療人員，病人。允許接觸醫療記錄、藥品等等。</t>
  </si>
  <si>
    <t>本職技能：電器維修，社交（任一）（魅惑、話術、恐嚇、勸說），鬥毆/空手，急救，聆聽，機械維修，心理學，潛行。</t>
  </si>
  <si>
    <t>法官是主持審判全過程的人,可能單獨工作或是和同事組成合議庭。一般是推選或任命製, 工作年限也分定期和終身。有的人是初出茅廬就當了法官,而其餘的絕大多數,不論是在聯邦最高法院還是遙遠西部小鎮的法官,其實至少都是經過註冊的律師。
推薦關系人:法律界，可能有犯罪組織。</t>
  </si>
  <si>
    <t>本職技能：歷史，恐嚇，法律，圖書館使用，聆聽，母語，勸說，心理學。</t>
  </si>
  <si>
    <t>實驗室助理在科研環境中工作,在首席科學家的監督下進行實驗和行政工作。
研究內容可能依首席科學家的研究學科而變 化。但基本都包括取樣、測試、記錄和分析數據、 調整和進行實驗、製備標本和样品、管理實驗室的日常工作,和保護工作人員的健康與安全。
推薦關系人:大學，科學家，圖書館。</t>
  </si>
  <si>
    <t>本職技能：電腦使用或圖書館使用，電器維修，語言，科學（化學和任意兩項），偵查，任意一項其他個人特長。</t>
  </si>
  <si>
    <t>工人這一大類職業包括工廠工人、紡織工人、 碼頭工人、養路工人、礦工、建築工人等等。工人分為兩種類型:熟練工和非熟練工。普通的工人雖然技術不熟練,但是仍然長於使用電動工具、 起重機和其他工廠設備。
推薦關系人:其他工人和行業主管。</t>
  </si>
  <si>
    <t>本職技能：汽車駕駛，電氣維修，格鬥，急救，機械維修，重機械操作，投擲，任意一項其他個人或時代特長。</t>
  </si>
  <si>
    <t>工人這一大類職業包括工廠工人、紡織工人、 碼頭工人、養路工人、礦工、建築工人等等。工人分為兩種類型:熟練工和非熟練工。普通的工人雖然技術不熟練,但是仍然長於使用電動工具、 起重機和其他工廠設備。
推薦關系人:林業工人，野外向導和環境保護者。</t>
  </si>
  <si>
    <t>本職技能：攀爬，閃避，格鬥（鏈鋸），急救，跳躍，機械維修，自然或科學（生物學或植物學），投擲。</t>
  </si>
  <si>
    <t>工人這一大類職業包括工廠工人、紡織工人、 碼頭工人、養路工人、礦工、建築工人等等。工人分為兩種類型:熟練工和非熟練工。普通的工人雖然技術不熟練,但是仍然長於使用電動工具、 起重機和其他工廠設備。
推薦關系人:工會幹部，政治團體。</t>
  </si>
  <si>
    <t>本職技能：攀爬，科學（地質），跳躍，機械維修，重機械操作，潛行，偵查，任意一項其他個人或時代特長。</t>
  </si>
  <si>
    <t>律師或法律顧問精通他們所在地區的法律，擅長把抽象的法學理論知識聯系起來，為客戶解決法律方面的疑難，擔任辯護代理、法律顧問的工作，為客戶提供解決辦法。可能受托處理個人案件、接受法院指定，也可能專門為某個富裕客戶或公司服務。
在美國，“律師”一詞一般只指辯護律師。在英國，“律師”一詞則包括高級律師、初級律師還有一些執法機構。
假如碰上好客戶的話，律師自己也可以一戰成名，少數律師還能以自己在政治經濟方面的獲益吸引媒體的關註。
推薦關系人:犯罪組織，資本家，檢察官和法官。</t>
  </si>
  <si>
    <t>技師包括所有需要專業訓練和作為學徒或實習生工作經驗的職業，例如木工、石工、管道工、電工、設備安裝工人、機修工人等等這些需要技術資質的職業。通常這些工人有自己的工會組織，會和承包人和雇主爭取自己的權益。
推薦關系人:工會成員，其他專業技術人員。</t>
  </si>
  <si>
    <t>本職技能：技藝（木工、焊接、管道工等），攀爬，汽車駕駛，電器維修，機械維修，重機械操作，任意兩項其他個人或時代或技術特長。</t>
  </si>
  <si>
    <t>軍官有嚴格的等級，許多等級還需要高等教育學歷。各國武裝部隊都建立了人才培養系統，其中包括大學教育。在美國，許多大學開設軍校生訓練項目，可以讓學員同時接受文化教育和軍事訓練。畢業的學員可以授以陸軍或海軍少尉軍銜，並分派到各駐地。他們通常會為國家服役四年，之後可以退役覆員。許多人有專門的任命，作為醫生、律師和工程師工作。
尋求軍旅生涯的人會為進入西點軍校和美國海軍軍官學校這樣的著名軍校而努力，擁有這些名校學歷很容易得到其他軍官的尊敬。離開學校以後，許多軍官也會選擇接受飛行訓練等特殊訓練。
富有經驗，特別值得提升的士兵會被破例提拔為一級準尉。雖然在名義上位列最末，獲得這一軍銜所需要的時間和經驗意味著他們遠比普通的初中級軍官更受尊敬。絕大多數軍銜是終身榮譽，退役多年的軍官仍然可以自稱上尉或者將軍。
推薦關系人:部隊，聯邦政府。</t>
  </si>
  <si>
    <t>本職技能：會計，射擊，領航，急救，社交（任二）（魅惑、話術、恐嚇、勸說），心理學，任意一項其他個人或時代特長。</t>
  </si>
  <si>
    <t>傳教士雲遊到世界的各個角落，傳播神的旨意，在文明的地方拯救“不幸的原始人”和“迷途的靈魂”。他們可能屬於天主教、新教、伊斯蘭教或者其他信仰系統，比如後期聖徒教會（摩門教）在歐美就有專門的傳道所。
有的傳教士只憑自己的意志獨立行動，有的則可能有教會以外的組織支持。
基督教、伊斯蘭教的傳教者，佛教、印度教的法師，在全世界各個時代都能遇到。
推薦關系人:教會階層，外國官員。</t>
  </si>
  <si>
    <t>本職技能：技藝（任一），急救，機械維修，醫學，自然學，社交（任一）（魅惑、話術、恐嚇、勸說），任意兩項其他個人或時代特長。</t>
  </si>
  <si>
    <t>登山家一般都是利用業余時間和假期的運動員，只有少數攀登著名高山的人才會去尋找財力和設備的贊助。
19 世紀登山運動開始興起，到了1920 年代，所有美洲和阿爾卑斯地區的主要山峰都被一一征服。經過與西藏人的冗長談判之後，外國登山隊終於獲準進入喜馬拉雅山的高峰地區。作為世界上最後未被征服的高峰，對珠峰的進軍經常被電台和報紙報道。不過1921、1922、1924 年的三次遠征都沒能達到峰頂，還造成了13 人死亡。
到了現代，登山可以是休閑運動或職業選擇。如果是後者，則工作內容包括教練、向導、運動員或救生員等。
（譯註：1920 年代的登山隊都是取道中國境內的北坡，故正是與西藏地方政府進行的商談。）
推薦關系人:其他登山者，環境保護者，贊助人，擔保人，本地救援隊或執法機構，護林員，運動俱樂部。</t>
  </si>
  <si>
    <t>本職技能：攀爬，急救，跳躍，聆聽，領航，語言，生存（阿爾卑斯或類似），追蹤。</t>
  </si>
  <si>
    <t>博物館管理員可能負責大學或其他公共機構的大型設施，也可能負責小一些的博物館，往往對本地的地質或者其他的內容頗有研究。
推薦關系人:本地的大學和學者，出版社，博物館贊助者。</t>
  </si>
  <si>
    <t>本職技能：會計，估價，考古，歷史，圖書館使用，神秘學，語言，偵查。</t>
  </si>
  <si>
    <t>音樂家可能加入樂團、樂隊或者獨奏，演奏的樂器則可以是任何你能想象的種類。音樂家想出人頭地十分困難，簽約發布唱片就更難了。所以絕大多數音樂家都貧窮又無人關註，只靠街頭賣藝勉強維持生計。少數幸運兒可以找到固定工作，比如在酒吧、賓館或者市交響樂團彈鋼琴。對更少的人來說，在正確的時間出現在正確的地點，再加上一點點天賦，就能獲得巨大的成功和可觀的財富。
1920 年代是爵士樂的年代，眾多的音樂家在美國各地的大中城市、城鎮裏的爵士樂隊和交響樂隊工作。少數音樂家住在芝加哥和紐約之類的大城市並在那裏打拼，而大部分的人靠巴士、汽車或者火車過著旅行生活。
推薦關系人:俱樂部老板，音樂家協會，犯罪組織，街頭罪犯。</t>
  </si>
  <si>
    <t>四項其他技能</t>
  </si>
  <si>
    <t>本職技能：技藝（樂器），社交（任一）（魅惑、話術、恐嚇、勸說），聆聽，心理學，四項其他技能。</t>
  </si>
  <si>
    <t>護士是專業的醫療助理，通常在醫院和療養院之類的地方工作，或者和全科醫生一起合作。一般來說，護士會協助健康人或病人進行保健或康復活動（或者臨終關懷），雖然其他人若是有足夠的力量、意志或者知識，完全不需要護士幫助的康復也是可能的。
推薦關系人:護工，醫生，社區工作人員。</t>
  </si>
  <si>
    <t>本職技能：急救，聆聽，醫學，社交（任一）（魅惑、話術、恐嚇、勸說），心理學，科學（生物學，化學），偵查。</t>
  </si>
  <si>
    <t>神秘學家是鉆研深奧秘密和神秘魔法的人。他們對超自然能力深信不疑，並竭盡所能靠他們的能力去了解這些東西。許多人對不同神秘哲學和魔法理論的知識面都相當廣泛，有些甚至相信自己專註研究三十年真的成為了魔法師——到底是真是假就交由KP 來決斷了。
需要指出的是，神秘學家熟知的基本上是“表面的魔法”——克蘇魯神話魔法的秘密對他們仍然是未知的，或者不過是古書上描述那些誘人的線索而已。
推薦關系人:圖書館員，神秘學學會或者同好會，其他神秘學家。</t>
  </si>
  <si>
    <t>一項任意技能※經KP允許可以包含克蘇魯神話</t>
  </si>
  <si>
    <t>本職技能：人類學，歷史，圖書館使用，社交（任一）（魅惑、話術、恐嚇、勸說），神秘學，語言，科學（天文），任意一項其他個人或時代特長※經KP允許可以包含克蘇魯神話</t>
  </si>
  <si>
    <t>旅行家愛好戶外，他們一年中大部分時間都呆在戶外，並且一出門就是相當長的時間；通常有相當的捕魚和狩獵技術，能在最惡劣的環境之中幸存下來。擅長的技術可能包括登山、捕魚、滑雪、皮劃艇、攀登和露營。
旅行家可能在國家公園或素質拓展中心做野外向導和護林員，也可能是有其他經濟來源能讓他們不用工作就能以這種方式生活，說不定還可能是一個隱士，只有在需要的時候才會回到文明社會。
推薦關系人:本地居民，土著，貿易商。</t>
  </si>
  <si>
    <t>本職技能：射擊，急救，聆聽，自然學，領航，偵查，生存（任一），追蹤。</t>
  </si>
  <si>
    <t>超心理學家從不打算欣賞超常現象。相反，他們試圖去觀察，記錄並研究這些實例。被叫做“捉鬼人”的他們利用技術手段來獲取某人或某地點的超自然活動的證據，當然比起收集到實在的證據，更多的時候他們是在揭穿假冒和誤認的超常現象。
一些超心理學家專門研究特定的現象，例如超感官、心靈致動、鬧鬼等等。
名牌大學是沒有超心理學學位的。這個領域成就的評判標準完全是基於個人聲譽，所以一般有相近學科學歷比如物理學、心理學和醫學的人會比較有勸說力。
選擇研究這個的人往往對不可視的神秘力量抱有相當的同情態度，並希望其他的科學家也能滿意地點頭肯定。這就表現出了一種既相信又懷疑的奇異的疊加態——恐怕超心理學家自己也難解決這個問題。一個對觀察實驗證明不感興趣的人是個神秘學家而不是個科學家。
推薦關系人:大學，超心理學刊物。</t>
  </si>
  <si>
    <t>本職技能：人類學，技藝（攝影），歷史，圖書館使用，神秘學，語言，心理學，任意一項其他個人或時代特長。</t>
  </si>
  <si>
    <t>藥劑師的管理一直以來都比醫生更嚴格。所有的藥劑師都要在各州註冊，註冊的條件則是高中畢業並至少在藥學院學習三年。他們可能在醫院或者藥房工作，也可能自己開藥房。
推薦關系人:本地社區，本地醫生，醫院和病人。能獲得各種藥品和化學品。</t>
  </si>
  <si>
    <t>本職技能：會計，急救，語言（拉丁文），圖書館使用，社交（任一）（魅惑、話術、恐嚇、勸說），心理學，科學（藥學，化學）。</t>
  </si>
  <si>
    <t>攝影師大部分是自由工作者，可能制作廣告電影或者在照相館做肖像拍攝。其他一些攝像師則在報紙、電視和電影產業工作。
攝影作為一種技藝形式已經產生相當長的時間了，精英的攝影師可以從技藝、新聞報道、野生動物保護等多種角度出發創作他們的作品。不管是哪種立意，他們都能獲得名譽和報酬。
攝影記者本質上就是拿照相機，為拍攝的照片寫配文的記者。在1920 年代，新聞短片走上歷史舞台。笨重的35mm 攝像裝備走遍全球各地，搜尋有價值的新聞軼事、體育賽事和泳裝選美比賽。新聞片制作人員一般分為三類：一類是畫面中的記者，另兩個人則負責攝像和燈光等等。新聞中的聲音則是在新聞稿完成以後在錄音棚中錄入完成的。
推薦關系人:廣告業，本地客戶（包括政治團體和報紙）。</t>
  </si>
  <si>
    <t>本職技能：技藝（攝影），社交（任一）（魅惑、話術、恐嚇、勸說），心理學，科學（化學），潛行，偵查，任意兩項其他個人或時代特長。</t>
  </si>
  <si>
    <t>攝影師大部分是自由工作者，可能制作廣告電影或者在照相館做肖像拍攝。其他一些攝像師則在報紙、電視和電影產業工作。
攝影作為一種技藝形式已經產生相當長的時間了，精英的攝影師可以從技藝、新聞報道、野生動物保護等多種角度出發創作他們的作品。不管是哪種立意，他們都能獲得名譽和報酬。
攝影記者本質上就是拿照相機，為拍攝的照片寫配文的記者。在1920 年代，新聞短片走上歷史舞台。笨重的35mm 攝像裝備走遍全球各地，搜尋有價值的新聞軼事、體育賽事和泳裝選美比賽。新聞片制作人員一般分為三類：一類是畫面中的記者，另兩個人則負責攝像和燈光等等。新聞中的聲音則是在新聞稿完成以後在錄音棚中錄入完成的。
推薦關系人:新聞業，電影工作室(1920 年代)，外國政府和官方。</t>
  </si>
  <si>
    <t>本職技能：技藝（攝影），攀爬，社交（任一）（魅惑、話術、恐嚇、勸說），語言，心理學，科學（化學），任意兩項其他個人或時代特長。</t>
  </si>
  <si>
    <t>飛行員可以在美國郵政這樣的企業工作，也可以在大大小小的民航公司做飛行人員。
美國1926 年之前沒有對飛行員的職業要求，1926 年航空商業法案通過之後才要求有執照。這個時代的多數飛行員從事嘉年華表演、特技飛行表演、乘飛機遊玩或是小機場的空中的士等服務。
也有飛行員在部隊服現役。許多特技飛行員是在服役期間學會的駕駛飛機，有時仍然會被軍隊委派任務。
推薦關系人:前部隊關系人，乘務員，機械師，機場地勤人員，嘉年華主辦者。</t>
  </si>
  <si>
    <t>本職技能：電器維修，機械維修，領航，重機械操作，駕駛（飛行器），科學（天文），任意兩項其他個人或時代特長。</t>
  </si>
  <si>
    <t>私家偵探通常在警察不出手的地方活躍，包括收集證據為客戶準備民事訴訟，追查跑路的配偶或生意夥伴，或者代理刑事案件的私人辯護。他們和任何專業人員一樣，私家偵探從不顧及自己的私人情感，只要付錢，不管是有罪還是無罪的一方的委托他們都樂得接受。
私家偵探過去可能在警察隊伍裏工作，利用以前的業務關系為現在工作謀求優勢；然而事實並非總是如此。在許多地方私家偵探必須持證上崗，假如被發現有違法行為，就會撤銷執照——偵探生涯也就到此為止。
推薦關系人:執法機構，客戶。</t>
  </si>
  <si>
    <t>本職技能：技藝（攝影），喬裝，法律，圖書館使用，社交（任一）（魅惑、話術、恐嚇、勸說），心理學，偵查，一項其他個人或時代特長（如電腦使用、鎖匠、格鬥、射擊） 。</t>
  </si>
  <si>
    <t>淘金客一直是美國西部的特色,即便在加利福尼亞淘金熱和內華達康姆斯塔克發現金銀礦的日子早已經過去的現在。他們無休止地在山間漫遊,尋找能使自己一夜暴富的礦脈。而且現在發現石油和發現金子一樣給力。
推薦關系人:本地企業和居民。</t>
  </si>
  <si>
    <t>本職技能：攀爬、急救、歷史、機械維修、領航、科學（地質），偵查，任意一項其他個人或時代特長。</t>
  </si>
  <si>
    <t>性工作者根據場合、背景和教養,從超級值錢的應召小姐到牛郎再到站街女都有可能。往往入這一行都是權宜之計,許多人夢想有朝一日能夠脫身。少數人能夠自己接客,不過絕大多數人 基本都是被只認錢不認人的老鴇和皮條客逼迫著 工作。
推薦關系人:街頭路人，警察，可能有犯罪組織，私人客戶。</t>
  </si>
  <si>
    <t>本職技能：技藝（任一），社交（任二）（魅惑、話術、恐嚇、勸說），閃避，心理學，妙手，潛行，任意一項其他個人或時代特長。</t>
  </si>
  <si>
    <t>精神病學家是在現代專門從事精神失常診斷和治療的醫生。精神病學家掌握著精神藥理學的 治療方法,使用精神類藥物的資質,還能整理腦電圖並對其進行電腦使用分析。
在十九二十世紀之交,精神分析理論剛剛產 生,試圖解釋一些現在認為實際上是生物學範疇的現象。所以,精神分析學家們努力尋求獲得自 己的醫療證書。與此同時,各種不同的精神失常診斷與治療理論開始起步。到 1930 年代,任何一個醫生都可以以精神病學家的身份進入美國醫學協會名錄中了。
推薦關系人:其他精神疾病領域的專家，醫生，可能有法律人士。</t>
  </si>
  <si>
    <t>本職技能：語言，聆聽，醫學，勸說，精神分析，心理學，科學（生物學，化學）。</t>
  </si>
  <si>
    <t>心理學家雖然也經常被叫做心理治療師和心理諮詢師,不過這些工作都只是心理學的分支。其他的還有為企業和政府提供顧問的組織管理心 理學家,進行研究並在學校教授心理學的學術型心理學家等等。
臨床心理學家可能實際接觸病人,並且運用各種可能的心理治療方法。注意心理學家和專業的精神病學家的區別,後者本質上還是醫生。
在1920 年代,對人類行為的研究還是一個新興的領域,主要的理論還是弗洛伊德心理學。
推薦關系人:心理學家團體，病人。</t>
  </si>
  <si>
    <t>本職技能：會計，圖書館使用，聆聽，勸說，精神分析，心理學，任意兩項其他學術、個人或時代特長。</t>
  </si>
  <si>
    <t>學術界的研究課題不計其數,尤其是在天文 學、物理學和其他理論領域。私人或企業也僱用 了成千上萬的研究員,重點在化學、藥學和工程 領域。石油公司則會聘用專業的地質學家,不一 而足。研究員大部分的時間都在室內工作和寫作, 不過有的則會經常外出考察。
考察研究員通常經驗豐富,思想獨立又足智 多謀,可能受僱於私人或者為大學進行學術研究。
石油公司會派出地質學家探索潛在的油田, 人類學家則是調查地球被人遺忘角落的原始部落, 考古學家則竭數年之力挖掘沙漠叢林之中的寶藏, 還要和工人與地方政府打交道。
推薦關系人:學者和其他學術界人士，大型企業，外國政府和個人。</t>
  </si>
  <si>
    <t>三項學問/科學技能</t>
  </si>
  <si>
    <t>本職技能：歷史，圖書館使用，社交（任一）（魅惑、話術、恐嚇、勸說），語言，偵查，任意三項其他學術領域。</t>
  </si>
  <si>
    <t>新入伍的海員像陸軍的同行一樣,開始時需 要接受基本的訓練。這之後他們獲得軍銜,並被 分配到各鎮守府。雖然很多海員擔任像水手長副手和司爐工(管理引擎)這樣的傳統角色,但是也有很多經過專門訓練的機械師、無線電操作員、通風管理員之類。海員們最高的軍銜是士官長, 達到了這個軍銜連高級將領都要禮讓三分。在美國,海員通常要服四年的現役和後兩年的後備役, 即在國家發布動員令時有應召服役的義務。
推薦關系人:軍隊，退伍軍人協會。</t>
  </si>
  <si>
    <t>本職技能：電工或機械維修，格鬥，射擊，急救，領航，駕駛（船），生存（海上），游泳。</t>
  </si>
  <si>
    <t>民用船海員可能在漁船、客船,或運輸原油或商品的運輸船上工作。在美國,客船活躍在東西海岸和五大湖,運送漁民和遊客。目前佛羅里達州在墨西哥灣和大西洋海岸擁有最多數量的客 船。
在禁酒令期間,許多客船船長發現把急切想 喝酒的顧客運到 3 海里外,外國船隻允許賣酒的地方是一樁賺錢的買賣。當然走私酒也報酬豐厚, 但是危險就高多了。
推薦關系人:海岸警衛隊，走私者，犯罪組織。</t>
  </si>
  <si>
    <t>本職技能：急救，機械維修，自然學，領航，社交（任一）（魅惑、話術、恐嚇、勸說），駕駛（船），偵查，游泳。</t>
  </si>
  <si>
    <t>推銷員是商務工作的必需一環,他們的工作就是推廣和銷售公司的產品或服務。大部分推銷員的時間要用來旅行、開會、和客戶應酬(在報銷限額之內)。有些則主要坐辦公室用電話聯繫 潛在客戶,還有的會在各社區巡迴,挨家挨戶上門推銷。
1920 年代是企業家的年代,旅行推銷成了一種日常生活方式。這些人有些直接現貨交易,有些通過托銷交易,當然不管黑貓白貓,拿到訂單的才是好貓,推銷員要用強烈的銷售策略才能說得客戶,至於價錢就不是他們考慮的範圍了。有些推銷員在固定的地區工作,有些則可以自由漫 遊,尋找任何地方可能出現的商機。如果是上門推銷,那商品可能就是刷子、吸塵器或者百科全書之類的各種物件了。
推薦關系人:同行企業，感興趣的顧客。</t>
  </si>
  <si>
    <t>一項其他技能</t>
  </si>
  <si>
    <t>本職技能：會計，社交（任二）（魅惑、話術、恐嚇、勸說），汽車駕駛，聆聽，心理學，潛行或妙手，一項其他技能。</t>
  </si>
  <si>
    <t>科學家是在追求知識的過程中挖掘真理的人。如果想要利用科學知識製造有用的物品,需要的 是工程師;而如果想要擴展“可能”這個概念的範圍,那就是科學家的工作了。
科學家們通常在企業和大學工作,以進行他們的研究。
雖然主攻一個科學領域,但是真正稱職的科 學家一般也能達到通曉其他數個科學領域的水平。他們對自己的母語也能使用自如,學歷也相當高, 甚至擁有博士學位。任意三項科學專業領域
推薦關系人:其他科學家和學術界人士，大學，所在企業和前員工。</t>
  </si>
  <si>
    <t>社交（任一）</t>
  </si>
  <si>
    <t>本職技能：任意三項科學專業領域，電腦使用或圖書館使用，語言，母語，社交（任一）（魅惑、話術、恐嚇、勸說），偵查。</t>
  </si>
  <si>
    <t>秘書的範圍是從高薪的私人管理助理到普通的打字員。這份工作的重點在於以自己各種溝通 協調能力,支持主管和經理人員。
因為身處企業流程的中心,許多秘書比老闆對企業的內部運作和經營還要熟悉。
在 1920 年代,秘書工作主要是通信工作,例如聽寫打印信件,整理文檔系統,並為老闆安排 會議時間。有的情況下,秘書還會負責老闆的生活, 比如安排假期、為老闆和家人置辦禮物,還有保 護老闆的安全。
推薦關系人:其他辦公室人員，客戶公司的高管。</t>
  </si>
  <si>
    <t>本職技能：會計，技藝（打字或速記），社交（任二）（魅惑、話術、恐嚇、勸說），母語，圖書館或電腦使用，心理學，任意一項其他個人或時代特長。</t>
  </si>
  <si>
    <t>店老闆經營小店、市場攤位或者是小飯館。這種店往往都是小本自營,不過也有為其他東家照顧生意的。不少店是家族式管理,工作人員大 部分都有親屬關係,其他的僱員即便有也很少。
在 1920 年代,還有不少的老闆娘開起了自己的理髮店和帽店。
推薦關系人:本地的居民企業，本地警察，地方政府，顧客。</t>
  </si>
  <si>
    <t>本職技能：會計，社交（任二）（魅惑、話術、恐嚇、勸說），電器維修，聆聽，機械維修，心理學，偵查。</t>
  </si>
  <si>
    <t>士兵指的是從列兵到士官長(美國軍銜制) 的統稱。儘管名義上比起最新的次級少尉還低, 即便高級軍官也往往對他們給予尊重。在美國, 標準的服役期限是六年,包括四年現役和兩年後 備役。
所有應徵人員首先要在“訓練營(新兵連)” 接受基本訓練,在訓練營中新兵將學習如何行軍、 射擊和敬禮。結束訓練營的訓練後,大部分的新兵會分配到步兵營,雖然也有分配到砲兵營和坦 克營的。少部分會接受非戰鬥的訓練,例如通風 系統、機械裝備、文職甚至軍官接待。海軍陸戰隊名義上屬於海軍,但是和陸軍士兵在背景、訓練方式和技能方面都很相近。
推薦關系人:軍隊，退伍軍人協會。</t>
  </si>
  <si>
    <t>標☆任選兩項</t>
  </si>
  <si>
    <t>本職技能：攀爬或游泳，閃避，格鬥，射擊，潛行，生存，下面任選兩項：急救、機械維修、語言。</t>
  </si>
  <si>
    <t>間諜為國家和組織的情報部門賣命。他們能以從大使到廚房清潔工的任何職業身份作為掩飾,刺探他們所需的情報。有些間諜數年如一日的持續著臥底工作,另一些穿個馬甲就換一個身份。
在本國委任的間諜通常會去往外國工作。間諜除了情報收集和反情報收集的主要工作, 也會被委派其他任務,例如招募新間諜和國家批 準的暗殺等。
推薦關系人:一般只有自己的上線，可能還有其他的秘密關係人。</t>
  </si>
  <si>
    <t xml:space="preserve">技藝（表演）或喬裝
</t>
  </si>
  <si>
    <t>本職技能：技藝（表演）或喬裝，射擊，聆聽，語言，社交（任一）（魅惑、話術、恐嚇、勸說），心理學，妙手，潛行。</t>
  </si>
  <si>
    <t>學生可能在大學或學院學習,實習生則是正在接受寶貴的入職培訓,獲得最低報酬的公司員 工。
推薦關系人:學院、其他學生，實習生也可能有商人等。</t>
  </si>
  <si>
    <t>本職技能：語言（母語或語言），圖書館使用，聆聽，三個學習的專業，任意兩項其他個人或時代特長。</t>
  </si>
  <si>
    <t>替身演員在電影和電視劇工業中活躍,專門 模擬墜樓、車禍等災難場景。他們通常會接受格 鬥技巧和舞台格鬥的訓練。任何的替身特技表演 都是有風險的,所以健康和安全是這個工作的核心元素。
在現代,替身演員基本都是工會的成員,想要加入工會,他們必須有證明自己能力的證書(例 如高級駕駛執照,潛水執照等等)。而且,所有 的特技場景還要有特技總監負責指導動作。但是在 1920 年代,這些演員組織、行業規范根本就沒有成型,所以事故率和死亡率居高不下。
推薦關系人:電影和電視劇工作室，爆炸品和煙花生產企業，演員和導演。</t>
  </si>
  <si>
    <t>本職技能：攀爬，閃避，電器維修或機械維修，格鬥，急救，跳躍，游泳，下面任選一項：潛水、汽車駕駛、駕駛（任一），騎乘。</t>
  </si>
  <si>
    <t>至少,從家族忠誠來說,部落文化無處不在。在部落中,親屬關係和傳統習俗的首䙳地位是不言而喻的。一個部落通常來說是一個相對較小的群體。相比起法律和個人權利,部落更加依據個人榮耀而裁定行為。崇拜、復仇、嘉獎以及榮耀－－所有的一切都是部落成員個人所有的,而如果領袖或是仇敵被視為有榮耀的人,那麼他們個人也必然在某種程度上十分有名。在這樣的環境下, 放逐是有著實際的效用在的。
推薦關系人:其他部落成員。</t>
  </si>
  <si>
    <t>本職技能：攀爬，格鬥或投擲，聆聽，自然學，神秘學，偵查，游泳，生存（任一）。</t>
  </si>
  <si>
    <t>殯葬師又叫殯葬業者或葬禮主持人,是負責運行喪葬儀式的職業。工作也包含土葬和火化等內容。在葬禮上,殯葬師要進行防腐、裹衣、入殮、 遺體美容等等工作。
殯葬師的執照由各州發放。他們可能自己擁有殯儀館,或者在別人的殯儀館工作。
推薦關系人:沒有什麼關係。</t>
  </si>
  <si>
    <t>本職技能：會計，汽車駕駛，社交（任一）（魅惑、話術、恐嚇、勸說），歷史，神秘學，心理學，科學（生物學，化學）。</t>
  </si>
  <si>
    <t>工會活動家是組織者、領導者,有時也是空 想者或者別有用心的抗議者,通常是工人的伙伴、 老闆的對頭。各行各業都有工會,不論是碼頭工人、 建築工人、礦工還是演員。
在 20 世紀早期,工會活動家所在的工會面臨著諸多危險。大企業想要毀掉它,政治家在支持它和譴責它之間搖擺不定,社會主義者和共產主義者試圖影響它,還有犯罪組織試圖奪取它。
推薦關系人:其他勞動領袖,政治夥伴，可能有犯罪組織。在 1920 年代，還有社會主義者、 共產主義者、無政府主義者。</t>
  </si>
  <si>
    <t>本職技能：會計，社交（任二）（魅惑、話術、恐嚇、勸說），鬥毆/空手，法律，聆聽，重機械操作，心理學。</t>
  </si>
  <si>
    <t>服務生在酒店、酒吧或者其他餐飲業場所服務顧客。通常薪酬很低,不過通過對顧客良好服務, 可以得到他們給的小費。
在禁酒令時期,售酒場所的服務員是非法職業。不過犯罪組織把控的地下酒吧中仍然存在許多工作機會。
推薦關系人:顧客，犯罪組織。</t>
  </si>
  <si>
    <t>本職技能：會計，技藝（任一），閃避，聆聽，社交（任二）（魅惑、話術、恐嚇、勸說），心理學，任意一項其他個人或時代特長。</t>
  </si>
  <si>
    <t>白領工人可能是從最低等級的白領職員到中層或高層的管理人員。所屬單位則可能從小型中型的本地企業直到大型的國家級甚至跨國公司。
職員被扣工資是家常便飯,工作也往往單調乏味。不過如果在工作中展現出了天分,那也會被看上,將來會得到提拔。
推薦關系人:其他辦公室職員。</t>
  </si>
  <si>
    <t>本職技能：會計，語言，法律，圖書館或電腦使用，聆聽，社交（任一）（魅惑、話術、恐嚇、勸說），任意兩項其他個人或時代特長。</t>
  </si>
  <si>
    <t>白領工人可能是從最低等級的白領職員到中層或高層的管理人員。所屬單位則可能從小型中型的本地企業直到大型的國家級甚至跨國公司。
中高層管理人員的工 資比較高,當然責任也比較重,要負責管理公司的日常事務。雖然未婚的白領並不少見,但很多管理人員還是很顧家,家裡一般會有配偶和孩子——家庭通常是他們的期望。
推薦關系人:舊時大學同學，共濟會和其他兄弟會組織，地方和聯邦政府，媒體和銷售人員。</t>
  </si>
  <si>
    <t>本職技能：會計，語言，法律，社交（任二）（魅惑、話術、恐嚇、勸說），心理學，任意兩項其他個人或時代特長。</t>
  </si>
  <si>
    <t>熱情而有動力、鄙視安逸的生活,狂熱者們為人類更好的生活或者為人類中最精華部分的利益而躁動不安。一些狂熱者通過暴力推進他們的信仰,但是並不能說採取和平方式的就比他們好說話,他們每個人都夢想著為自己的理想辯護。
推薦關系人:宗教或兄弟會團體，新聞媒體。</t>
  </si>
  <si>
    <t>三項任意技能</t>
  </si>
  <si>
    <t>本職技能：歷史，社交（任二）（魅惑、話術、恐嚇、勸說），心理學，潛行，任意三項其他個人或時代特長。</t>
  </si>
  <si>
    <t>飼養員負責動物的餵養和看護,場地管理員和服務員管理其他雜務。通常飼養員會專門照看某一種動物,可以對動物使用「醫學」技能。
推薦關系人:科學家，環保主義者。</t>
  </si>
  <si>
    <t>本職技能：動物馴養，會計，閃避，急救，自然學，醫學，科學（藥學，動物學）。</t>
  </si>
  <si>
    <t>兼容《克蘇魯的呼喚第六版規則書》的職業。
推薦關系人:政府官員，企業家，可能的犯罪組織。</t>
  </si>
  <si>
    <t>本職技能：喬裝，閃避，社交（任三）（魅惑、話術、恐嚇、勸說），心理學，語言，任意一項其他個人或時代特長。</t>
  </si>
  <si>
    <t>兼容《克蘇魯的呼喚調查員伴侶》的職業；使用前請諮詢KP。
推薦關系人:世界傳媒業，外國政府，軍隊或者其他。</t>
  </si>
  <si>
    <t>本職技能：喬裝，社交（任二）（魅惑、話術、恐嚇、勸說），歷史或圖書館使用，母語，語言，心理學，潛行。</t>
  </si>
  <si>
    <t>兼容《克蘇魯的呼喚調查員伴侶》的職業；使用前請諮詢KP。
推薦關系人:地方新聞業，記者和特別的編輯。</t>
  </si>
  <si>
    <t>本職技能：母語，技藝（文學），社交（任二）（魅惑、話術、恐嚇、勸說），歷史，圖書館使用，聆聽，心理學。</t>
  </si>
  <si>
    <t>兼容《克蘇魯的呼喚調查員伴侶》的職業；使用前請諮詢KP。
推薦關系人:電影業，相關公會。</t>
  </si>
  <si>
    <t>本職技能：技藝/ 工藝（任一，如攝影），攀爬，汽車駕駛，電工，機修，社交（任一）（魅惑、話術、恐嚇、勸說），任意兩項其他個人或時代特長。</t>
  </si>
  <si>
    <t>兼容《克蘇魯的呼喚調查員伴侶》的職業；使用前請諮詢KP。
請先使用其他職業建卡，然後做以下修改；用技藝（園藝）或生存（任一）替代一項本職技能
推薦關系人:沒有。</t>
  </si>
  <si>
    <t>本職技能：請先使用其他職業建卡，然後做以下修改；用技藝（園藝）或生存（任一）替代一項本職技能。</t>
  </si>
  <si>
    <t>兼容《克蘇魯的呼喚調查員伴侶》的職業；使用前請諮詢KP。
推薦關系人:其他音樂家，音樂家公會，贊助人。</t>
  </si>
  <si>
    <t>三項其他技能</t>
  </si>
  <si>
    <t>本職技能：技藝（樂器），會計，社交（任一）（魅惑、話術、恐嚇、勸說），聆聽，心理學，三項其他技能。</t>
  </si>
  <si>
    <t>兼容《克蘇魯的呼喚調查員伴侶》的職業；使用前請諮詢KP。
推薦關系人:汽車業/ 船舶業，電影行業。</t>
  </si>
  <si>
    <t>本職技能：汽車駕駛，電工，機修，駕駛（船），心理學，偵查，任意兩項其他個人或時代特長。</t>
  </si>
  <si>
    <t>兼容《克蘇魯的呼喚調查員伴侶》的職業；使用前請諮詢KP。
推薦關系人:廣播新聞界，可能有好萊塢，根據廣播</t>
  </si>
  <si>
    <t>本職技能：技藝（表演），母語，魅惑，話術，勸說，心理學，任意兩項其他個人或時代特長。</t>
  </si>
  <si>
    <t>兼容《克蘇魯的呼喚調查員伴侶》的職業；使用前請諮詢KP。
推薦關系人:業務相關人士：銀行家、供貨商、顧客等等。</t>
  </si>
  <si>
    <t>本職技能：會計，社交（任二）（魅惑、話術、恐嚇、勸說），心理學，四項經營業務相關技能。</t>
  </si>
  <si>
    <t>兼容《克蘇魯的呼喚調查員伴侶》的職業；使用前請諮詢KP。
推薦關系人:演劇業，演員公會。</t>
  </si>
  <si>
    <t>本職技能：技藝（任一），母語，社交（任二）（魅惑、話術、恐嚇、勸說），喬裝，心理學，任意兩項其他個人或時代特長。</t>
  </si>
  <si>
    <t>兼容《克蘇魯的呼喚調查員伴侶》的職業；使用前請諮詢KP。
推薦關系人:出版業，電影業等等。</t>
  </si>
  <si>
    <t>本職技能：會計，社交（任二）（魅惑、話術、恐嚇、勸說），法律，心理學，偵查，任意兩項其他個人或時代特長。</t>
  </si>
  <si>
    <t>兼容《克蘇魯的呼喚調查員伴侶》的職業；使用前請諮詢KP。
推薦關系人:體育界。</t>
  </si>
  <si>
    <t>本職技能：社交（任二）（魅惑、話術、恐嚇、勸說），急救，醫學，科學（藥學），心理學，偵查，任意一項其他個人或時代特長。</t>
  </si>
  <si>
    <t>程序員、電子工程師（現代）</t>
  </si>
  <si>
    <t>電腦使用程序員通常是設計、編寫、測試、調試和維護電腦使用程序源代碼的職業。他們精通從形式邏輯到系統平台（程序運行環境）的各種知識，可能是自由工作者，也可能供職於軟件開發部門。
電腦使用技術人員負責電腦使用系統和網絡的開發和維護工作，經常與其他人員（如項目經理）合作來保證系統的完整穩定和正常提供所需功能。類似的職業還包括數據庫管理員、系統管理員、網絡管理員、多媒體開發人員、軟件工程師、網絡管理員等。
推薦關系人:其他IT 工作者，同事和上司，專業網絡社區。</t>
  </si>
  <si>
    <t>本職技能：電腦使用，電器維修，電子學、圖書館使用，科學（數學），偵查，任意兩項其他個人或時代特長。</t>
  </si>
  <si>
    <t>黑客/駭客（現代）</t>
  </si>
  <si>
    <t>電腦使用黑客利用電腦使用和電腦使用網絡為手段，進行幹擾或破壞以達成政治目的（有時被稱為“政治黑客”）或獲取非法利益。達成目標的手段主要是非法入侵電腦使用和其他用戶帳戶，目的則可能包括篡改網頁、人肉搜索、盜取身份信息、垃圾郵件炸彈、拒絕服務攻擊等等。
推薦關系人:其他IT 工作者，專業網絡社區，政治團體，犯罪組織。</t>
  </si>
  <si>
    <t>本職技能：電腦使用，電器維修，電子學，圖書館使用，偵查，社交（任一）（魅惑、話術、恐嚇、勸說），任意兩項其他技能。</t>
  </si>
  <si>
    <t>除魅師（現代）</t>
  </si>
  <si>
    <t>除魅師的工作是勸說（或者強迫）一個人放棄自己的信仰或是對宗教團體、社會團體的忠心。他們一般受雇於深陷教團之類組織的人的親屬，任務就是解救對方（通常靠綁架），並通過心理學手段使他們割斷與原來教團的聯系（“控制”）。
也有不那麼激烈的除魅師，他們的工作對象則是那些自願離開教團的人，為他們完全地退出教團進行有效的指導。
※經KP允許 可用催眠替換其中一項技能
推薦關系人:本地和國家的執法機構，罪犯，宗教團體。</t>
  </si>
  <si>
    <t>本職技能：社交（任二）（魅惑、話術、恐嚇、勸說），汽車駕駛，鬥毆/空手或射擊，歷史，神秘學，心理學，潛行。 ※經KP允許 可用催眠替換其中一項。</t>
  </si>
  <si>
    <t>容易親近動物。</t>
  </si>
  <si>
    <t>其他任選一種</t>
  </si>
  <si>
    <t>本職技能：聆聽、心理學、精神分析、生物學、跳躍、跟蹤、博物學+個人感興趣的技能1個</t>
  </si>
  <si>
    <t>“信譽”的技能值獲得+10%的加值。 對患者的“勸說”獲得+10%的加值。</t>
  </si>
  <si>
    <t>本職技能：化學、生物學、急救、話術或勸說、藥學、心理學、聆聽、偵查</t>
  </si>
  <si>
    <t>看到人類和自然界動物的屍體不會喪失理智度，但是當發現死因是超自然的原因時， 按通常規則喪失理智度。</t>
  </si>
  <si>
    <t>本職技能：醫學、急救、化學、開鎖、機械維修、電器修理、攀爬</t>
  </si>
  <si>
    <t>APP+5</t>
  </si>
  <si>
    <t>本職技能：醫學、急救、會計學、心理學、勸說、藥學、其他語言（英語）</t>
  </si>
  <si>
    <t>DEX+5</t>
  </si>
  <si>
    <t>本職技能：醫學、急救、會計學、信譽、生物、勸說、藥學、其他語言（英語）</t>
  </si>
  <si>
    <t>如果對一個發狂角色進行的“精神分析”失敗，只要改善環境， 餵食藥物就可以再次進行“精神分析”判定。</t>
  </si>
  <si>
    <t>本職技能：醫學、化學、心理學、精神分析、生物學、勸說、藥學、其他語言</t>
  </si>
  <si>
    <t>就算設施工具不齊全， 也可用現有的道具進行充足的急救</t>
  </si>
  <si>
    <t>本職技能：醫學、急救、會計學、勸說、法律、藥學、其他語言+個人感興趣的技能1個</t>
  </si>
  <si>
    <t>駕駛（船舶） “偵查”獲得+10%加值</t>
  </si>
  <si>
    <t>本職技能：機械維修、重機械操作、駕駛（船舶）、攀爬、方向感、法律、野外生存（海）</t>
  </si>
  <si>
    <t>看到人類和自然界動物的屍體不會喪失理智度， 但是當發現死因是超自然的原因時， 按通常規則喪失理智度。</t>
  </si>
  <si>
    <t>本職技能：醫學、化學、電腦使用、攝影、人類學、生物學、法律、藥學</t>
  </si>
  <si>
    <t>只要沒有恐高症， 就不會對高處感到恐懼</t>
  </si>
  <si>
    <t>本職技能：急救、聆聽、跳躍、跟蹤、攀爬、方向感、野外生存（山）、其他語言</t>
  </si>
  <si>
    <t>STR+5或CON+5 能夠不畏火焰</t>
  </si>
  <si>
    <t>本職技能：駕駛（汽車）、急救、閃躲、機械修理、重機械操作、跳躍、投擲、攀爬</t>
  </si>
  <si>
    <t>技藝家</t>
  </si>
  <si>
    <t>專門領域的“技藝”技能獲得+10%加值</t>
  </si>
  <si>
    <t>標☆任選三種</t>
  </si>
  <si>
    <t xml:space="preserve">本職技能：話術或勸說、技藝（任意）、心理學、偵查、歷史或自然史+從以下技能中選三：電腦使用、攝影、生物學、天文學、技藝（任意） 
</t>
  </si>
  <si>
    <t>“技藝（舞蹈）”和“閃躲”獲得+10%的加值</t>
  </si>
  <si>
    <t>其他任選二種</t>
  </si>
  <si>
    <t>本職技能：閃躲、技藝（舞蹈）、潛行、跳躍、攀爬、偵查+個人感興趣的技能2個</t>
  </si>
  <si>
    <t>對流行敏感。 感受性強，容易發現繪畫或雕刻中暗藏的深意</t>
  </si>
  <si>
    <t>本職技能：話術或勸說、技藝（任意）、電腦使用、心理學、圖書館使用、偵查+個人感興趣的技能2個</t>
  </si>
  <si>
    <t>服飾類技藝家</t>
  </si>
  <si>
    <t>對流行敏感。 只要觀察對方的服裝，就可以知道其地位和收入等，也知道不惹人注目的首飾的價值。</t>
  </si>
  <si>
    <t>本職技能：話術或勸說、技藝（任意）、心理學、勸說、喬裝、偵查+個人感興趣的技能2個</t>
  </si>
  <si>
    <t>駕駛（坦克）</t>
  </si>
  <si>
    <t>標☆任選二種</t>
  </si>
  <si>
    <t>本職技能：急救、閃躲、潛行、野外生存（山或沙漠）、任意的近戰技能、任意的槍支技能+從以下技能中擇二：機械修理、潛行、游泳、攀爬、其他語言、跳傘、重機械操作、炮</t>
  </si>
  <si>
    <t>駕駛（輪船）</t>
  </si>
  <si>
    <t>本職技能：急救、重機械操作、游泳、駕駛（輪船）、方向感、野外生存（海）+從以下技能中擇二：機械維修、電器修理、任意的近戰技能、任意的槍支技能、炮</t>
  </si>
  <si>
    <t>駕駛（戰鬥機、大型飛機、直升飛機等）</t>
  </si>
  <si>
    <t>本職技能：機械修理、重機械操作、駕駛（戰鬥機、大型飛機、直升飛機等）、電器修理、天文學、方向感、跳傘+個人感興趣的技能1個</t>
  </si>
  <si>
    <t>“人類學”獲得+10%加值</t>
  </si>
  <si>
    <t>本職技能：閃躲、潛行、潛行、游泳或攀爬、任意近戰技能、任意槍支技能+從以下技能中擇二：急救、機械維修、野外生存（山或沙漠）、其他語言</t>
  </si>
  <si>
    <t>技藝（任意運動競技） CON、STR、SIZ、DEX中擇一+5，EDU-5</t>
  </si>
  <si>
    <t>本職技能：閃躲、技藝（任意運動競技）、跳躍、投擲、攀爬+從以下技能中擇三：急救、騎馬、游泳、鬥毆/空手、攻擊技能、潛行</t>
  </si>
  <si>
    <t>本職技能：閃躲、技藝（任意運動競技）、跳躍、投擲、攀爬+從以下技能中擇三：急救、騎馬、游泳、鬥毆/空手、攻擊技能</t>
  </si>
  <si>
    <t>技藝（任意運動競技） CON、STR、SIZ、DEX中擇一+1，EDU-1</t>
  </si>
  <si>
    <t>對研究專業進行“偵查”時獲得+20%的加值</t>
  </si>
  <si>
    <t>本職技能：急救、勸說、跳躍、攀爬、圖書館使用、其他語言+專業技能2個（考古學、地質學、歷史等）</t>
  </si>
  <si>
    <t>通過專業進行“勸說”時獲得+10%加值</t>
  </si>
  <si>
    <t>本職技能：信譽、心理學、勸說、圖書館使用、勸說、母語+專業技能2個（神秘學、自然史、歷史等）</t>
  </si>
  <si>
    <t>技藝（唱歌）、技藝（舞蹈） 對FAN進行“勸說”時獲得+20%的加值</t>
  </si>
  <si>
    <t>本職技能：話術、技藝（唱歌）、技藝（舞蹈）、心理學、勸說、喬裝+個人感興趣的技能2個</t>
  </si>
  <si>
    <t>技藝（主持） 善於隱藏真正的想法，對目標的“心理學”造成－10%的減值</t>
  </si>
  <si>
    <t>本職技能：話術、信譽、心理學、勸說、技藝（主持）、圖書館使用、母語+個人感興趣的技能1個</t>
  </si>
  <si>
    <t>技藝（講故事）、技藝（表演） “話術”獲得+10%的加值</t>
  </si>
  <si>
    <t>本職技能：話術、聆聽、心理學、技藝（講故事）、技藝（表演）、喬裝+個人感興趣的技能2個</t>
  </si>
  <si>
    <t>技藝（表演） CON+5或“閃躲”受到+10%的加值，EDU-5</t>
  </si>
  <si>
    <t>本職技能：話術、心理學、技藝（表演）、跳躍或攀爬、喬裝、任意的空手近戰技能+個人感興趣的技能2個</t>
  </si>
  <si>
    <t>善於隱藏真正的想法 對目標的“心理學”造成－10%的減值</t>
  </si>
  <si>
    <t>本職技能：話術、聆聽、信譽、心理學、勸說、圖書館使用、勸說+個人的專業技能1個</t>
  </si>
  <si>
    <t>技藝（唱歌、表演、舞蹈、樂器演奏等） APP+5或CON+5 針對網路謠言的“圖書館使用”獲得+10%加值</t>
  </si>
  <si>
    <t>其他任選三種</t>
  </si>
  <si>
    <t>本職技能：技藝（唱歌、表演、舞蹈、樂器演奏等）、電腦使用、心理學、勸說、電器修理+個人感興趣的技能3個</t>
  </si>
  <si>
    <t>技藝（表演） APP+5 對FAN的“信譽”獲得+10%加值</t>
  </si>
  <si>
    <t>本職技能：話術、駕駛（汽車）、技藝（表演）、心理學、勸說、喬裝+個人感興趣的技能2個</t>
  </si>
  <si>
    <t>和電視台有關係，且可以自由進出。 順利的話也可以接近名人。</t>
  </si>
  <si>
    <t>本職技能：話術、駕駛（汽車）、潛行、聆聽、潛行、勸說、法律+個人感興趣的技能1個</t>
  </si>
  <si>
    <t>對超常現象的“偵查”獲得+10%的加值</t>
  </si>
  <si>
    <t>本職技能：神秘學、化學、機械維修、攝影、生物學、勸說、電器修理、物理學</t>
  </si>
  <si>
    <t>技藝（表演） 對相信靈異事件的人的“話術”和“勸說”獲得+10%加值</t>
  </si>
  <si>
    <t>本職技能：話術、神秘學、技藝（表演）、信譽、心理學、勸說、勸說+個人感興趣的技能1個</t>
  </si>
  <si>
    <t>技藝（紅酒鑒賞、廚藝、縫紉、打掃等） 只要在主人身邊，令主人的“話術”和“信譽”獲得+10%的加值</t>
  </si>
  <si>
    <t>本職技能：話術或勸說、急救、聆聽、技藝（紅酒鑒賞、廚藝、縫紉、打掃等）、會計學、心理學、偵查、其他語言</t>
  </si>
  <si>
    <t>技藝（演技） 關於自己販賣物品的“話術”和“勸說”獲得+10%的加值</t>
  </si>
  <si>
    <t>本職技能：話術、駕駛（汽車）、技藝（演技）、會計學、心理學、勸說、勸說+個人感興趣的技能1個</t>
  </si>
  <si>
    <t>完美的整理了衣裝時， APP+10（不影響技能點數）</t>
  </si>
  <si>
    <t>本職技能：話術、閃避、聆聽、會計學、勸說、偵查</t>
  </si>
  <si>
    <t>技藝（木工、溶解、配管等） 可以一眼就看出自己專業的建築物或製造品的構造</t>
  </si>
  <si>
    <t>本職技能：技藝（木工、溶解、配管等）、攀爬、駕駛（汽車）、電器維修、機械維修、重機械操作+個人感興趣的技能2個</t>
  </si>
  <si>
    <t>提供專業的服務且技藝（廚藝）判定成功的話 “信用”和“勸說”等技能獲得+10%的加值。</t>
  </si>
  <si>
    <t>本職技能：化學、技藝（廚藝）、生物學、自然史、偵查、其他語言、廚藝的歷史+鬥毆</t>
  </si>
  <si>
    <t>技藝（表演） 賭博時，“幸運”獲得+10%的加值</t>
  </si>
  <si>
    <t>本職技能：話術、巧手、聆聽、技藝（表演）、會計學、心理學、偵查+個人感興趣的技能1個</t>
  </si>
  <si>
    <t>技藝（舞蹈）、技藝（時尚） 精通家鄉的暗道和家鄉的黑道規則</t>
  </si>
  <si>
    <t>標☆任選四種</t>
  </si>
  <si>
    <t>本職技能：話術、潛行、心理學、偵查+以下技能中則四：技藝（舞蹈）、技藝（時尚）、跳躍、投擲、攀爬、喬裝、空手/鬥毆</t>
  </si>
  <si>
    <t>CON-1 關於網上的流言的“圖書館使用”和“技藝（電腦病毒）”獲得+10%的加值</t>
  </si>
  <si>
    <t>本職技能：電腦使用、心理學、技藝（駭客）（電腦病毒）、圖書館使用、法律+個人感興趣的技能2個</t>
  </si>
  <si>
    <t>看到人類和自然界動物的屍體不會喪失理智度， 但是當發現死因是超自然的原因時，按通常規則喪失理智度。</t>
  </si>
  <si>
    <t>本職技能：開鎖、潛行、潛行、心理學、跟蹤、喬裝、任意近戰技能、任意槍支技能</t>
  </si>
  <si>
    <t>技藝（握手） “信用”獲得+10%的加值，在自己的選舉區的話就是20%。</t>
  </si>
  <si>
    <t>本職技能：話術、聆聽、技藝（握手）、心理學、勸說、法律、歷史、母語</t>
  </si>
  <si>
    <t>CON-5 針對網路謠言的“圖書館使用”獲得+20%加值</t>
  </si>
  <si>
    <t>三項尼特族技能</t>
  </si>
  <si>
    <t>本職技能：潛行、聆聽、電腦使用、潛行、圖書館使用+個人感興趣的技能3個</t>
  </si>
  <si>
    <t>SIZ+5 “回避”和“潛行”和“潛行”受到-20%的減值</t>
  </si>
  <si>
    <t>本職技能：投擲、武近戰技能2個+個人感興趣的技能3個</t>
  </si>
  <si>
    <t>技藝（遊戲）</t>
  </si>
  <si>
    <t>本職技能：話術、聆聽、技藝（遊戲）、電腦使用、電器維修、勸說+個人感興趣的技能2個</t>
  </si>
  <si>
    <t>對觀看自己的錄影的人“話術”和“心理學”獲得+10%的加值</t>
  </si>
  <si>
    <t>本職技能：話術、巧手、攝影、電器維修、法律、偵查+以下技能擇二：駕駛（汽車）、潛行、方向感</t>
  </si>
  <si>
    <t>文物學家（原作向）</t>
  </si>
  <si>
    <t>文物學家也許是調查員可以從事的最具有洛夫克拉夫特風格的職業：那些歷久彌新的的卓越作品、湮沒在古代傳說中的神奇力量，總能使他們樂在其中。獨立的收入使文物學家能夠研究古舊晦澀的文物，或者根據自己的興趣愛好集中探尋特別的種類。他們通常有著欣賞的眼光、敏銳的頭腦，和諷刺無知、自大、貪婪者的愚蠢時尖酸刻薄的幽默。
技藝（任一），
推薦關系人:書商，古董收藏者，歷史研究學會。</t>
  </si>
  <si>
    <t>本職技能：估價，技藝（任一），歷史，圖書館使用，語言，社交（任一）（魅惑、話術、恐嚇、勸說），偵查，任意一項其他個人或時代特長。</t>
  </si>
  <si>
    <t>考古學家（原作向）</t>
  </si>
  <si>
    <t>考古學家研究探索歷史的痕跡。主要來說，是對人類歷史相關的物質資料進行各種鑒識、檢查、分析。這項工作包含辛苦細致的研究，更不必提情願親自下鬥鏟土的決心。
在1920 年代，成功的考古學家會被當成著名冒險家與探險家，名利雙收。有人運用科學方法考古，不過更多的人對付老祖宗的秘密時喜好暴力破解的辦法，甚至祭出炸藥，這種碉堡了的辦法現代人可是很難看得慣的。
推薦關系人:贊助人，博物館，大學。</t>
  </si>
  <si>
    <t>科學（任意一項）</t>
  </si>
  <si>
    <t>本職技能：估價，考古，歷史，語言，圖書館使用，偵查，機械維修，領航或科學（任一：如化學、物理、地理等）。</t>
  </si>
  <si>
    <t>作家（原作向）</t>
  </si>
  <si>
    <t>作家不同於記者，他們用文字定義和探討人們的社會生活，尤其是人們的情感變化。他們的勞動通常孤立而又自我中心：雖然以前寫作是個能穩拿工資的行當，但如今只靠寫作發大財的人屈指可數。
作家的工作習慣相差極大。通常作家們會花費數月乃至數年的時間調查取材，為新書的創作做準備；然後閉門謝客，投入緊張的創作。
推薦關系人:出版社，文學評論家，歷史學家等。</t>
  </si>
  <si>
    <t>本職技能：技藝（文學），歷史，圖書館使用，自然或神秘學，語言，母語，心理學，任意一項其他個人或時代特長。</t>
  </si>
  <si>
    <t>罪犯-女飛賊（古典）</t>
  </si>
  <si>
    <t>女飛賊是名為專業大盜的女人。大部分都是獨立行動，也有對自己的男伴言聽計從的時候。
不過這也不一定，實際上情況可能完全相反，她完全可以在幹了某一票以後就卷走所有現金和皮草溜之大吉。
推薦關系人:黑幫，執法機構，本地企業</t>
  </si>
  <si>
    <t>本職技能：技藝（任意），社交（任二）（魅惑、話術、恐嚇、勸說），鬥毆/空手或射擊（手槍），汽車駕駛，聆聽，潛行，任意一項其他個人或時代特長。</t>
  </si>
  <si>
    <t>業餘技藝愛好者（原作向）</t>
  </si>
  <si>
    <t>業余技藝愛好者靠經濟自立、遺產繼承、信托基金或者其他各種來源保障自己的生活開支，沒有必要自己工作。如果經濟條件足夠好，他們甚至可以雇傭專業的經濟顧問來打理自己的產業。他們可能有很高的學歷，但不一定是真才實學；優越的經濟條件使得他們性情古怪，口無遮攔。
在1920 年代，這些人可能會被時人稱為“摩登女郎”或者“公子哥兒”，當然想當一個社交“名流”其實並不要求他有多有錢。換作現代，“時髦”則是恰如其分的形容詞。
業余技藝愛好者有著大把的時間考慮如何變得瀟灑世故，不過花這些時間去做別的事可是違背他們的天性和興致。
推薦關系人:多種多樣，但通常是背景和趣味相近的人。同好會組織、波希米亞主義者、上流社會。</t>
  </si>
  <si>
    <t>本職技能：技藝（任一），射擊，語言，騎乘，社交（任一）（魅惑、話術、恐嚇、勸說），任意三項其他個人或時代特長。</t>
  </si>
  <si>
    <t>醫生（原作向）</t>
  </si>
  <si>
    <t>醫生這裏可能是指全科醫生、外科醫生、其他專科醫生或者獨立醫學研究員。除去個人的目標以外，救死扶傷、獲得財富和榮譽、提升公眾的理性意識和科學素養也常常是醫生的理想。
農村和小城鎮的衛生院是全科醫生的舞台，而大城市的各大醫院則是高手如雲，集聚了眾多專攻病理學、毒理學、整形外科、腦外科等領域的專家。有些醫生也可能擔任全職或兼職的法醫，進行屍檢，並為市、縣、州級執法機構出具檢驗報告。
在美國，行醫資格由各州認證，大多要求最少兩年的正規醫學院校學習經歷。不過這個規定還是比較晚近的，在1920 年代很多年長的醫生盡管沒受過任何正規專業教育，仍然可以獲得醫師執照。
推薦關系人:其他醫生，醫護工作者，病人和前病人。</t>
  </si>
  <si>
    <t>本職技能：急救、醫學、語言（拉丁文）、心理學、科學（生物學，藥學），任兩種其他學術或個人特長。</t>
  </si>
  <si>
    <t>記者用文字對當天的新聞事件進行報導與評 論,一天之內就要完成一個作家一周的工作量。他們通常為報紙、雜誌、廣播電台、電視台或者新聞網站撰稿。
優秀的調查記者在報導事件的同時,即使面對醜惡,也能保持自身的清廉正直。噁心的記者則被現實所壓倒,最終喪失自己的節操,肆意操縱文字歪曲真相。
推薦關系人:新聞界，政治家，街頭罪犯和執法機構。</t>
  </si>
  <si>
    <t>本職技能：技藝（技藝或攝影），社交（任一）（魅惑、話術、恐嚇、勸說），歷史，圖書館使用，母語，心理學，任意兩項其他個人或時代特長。</t>
  </si>
  <si>
    <t>通訊記者則是新聞傳媒行業大軍中的一員, 不管是自由撰稿或是在報社、雜誌社、新聞網站、 通訊社工作。大部分記者從事實地工作,包括走 訪見證人、查看記錄、收集敘述。有些記者被安 排專門追蹤警界、體育界或商界的熱點新聞,其他人則是負責社會事件乃至園藝俱樂部之類的事情。
通訊記者都會攜帶記者證,不過記者證除了 各通訊社(主要是報社)用來識別自己的僱員以 外沒有太大的作用。實際上記者的工作內容更像 私家偵探,有時為了獲得第一手消息也難免使點嘴上花招。
推薦關系人:新聞媒體，政治團體與政府，商界，執法機構，街頭罪犯，上流社會。</t>
  </si>
  <si>
    <t>本職技能：技藝（表演），歷史，聆聽，母語，社交（任一）（魅惑、話術、恐嚇、勸說），心理學，潛行，偵查。</t>
  </si>
  <si>
    <t>圖書館管理員（原作向）</t>
  </si>
  <si>
    <t xml:space="preserve">圖書館管理員在公共機構和圖書館工作，負責管理圖書目錄和書庫，並處理圖書借閱等。在現代，圖書館管理員還要負責管理視聽資料、電子書庫。
一些大公司可能聘用圖書館管理員管理書庫，偶爾還會有富有的圖書藏家招收他們管理自己的私人藏書。
推薦關系人:書商，社會團體，專業研究人員。
</t>
  </si>
  <si>
    <t>本職技能：會計，圖書館使用，語言，母語，任意四項其他個人特長或專業書籍主題。</t>
  </si>
  <si>
    <t>便衣警察的工作是檢查犯罪現場、收集證據、詢問證人以解決兇殺、巧手等重大案件。他們在現場辦案中往往與穿制服的巡警密切合作。
警探可能指揮他的下屬進行詳盡的調查，但是很難有機會集中精力對付單獨一個事件，在美國他們很可能要同時處理數十乃至上百的案件。警探工作最關鍵的部分是通過梳理證詞、重建現場情況，摒棄偽證，從而收集足夠逮捕嫌疑人的證據，進而促成成功的刑事審判。警探和檢察官的職責是分開的，這樣可以保證證據在審判之前被獨立地對待。
盡管現在警探通常會參加警察學校課程並獲得學位、參加特殊訓練或公務員培訓，他們最主要的經驗還是來源於擔任基層警官或者普通巡警時的工作經歷。
推薦關系人:執法機構，街頭罪犯，屍檢部門，司法部門，犯罪組織。</t>
  </si>
  <si>
    <t>本職技能：技藝（表演）或喬裝，射擊，法律，聆聽，社交（任一）（魅惑、話術、恐嚇、勸說），心理學，偵查，一項其他技能。</t>
  </si>
  <si>
    <t>巡警屬於市、城鎮、縣治安部門或州、地區的警察機關。他們工作時可能步行、駕駛巡邏車，或者幹脆坐辦公室。
推薦關系人:執法機構，本地企業與居民，街頭罪犯，犯罪組織。</t>
  </si>
  <si>
    <t>本職技能：鬥毆/空手，射擊，急救，社交（任一）（魅惑、話術、恐嚇、勸說），法律，心理學，偵查和下面的一種個人特長：汽車駕駛或騎乘。</t>
  </si>
  <si>
    <t>教授是受聘於高等院校的學者。大公司也可 能聘請他們以開展學術研究與產品開發。獨立的學者也靠開辦業餘課程作為經濟來源。
最重要的一點,這一職業代表了 PhD(博士) 的榮譽稱號,意味著可以在世界各地的大學任終身教職。教授的專長是教學和專業研究,往往在自己的專業領域內有著可圈可點的學術成就。
推薦關系人:學者，大學，圖書館。</t>
  </si>
  <si>
    <t>四項任意技能</t>
  </si>
  <si>
    <t>本職技能：圖書館使用，語言，母語，心理學，任意四項其他學術、時代或個人特長。</t>
  </si>
  <si>
    <t>精神病醫生（古典）</t>
  </si>
  <si>
    <t>在1920 年代，“精神病醫生”這個詞專用來稱呼治療精神失常的醫生（也就是早期的精神科醫生）。精神分析在當時的美國鮮為人知，而且它的基本內容都是性生活和如廁訓練之類令大眾不齒的東西。精神病學，一種正規的從行為主義發展來的醫學理論則要普及得多。精神病醫生、精神科醫生和神經科醫生還經常爆發激烈的論戰。
推薦關系人:其他精神疾病研究者，醫生，有時還有執法機構的偵探。</t>
  </si>
  <si>
    <t>科學（生物學，化學）</t>
  </si>
  <si>
    <t>本職技能：法律，聆聽，醫學，語言，精神分析，心理學，科學（生物學，化學）。</t>
  </si>
  <si>
    <t>探險家（古典）</t>
  </si>
  <si>
    <t>在20 世紀早期，這世界還有許多地區尚未有人涉足，而探索這些地方正是探險家的工作。這種令人興奮不已的生活方式，其經濟來源則是科學界的贊助、私人的捐贈、博物館的委托和報紙雜志圖書電影的版權等等。
黑非洲的大部分仍然不為人知，同樣的地方還包括了南美的馬托格羅索高原，澳大利亞的大沙沙漠，撒哈拉和阿拉伯沙漠，和亞洲的茫茫戈壁。盡管南北極點已經被探險家征服了，但周圍很大部分的地區仍然是未知的。
推薦關系人:大圖書館使用，大學，博物館，富有的贊助者，其他探險家，出版社，外國政府官員，本地土著。</t>
  </si>
  <si>
    <t>本職技能：攀爬或游泳，射擊，歷史，跳躍，自然學，領航，語言，生存。</t>
  </si>
  <si>
    <t>特技飛行員在嘉年華工作或者為大膽的消費者進行休閑飛行服務。參加有組織的飛行表演賽，不論是固定路線還是越野賽，往往都可以增加自己的知名度。在1920 年代，好萊塢常常使用特技飛行員，飛機制造商也會錄用一些飛行員為新機作測試。許多特技飛行員是在一次大戰中掌握的飛行技術，所以許多人仍然在陸海空軍或海岸警衛隊服役；年輕的飛行員則基本上是在和平時期接受的訓練或是自學成才。
參加過一戰的王牌飛行員“現在”還活躍在公眾視野中的包括：埃迪·裏肯巴克，現在在克萊斯勒公司工作；湯米·希區柯克，“現在”是馬球賽場的明星；裏德·蘭迪斯，美國職棒大聯盟執行長凱納索·蒙頓·蘭迪斯的兒子。
推薦關系人:前部隊關系人，其他飛行員，機場地勤技術人員，商人。</t>
  </si>
  <si>
    <t>本職技能：會計，電器維修，聆聽，機械維修，領航，駕駛（飛行器），偵查，任意一項其他個人或時代特長。</t>
  </si>
  <si>
    <t>兼容《克蘇魯的呼喚調查員伴侶》的職業；僅限1920 年代使用；使用前請諮詢KP。
推薦關系人:聯邦政府，新聞媒體，外國政府。</t>
  </si>
  <si>
    <t>用一到兩種語言：取代其他本職技能</t>
  </si>
  <si>
    <t>本職技能：魅惑，歷史，恐嚇，話術，聆聽，母語，勸說，心理學，用一到兩種語言取代其他本職技能。</t>
  </si>
  <si>
    <t>兼容《克蘇魯的呼喚調查員伴侶》的職業；僅限1920 年代使用；使用前請諮詢KP。
推薦關系人:警察，法庭，街頭路人，犯罪組織，賞金獵人。</t>
  </si>
  <si>
    <t>本職技能：會計，社交（任二）（魅惑、話術、恐嚇、勸說），法律，圖書館使用，心理學，任意兩項其他個人或時代特長。</t>
  </si>
  <si>
    <t>社會主義者、激進主義者（古典）</t>
  </si>
  <si>
    <t>兼容《克蘇魯的呼喚調查員伴侶》的職業；僅限1920 年代使用；使用前請諮詢KP。
推薦關系人:其他激進分子，技藝家和作家，工會。</t>
  </si>
  <si>
    <t>本職技能：鬥毆/空手，社交（任二）（魅惑、話術、恐嚇、勸說），射擊（手槍），語言，心理學，任意兩項其他個人或時代特長。</t>
  </si>
  <si>
    <t>執事/ 長老（古典）</t>
  </si>
  <si>
    <t>兼容《克蘇魯的呼喚調查員伴侶》的職業；僅限1920 年代使用；使用前請諮詢KP。
請先使用其他職業建卡，然後做以下修改；用會計學，心理學取代原來的四項技能已有的不必取代
推薦關系人:教會高層、信教群眾、地方商會和社區領袖。</t>
  </si>
  <si>
    <t>牙醫（古典）</t>
  </si>
  <si>
    <t>兼容《克蘇魯的呼喚調查員伴侶》的職業；僅限1920 年代使用；使用前請諮詢KP。
推薦關系人:其他醫生，醫護工作者，病人和前病人。</t>
  </si>
  <si>
    <t>內科醫生（古典）</t>
  </si>
  <si>
    <t>整形醫生（古典）</t>
  </si>
  <si>
    <t>兼容《克蘇魯的呼喚調查員伴侶》的職業；僅限1920 年代使用；使用前請諮詢KP。
推薦關系人:醫療專家，好萊塢，可能有罪犯。</t>
  </si>
  <si>
    <t>實地調研員（古典）</t>
  </si>
  <si>
    <t>兼容《克蘇魯的呼喚調查員伴侶》的職業；僅限1920 年代使用；使用前請諮詢KP。
推薦關系人:學界的其他學者，研究基金會，新聞媒體，外國政府官員，贊助企業，贊助人。</t>
  </si>
  <si>
    <t>兩項科學技能</t>
  </si>
  <si>
    <t>本職技能：會計，攀爬或跳躍，急救，圖書館使用，語言，社交（任一）（魅惑、話術、恐嚇、勸說），兩項研究領域相關技能。</t>
  </si>
  <si>
    <t>兼容《克蘇魯的呼喚調查員伴侶》的職業；僅限1920 年代使用；使用前請諮詢KP。
請先使用其他職業建卡，然後做以下修改；用一種社交技能（魅惑、話術、恐嚇、勸說）或心理學替換原有的一項本職技能
推薦關系人:參考原有職業</t>
  </si>
  <si>
    <t>司法科學家（古典）</t>
  </si>
  <si>
    <t>兼容《克蘇魯的呼喚調查員伴侶》的職業；僅限1920 年代使用；使用前請諮詢KP。
推薦關系人:執法部門，地方實驗室和化學品供應商。</t>
  </si>
  <si>
    <t>本職技能：技藝（攝影），醫學，法律，科學（化學，司法科學，藥學），偵查任意一項其他個人或時代特長。</t>
  </si>
  <si>
    <t>兼容《克蘇魯的呼喚調查員伴侶》的職業；僅限1920 年代使用；使用前請諮詢KP。必選瘋癲僧人經歷包：SAN-3D10；因為你已經瘋瘋癲癲，故免疫臨時瘋狂的癥狀。
推薦關系人:上帝。</t>
  </si>
  <si>
    <t>本職技能：母語，社交（任二）（魅惑、話術、恐嚇、勸說），潛行，心理學，妙手，任意兩項其他個人或時代特長。</t>
  </si>
  <si>
    <t>兼容《克蘇魯的呼喚調查員伴侶》的職業；僅限1920 年代使用；使用前請諮詢KP。
推薦關系人:海員公會，走私者。</t>
  </si>
  <si>
    <t>本職技能：人類學，攀爬，電工或機修，跳躍，重機，語言，生存（海上），任意一項其他個人或時代特長。</t>
  </si>
  <si>
    <t>兼容《克蘇魯的呼喚調查員伴侶》的職業；僅限1920 年代使用；使用前請諮詢KP。潛行或巧手（任一）
推薦關系人:信教顧客。</t>
  </si>
  <si>
    <t>兼容《克蘇魯的呼喚調查員伴侶》的職業；僅限1920 年代使用；使用前請諮詢KP。
推薦關系人:很少。</t>
  </si>
  <si>
    <t>本職技能：會計，社交（任二）（魅惑、話術、恐嚇、勸說），汽車駕駛，領航，聆聽，心理學，一項其他技能。</t>
  </si>
  <si>
    <t>兼容《克蘇魯的呼喚調查員伴侶》的職業；僅限1920 年代使用；使用前請諮詢KP。
推薦關系人:商界，饑渴的投資人。</t>
  </si>
  <si>
    <t>本職技能：會計，估價，母語，社交（任二）（魅惑、話術、恐嚇、勸說），心理學，任意兩項其他個人或時代特長。</t>
  </si>
  <si>
    <t>兼容《克蘇魯的呼喚調查員伴侶》的職業；僅限1920 年代使用；使用前請諮詢KP。
推薦關系人:州和地方檔案局。</t>
  </si>
  <si>
    <t>本職技能：會計，技藝（攝影），圖書館使用，博物學，領航，生存（任一），偵查，任意一項其他個人或時代特長。</t>
  </si>
  <si>
    <t>兼容《克蘇魯的呼喚調查員伴侶》的職業；僅限1920 年代使用；使用前請諮詢KP。
推薦關系人:同事，不過他們可以聽到對話的內容，從而掌握公司的情報。</t>
  </si>
  <si>
    <t>本職技能：母語，語言，兩項社交技能（魅惑、話術、恐嚇、勸說），聆聽，心理學，任意兩項其他個人或時代特長。</t>
  </si>
  <si>
    <t>兼容《克蘇魯的呼喚調查員伴侶》的職業；僅限1920 年代使用；使用前請諮詢KP。
推薦關系人:醫院和醫療機構實驗室器械、藥品、化學品。</t>
  </si>
  <si>
    <t>本職技能：技藝（攝影），電工，圖書館使用，機修，醫學，科學（生物，化學，藥學）。</t>
  </si>
  <si>
    <t>兼容《克蘇魯的呼喚調查員伴侶》的職業；僅限1920 年代使用；使用前請諮詢KP。駕駛（汽車）或駕駛（飛行器或船）電器維修或機械維修
推薦關系人:投資者，尋寶獵人夥伴，地方政府，外國政府，海岸衛隊，地方執法部門。</t>
  </si>
  <si>
    <t>本職技能：估價，攀爬，汽車駕駛或駕駛（飛行器或船），電工或機修，歷史，跳躍，社交（任一）（魅惑、話術、恐嚇、勸說），偵查。</t>
  </si>
  <si>
    <t>兼容《克蘇魯的呼喚調查員伴侶》的職業；僅限1920 年代使用；使用前請諮詢KP。
推薦關系人:地方官員，本地居民，本地罪犯。</t>
  </si>
  <si>
    <t>本職技能：汽車駕駛，射擊（任一），格鬥（鬥毆，鞭），法律，勸說或心理學，騎術，追蹤。</t>
  </si>
  <si>
    <t>概述</t>
  </si>
  <si>
    <t>行為守則</t>
  </si>
  <si>
    <t>1.</t>
  </si>
  <si>
    <t>2.</t>
  </si>
  <si>
    <t>3.</t>
  </si>
  <si>
    <t>4.</t>
  </si>
  <si>
    <t>5.</t>
  </si>
  <si>
    <t>6.</t>
  </si>
  <si>
    <t>7.</t>
  </si>
  <si>
    <t>8.</t>
  </si>
  <si>
    <t>常用字句</t>
  </si>
  <si>
    <t>人物關係</t>
  </si>
  <si>
    <t>年齡-性別</t>
  </si>
  <si>
    <t>dB</t>
  </si>
  <si>
    <t>射程</t>
  </si>
  <si>
    <t>價格20s / 現代($)</t>
  </si>
  <si>
    <t>常見時代</t>
  </si>
  <si>
    <r>
      <rPr>
        <sz val="24"/>
        <rFont val="宋体"/>
        <charset val="134"/>
      </rPr>
      <t>常規武器</t>
    </r>
    <r>
      <rPr>
        <sz val="9"/>
        <rFont val="宋体"/>
        <charset val="134"/>
      </rPr>
      <t>(暈（眩)：在 1d6 輪或 KP 指定的時間中，目標無法行動。)</t>
    </r>
  </si>
  <si>
    <t>空手</t>
  </si>
  <si>
    <t>格鬥（鬥毆）</t>
  </si>
  <si>
    <t>1d3</t>
  </si>
  <si>
    <t>+dB</t>
  </si>
  <si>
    <t>接觸</t>
  </si>
  <si>
    <t>無價</t>
  </si>
  <si>
    <t>1920s,現代</t>
  </si>
  <si>
    <t>指虎</t>
  </si>
  <si>
    <t>1d3+1</t>
  </si>
  <si>
    <t>1  /  10</t>
  </si>
  <si>
    <t>燃燒的火炬</t>
  </si>
  <si>
    <t>1d6</t>
  </si>
  <si>
    <t>+燃燒</t>
  </si>
  <si>
    <t>0.05 / 0.5</t>
  </si>
  <si>
    <t>包皮鐵棍(甩棍、護身短棒)</t>
  </si>
  <si>
    <t>1d8</t>
  </si>
  <si>
    <t>2 / 15</t>
  </si>
  <si>
    <t>大型棍狀物(棒球棍、板球棒、撥火棍等)</t>
  </si>
  <si>
    <t>3 / 35</t>
  </si>
  <si>
    <t>小型棍狀物(警棍等)</t>
  </si>
  <si>
    <t>催淚噴霧</t>
  </si>
  <si>
    <t>眩暈</t>
  </si>
  <si>
    <t>6步</t>
  </si>
  <si>
    <t>25次</t>
  </si>
  <si>
    <t>- / 10</t>
  </si>
  <si>
    <t>大型刀具(大砍刀等)</t>
  </si>
  <si>
    <t>√</t>
  </si>
  <si>
    <t>4 / 50</t>
  </si>
  <si>
    <t>中型刀具(雕刻刀等)</t>
  </si>
  <si>
    <t>1d4+2</t>
  </si>
  <si>
    <t>小型刀具(水果刀等)</t>
  </si>
  <si>
    <t>1d4</t>
  </si>
  <si>
    <t xml:space="preserve">2 / </t>
  </si>
  <si>
    <t>電擊槍（接觸）</t>
  </si>
  <si>
    <t>+眩暈</t>
  </si>
  <si>
    <t>不定</t>
  </si>
  <si>
    <t>- / 200</t>
  </si>
  <si>
    <t>現代</t>
  </si>
  <si>
    <t>220v通電導線</t>
  </si>
  <si>
    <t>2d8</t>
  </si>
  <si>
    <t>雙截棍</t>
  </si>
  <si>
    <t>格鬥（連枷）</t>
  </si>
  <si>
    <t>1 / 10</t>
  </si>
  <si>
    <t>絞具</t>
  </si>
  <si>
    <t>格鬥（絞殺）</t>
  </si>
  <si>
    <t>0.5 / 3</t>
  </si>
  <si>
    <t>格鬥（電鋸）</t>
  </si>
  <si>
    <t>- / 300</t>
  </si>
  <si>
    <t>長鞭</t>
  </si>
  <si>
    <t>格鬥（鞭）</t>
  </si>
  <si>
    <t>+1 / 2dB</t>
  </si>
  <si>
    <t>10步</t>
  </si>
  <si>
    <t>5 / 50</t>
  </si>
  <si>
    <t>1920s</t>
  </si>
  <si>
    <t>斧頭 / 鐮刀</t>
  </si>
  <si>
    <t>格鬥（斧）</t>
  </si>
  <si>
    <t>1d6+1</t>
  </si>
  <si>
    <t>3 / 9</t>
  </si>
  <si>
    <t>大型劍(騎兵大劍)</t>
  </si>
  <si>
    <t>格鬥（劍）</t>
  </si>
  <si>
    <t>1d8+1</t>
  </si>
  <si>
    <t>30 / 75</t>
  </si>
  <si>
    <t>中型劍(佩劍等)</t>
  </si>
  <si>
    <t>15 / 100</t>
  </si>
  <si>
    <t>輕劍(擊劍、劍仗等)</t>
  </si>
  <si>
    <t>25 / 100</t>
  </si>
  <si>
    <t>矛(槍騎兵)</t>
  </si>
  <si>
    <t>格鬥（矛）</t>
  </si>
  <si>
    <t>25 / 150</t>
  </si>
  <si>
    <t>伐木斧</t>
  </si>
  <si>
    <t>1d8+2</t>
  </si>
  <si>
    <t>5 / 10</t>
  </si>
  <si>
    <t>弓箭</t>
  </si>
  <si>
    <t>射擊（弓）</t>
  </si>
  <si>
    <t>30碼</t>
  </si>
  <si>
    <t>7 / 75</t>
  </si>
  <si>
    <t>十字弩</t>
  </si>
  <si>
    <t>50碼</t>
  </si>
  <si>
    <t>1 / 2</t>
  </si>
  <si>
    <t>10 / 100</t>
  </si>
  <si>
    <t>電擊槍(遠程)</t>
  </si>
  <si>
    <t>射擊（手槍）</t>
  </si>
  <si>
    <t>15步</t>
  </si>
  <si>
    <t>- / 400</t>
  </si>
  <si>
    <t>拋出的石塊</t>
  </si>
  <si>
    <t>STR步</t>
  </si>
  <si>
    <t>利刃迴旋鏢</t>
  </si>
  <si>
    <t>STR碼</t>
  </si>
  <si>
    <t>2 /4</t>
  </si>
  <si>
    <t>罕見</t>
  </si>
  <si>
    <t>苦無</t>
  </si>
  <si>
    <t>20碼</t>
  </si>
  <si>
    <t>一次性</t>
  </si>
  <si>
    <t>擲矛</t>
  </si>
  <si>
    <t>1 / 25</t>
  </si>
  <si>
    <r>
      <rPr>
        <sz val="24"/>
        <rFont val="宋体"/>
        <charset val="134"/>
      </rPr>
      <t>手槍</t>
    </r>
    <r>
      <rPr>
        <sz val="9"/>
        <rFont val="宋体"/>
        <charset val="134"/>
      </rPr>
      <t>(如果每回合發射多于 1 發，每次擲骰都有一個懲罰骰。括號內標注了每回合最多射擊次數。)</t>
    </r>
  </si>
  <si>
    <t>遂發槍</t>
  </si>
  <si>
    <t>1 / 4</t>
  </si>
  <si>
    <t>30 / 300</t>
  </si>
  <si>
    <t>.22短口自動手槍</t>
  </si>
  <si>
    <t>1(3)</t>
  </si>
  <si>
    <t>25 / 190</t>
  </si>
  <si>
    <t>.25短口手槍(單管)</t>
  </si>
  <si>
    <t>12 / 55</t>
  </si>
  <si>
    <t>.32 or 7.65mm左輪手槍</t>
  </si>
  <si>
    <t>15 / 200</t>
  </si>
  <si>
    <t>.32 or 7.65mm自動手槍</t>
  </si>
  <si>
    <t>20 / 350</t>
  </si>
  <si>
    <t>.357 Magnum左輪手槍</t>
  </si>
  <si>
    <t>1d8+1d4</t>
  </si>
  <si>
    <t>1 / 425</t>
  </si>
  <si>
    <t>.38 or 9mm左輪手槍</t>
  </si>
  <si>
    <t>1d10</t>
  </si>
  <si>
    <t>25 / 200</t>
  </si>
  <si>
    <t>.38自動手槍</t>
  </si>
  <si>
    <t>30 / 375</t>
  </si>
  <si>
    <t>貝雷塔M9</t>
  </si>
  <si>
    <t>- / 500</t>
  </si>
  <si>
    <t>格洛克17 9mm自動手槍</t>
  </si>
  <si>
    <t>魯格P08</t>
  </si>
  <si>
    <t>75 / 600</t>
  </si>
  <si>
    <t>.41左輪手槍</t>
  </si>
  <si>
    <t>30 / -</t>
  </si>
  <si>
    <t>1920s,罕見</t>
  </si>
  <si>
    <t>.44馬格南左輪手槍</t>
  </si>
  <si>
    <t>1d10+1d4+2</t>
  </si>
  <si>
    <t>1 / 475</t>
  </si>
  <si>
    <t>.45左輪手槍</t>
  </si>
  <si>
    <t>1d10+2</t>
  </si>
  <si>
    <t>.45自動手槍</t>
  </si>
  <si>
    <t>40 / 375</t>
  </si>
  <si>
    <t>沙漠之鷹</t>
  </si>
  <si>
    <t>1d10+1d6+3</t>
  </si>
  <si>
    <t>- / 650</t>
  </si>
  <si>
    <r>
      <rPr>
        <sz val="24"/>
        <rFont val="宋体"/>
        <charset val="134"/>
      </rPr>
      <t>步槍</t>
    </r>
    <r>
      <rPr>
        <sz val="9"/>
        <rFont val="宋体"/>
        <charset val="134"/>
      </rPr>
      <t>(大部分種類每回合發射 1 發。上膛時間和換彈時間相比，可以忽略不計。突擊步槍可以在單發、三發點射和自動連射之間切換。)</t>
    </r>
  </si>
  <si>
    <t>.58斯普林菲爾德步槍</t>
  </si>
  <si>
    <t>射擊（步槍）</t>
  </si>
  <si>
    <t>1d10+4</t>
  </si>
  <si>
    <t>25 / 350</t>
  </si>
  <si>
    <t>.22杠杆式槍機步槍</t>
  </si>
  <si>
    <t>13 / 70</t>
  </si>
  <si>
    <t>.30卡賓槍</t>
  </si>
  <si>
    <t>2d6</t>
  </si>
  <si>
    <t>19 / 150</t>
  </si>
  <si>
    <t>.45馬提尼·亨利步槍</t>
  </si>
  <si>
    <t>1d8+1d6+3</t>
  </si>
  <si>
    <t>1 / 3</t>
  </si>
  <si>
    <t>20 / 200</t>
  </si>
  <si>
    <t>莫蘭上校的氣動步槍</t>
  </si>
  <si>
    <t>2d6+1</t>
  </si>
  <si>
    <t>加蘭德M1、M2步槍</t>
  </si>
  <si>
    <t>2d6+4</t>
  </si>
  <si>
    <t>二戰晚期</t>
  </si>
  <si>
    <t>SKS半自動步槍</t>
  </si>
  <si>
    <t>1(2)</t>
  </si>
  <si>
    <t>.303 (7.7mm)李恩菲爾德</t>
  </si>
  <si>
    <t>50 / 300</t>
  </si>
  <si>
    <t>.30-06 (7.62mm)栓式槍機步槍</t>
  </si>
  <si>
    <t>75 / 175</t>
  </si>
  <si>
    <t>.30-06 (7.62mm)半自動步槍</t>
  </si>
  <si>
    <t>.444 (11.28mm)馬林步槍</t>
  </si>
  <si>
    <t>2d8+4</t>
  </si>
  <si>
    <t>獵象槍(雙管)</t>
  </si>
  <si>
    <t>3d6+4</t>
  </si>
  <si>
    <t>1 or 2</t>
  </si>
  <si>
    <t>400 / 1800</t>
  </si>
  <si>
    <r>
      <rPr>
        <sz val="24"/>
        <rFont val="宋体"/>
        <charset val="134"/>
      </rPr>
      <t>霰彈槍</t>
    </r>
    <r>
      <rPr>
        <sz val="9"/>
        <rFont val="宋体"/>
        <charset val="134"/>
      </rPr>
      <t>(分三個範圍：近程、中程、遠程，傷害不同。步槍和手槍可以貫穿，但是霰彈槍不能貫穿（儘管裝有實心鉛彈的霰彈槍可以)。這不表明霰彈槍不致命；近距離的霰彈槍射擊極難成功可以造成 24 點傷害！
實心鉛彈的傷害：10 號，1d10+7；12 號，1d10+6；16 號，1d10+5，20 號，1d10+4；射程 50 碼，可以貫穿。)</t>
    </r>
  </si>
  <si>
    <t>20號霰彈槍(雙管)</t>
  </si>
  <si>
    <t>射擊（霰彈槍）</t>
  </si>
  <si>
    <t>2d6 / 1d6 / 1d3</t>
  </si>
  <si>
    <t>10 / 20 / 50</t>
  </si>
  <si>
    <t>35 / 稀有</t>
  </si>
  <si>
    <t>16號霰彈槍(雙管)</t>
  </si>
  <si>
    <t>2d6+2 / 1d6+1 / 1d4</t>
  </si>
  <si>
    <t>40 / 稀有</t>
  </si>
  <si>
    <t>12號霰彈槍(雙管)</t>
  </si>
  <si>
    <t>4d6 / 2d6 / 1d6</t>
  </si>
  <si>
    <t>40 / 200</t>
  </si>
  <si>
    <t>12號泵動霰彈槍</t>
  </si>
  <si>
    <t>45 / 100</t>
  </si>
  <si>
    <t>12號半自動霰彈槍</t>
  </si>
  <si>
    <t>削短12號雙管霰彈槍</t>
  </si>
  <si>
    <t>4d6 / 1d6</t>
  </si>
  <si>
    <t>N / A</t>
  </si>
  <si>
    <t>10號霰彈槍(雙管)</t>
  </si>
  <si>
    <t>4d6+2 / 2d6+1 / 1d4</t>
  </si>
  <si>
    <t>稀有</t>
  </si>
  <si>
    <t>1920s罕見</t>
  </si>
  <si>
    <t>12號貝裡尼M3 (折疊式槍托)</t>
  </si>
  <si>
    <t>- / 895</t>
  </si>
  <si>
    <t>12號SPAS (折疊式槍托)</t>
  </si>
  <si>
    <t>- / 600</t>
  </si>
  <si>
    <t>突擊步槍</t>
  </si>
  <si>
    <t>AK-47 or AKM</t>
  </si>
  <si>
    <t>1(2)or全自動</t>
  </si>
  <si>
    <t>AK-74</t>
  </si>
  <si>
    <t>- / 1000</t>
  </si>
  <si>
    <t>巴雷特M82</t>
  </si>
  <si>
    <t>2d10+1d8+6</t>
  </si>
  <si>
    <t>- / 3000</t>
  </si>
  <si>
    <t>FN FAL Light Automatic</t>
  </si>
  <si>
    <t>1(2)or3</t>
  </si>
  <si>
    <t>- / 1500</t>
  </si>
  <si>
    <t>Galil Assault Rifle</t>
  </si>
  <si>
    <t>- / 2000</t>
  </si>
  <si>
    <t>M16A2</t>
  </si>
  <si>
    <t>M4</t>
  </si>
  <si>
    <t>Steyr AUG</t>
  </si>
  <si>
    <t>- / 1100</t>
  </si>
  <si>
    <t>巴雷特M70 / 90</t>
  </si>
  <si>
    <t>1(or全自動</t>
  </si>
  <si>
    <t>- / 2800</t>
  </si>
  <si>
    <r>
      <rPr>
        <sz val="24"/>
        <rFont val="宋体"/>
        <charset val="134"/>
      </rPr>
      <t xml:space="preserve">衝鋒槍(SMG) </t>
    </r>
    <r>
      <rPr>
        <sz val="9"/>
        <rFont val="宋体"/>
        <charset val="134"/>
      </rPr>
      <t>單發射擊模式下使用「射擊（步槍)」技能，點射或連射模式下使用「射擊（衝鋒槍)」技能。</t>
    </r>
  </si>
  <si>
    <t>貝格曼MP181 /  MP2811</t>
  </si>
  <si>
    <t>射擊（衝鋒槍）</t>
  </si>
  <si>
    <t>20 / 30 / 32</t>
  </si>
  <si>
    <t>1000 / 20000</t>
  </si>
  <si>
    <t>黑克勒-科赫MP5</t>
  </si>
  <si>
    <t>15 / 30</t>
  </si>
  <si>
    <t>MAC-11</t>
  </si>
  <si>
    <t>1(3)or全自動</t>
  </si>
  <si>
    <t>- / 750</t>
  </si>
  <si>
    <t>蠍式衝鋒槍</t>
  </si>
  <si>
    <t>湯普森衝鋒槍</t>
  </si>
  <si>
    <t>1or全自動</t>
  </si>
  <si>
    <t>20 / 30 / 50</t>
  </si>
  <si>
    <t>200 / 1600</t>
  </si>
  <si>
    <t>烏茲微型衝鋒槍</t>
  </si>
  <si>
    <t>M1882加特林機槍</t>
  </si>
  <si>
    <t>射擊（機槍）</t>
  </si>
  <si>
    <t>全自動</t>
  </si>
  <si>
    <t>2000 / 14000</t>
  </si>
  <si>
    <t>M1918式勃朗寧自動步槍</t>
  </si>
  <si>
    <t>800 / 1500</t>
  </si>
  <si>
    <t>M1917A1式勃朗寧重機槍</t>
  </si>
  <si>
    <t>3000 / 30000</t>
  </si>
  <si>
    <t>布倫式輕機槍</t>
  </si>
  <si>
    <t>30 / 100</t>
  </si>
  <si>
    <t>3000 / 50000</t>
  </si>
  <si>
    <t>路易斯式輕機槍</t>
  </si>
  <si>
    <t>27 / 97</t>
  </si>
  <si>
    <t>3000 / 20000</t>
  </si>
  <si>
    <t>Minigun</t>
  </si>
  <si>
    <t>FNMinimi5.56mm輕機槍</t>
  </si>
  <si>
    <t>30 / 200</t>
  </si>
  <si>
    <t>維克斯MK1式機槍</t>
  </si>
  <si>
    <t>爆炸物和重武器</t>
  </si>
  <si>
    <t>燃燒瓶</t>
  </si>
  <si>
    <t>土制炸藥</t>
  </si>
  <si>
    <t>4d10 / 3碼</t>
  </si>
  <si>
    <t>2 / 5</t>
  </si>
  <si>
    <t>手榴彈*</t>
  </si>
  <si>
    <t>雷管</t>
  </si>
  <si>
    <t>2d10 / 1碼</t>
  </si>
  <si>
    <t>20 / box</t>
  </si>
  <si>
    <t>信號槍</t>
  </si>
  <si>
    <t>1d10+1d3</t>
  </si>
  <si>
    <t>15 / 75</t>
  </si>
  <si>
    <t>M79榴彈發射器</t>
  </si>
  <si>
    <t>射擊（重武器）</t>
  </si>
  <si>
    <t>3d10 / 2碼</t>
  </si>
  <si>
    <t>輕型反坦克武器*</t>
  </si>
  <si>
    <t>8d10 / 1碼</t>
  </si>
  <si>
    <t>150碼</t>
  </si>
  <si>
    <t>射擊(火焰噴射器)</t>
  </si>
  <si>
    <t>25碼</t>
  </si>
  <si>
    <t>至少10</t>
  </si>
  <si>
    <t>81mm迫擊炮</t>
  </si>
  <si>
    <t>6d10 / 6碼</t>
  </si>
  <si>
    <t>500碼</t>
  </si>
  <si>
    <t>獨立</t>
  </si>
  <si>
    <t>75mm野戰炮</t>
  </si>
  <si>
    <t>10d10 / 2碼</t>
  </si>
  <si>
    <t>120mm坦克炮(穩定)</t>
  </si>
  <si>
    <t>15d10 / 4碼</t>
  </si>
  <si>
    <t>2000碼</t>
  </si>
  <si>
    <t>5英寸艦載炮(穩定)</t>
  </si>
  <si>
    <t>12d10 / 4碼</t>
  </si>
  <si>
    <t>3000碼</t>
  </si>
  <si>
    <t>自動</t>
  </si>
  <si>
    <t>管狀炸彈</t>
  </si>
  <si>
    <t>1d10 / 3碼</t>
  </si>
  <si>
    <t>佈置</t>
  </si>
  <si>
    <t>一次使用</t>
  </si>
  <si>
    <t>塑膠炸彈(C4) 100克</t>
  </si>
  <si>
    <t>6d10 / 3碼</t>
  </si>
  <si>
    <t>反步兵地雷</t>
  </si>
  <si>
    <t>4d10 / 5碼</t>
  </si>
  <si>
    <t>闊劍地雷</t>
  </si>
  <si>
    <t>6d6 / 20碼</t>
  </si>
  <si>
    <t>以上資料來自: 冷嵐自製自動角色卡 https: /  / docs.google.com / spreadsheets / d / 18REjYeUMsbq3PJuy59I0bkrXsycf85ieji6P9rMUkcY / edit?usp=sharing</t>
  </si>
  <si>
    <t>傷害：投擲指定的骰子得到傷害。攻擊骰子的結果是極難成功時，傷害會增加。武器按極難成功時傷害增加的方式分爲兩種：貫穿武器和非貫穿武器。
非貫穿武器取最大傷害（如果有傷害加值，也取最大值)。要注意的重點是，只有主動的攻擊在極難成功時會增加傷害；任何反擊造成的成功攻擊，即使是極難成功也不會增加傷害。</t>
  </si>
  <si>
    <t>貫穿：表徵該武器類別或武器能够貫穿。極難成功造成貫穿：最大值傷害（近戰武器有最大傷害加值) 再額外加上一次武器的傷害骰。反擊不能造成貫穿。
在極遠的距離只有極難成功能命中目標的時候，必須要會心一擊（出目 01) 才能造成貫穿。</t>
  </si>
  <si>
    <t>基礎射程：武器攻擊的標準距離。yd= 碼， ft= 英尺。 未注明的射程單位均爲“碼”。</t>
  </si>
  <si>
    <t>每輪（攻擊次數)：每個戰鬥輪中能够進行攻擊的次數（不影響角色用該武器反擊的次數)。
絕大多數武器可以每輪射擊一次而沒有懲罰骰。射出的子彈數可以增加到最大射數（表示在括號裏的數值)，
但是每一次射擊都有一個懲罰骰。一些武器具有自動射擊功能，用它射擊使用自動武器規則。</t>
  </si>
  <si>
    <t>故障值：如果一次火器發射的檢定結果大于等于該武器的故障值，不僅攻擊不會命中，子彈也會成爲啞彈</t>
  </si>
  <si>
    <t>彈數〔槍體或彈匣中的〕：因爲彈匣或彈鼓的尺寸不同，可能有多個數字。“壹”= 一次性。
價格：分爲1920 年代和現代（現代價格是收藏家市場價格，1920 年代則否)。</t>
  </si>
  <si>
    <t>燒（傷)：目標必須進行幸運檢定以避免燃燒。下回合受到最小傷害。此後每回合傷害加倍，直到被撲滅（假設目標可燃)※</t>
  </si>
  <si>
    <t>毒劑名稱</t>
  </si>
  <si>
    <t>生效時間</t>
  </si>
  <si>
    <t>症狀</t>
  </si>
  <si>
    <t>毒劑</t>
  </si>
  <si>
    <t>鵝膏菌（毒蘑菇）</t>
  </si>
  <si>
    <t>6～24 小時</t>
  </si>
  <si>
    <t>劇烈腹痛、嘔吐、黃疸</t>
  </si>
  <si>
    <t>鬼筆鵝膏是最常見的一種，它造成了 95%的毒蘑菇致死事件。</t>
  </si>
  <si>
    <t xml:space="preserve">砷化物（砒霜等） </t>
  </si>
  <si>
    <t>30 分鐘～24 小時</t>
  </si>
  <si>
    <t>4d10</t>
  </si>
  <si>
    <t>灼痛、嘔吐、劇烈腹瀉</t>
  </si>
  <si>
    <t>砷中毒難以確認（這使得它作爲毒殺工具大受歡時迎）直到 1836 年馬氏試砷法發明爲止。</t>
  </si>
  <si>
    <t>顛茄</t>
  </si>
  <si>
    <t>2 小時～2 天</t>
  </si>
  <si>
    <t>心率加快、視力受損、驚厥</t>
  </si>
  <si>
    <t xml:space="preserve">世界上毒性最大的植物之一。成人食用 10～20 顆果實就可能死亡。 </t>
  </si>
  <si>
    <t>黑寡婦蜘蛛毒</t>
  </si>
  <si>
    <t>2～8 小時</t>
  </si>
  <si>
    <t>寒戰、出汗、噁心</t>
  </si>
  <si>
    <t>如果及時進行醫治，基本不會死亡。</t>
  </si>
  <si>
    <t>三氯甲烷（氯仿）</t>
  </si>
  <si>
    <t>1輪</t>
  </si>
  <si>
    <t>無傷害</t>
  </si>
  <si>
    <t>失去意識 1 小時</t>
  </si>
  <si>
    <t>在 19、20 世紀之交是常見的麻醉劑，不過高濃度的毒藥量也會致死。</t>
  </si>
  <si>
    <t>眼鏡蛇毒</t>
  </si>
  <si>
    <t>15～60 分鐘</t>
  </si>
  <si>
    <t>驚厥、呼吸衰竭</t>
  </si>
  <si>
    <t>接觸眼睛會産生直接的刺激，未經處理會失明。 如果有血清，可以避免受重傷和死亡。</t>
  </si>
  <si>
    <t>箭毒碱</t>
  </si>
  <si>
    <t>1 輪</t>
  </si>
  <si>
    <t>肌肉麻痹、呼吸衰竭</t>
  </si>
  <si>
    <t>南美洲人塗在箭上毒劑的通稱。口服無害，只有通過皮膚傷口直接侵入才會導致癱瘓。</t>
  </si>
  <si>
    <t>氰化物</t>
  </si>
  <si>
    <t>1～15 分鐘</t>
  </si>
  <si>
    <t>眩暈、驚厥、暈厥、死亡</t>
  </si>
  <si>
    <t>劇毒——如果攝入了氰化物鹽或者通過氣體吸入，都會死亡。</t>
  </si>
  <si>
    <t>響尾蛇毒</t>
  </si>
  <si>
    <t>2d10</t>
  </si>
  <si>
    <t>嘔吐、劇烈抽搐、黃視； 毒液會破壞組織、引發壞死，不過很少致命（特別是一兩個小時內就獲得解藥的話）。</t>
  </si>
  <si>
    <t>氟硝西泮</t>
  </si>
  <si>
    <t xml:space="preserve">15～30 分鐘 </t>
  </si>
  <si>
    <t>失去意識 4～8 小時</t>
  </si>
  <si>
    <t>無色無味，只有現代設定中出現。可能會失去記憶</t>
  </si>
  <si>
    <t>番木鱉碱（馬錢子碱、士的寧）</t>
  </si>
  <si>
    <t>10～20 分鐘</t>
  </si>
  <si>
    <t>劇烈的肌肉痙攣、窒息、死亡</t>
  </si>
  <si>
    <t>如果不及時醫治，幾小時內就會死亡。</t>
  </si>
  <si>
    <t>其他類型的傷害中簡單的列舉出了弱效，强效和致命三種程度的毒素，大多數情况下在游戲中它們應該就足够用了。
如果你希望在游戲中引入特別的毒物以及描述它們的效果，以下的內容可能會對你有所幫助。</t>
  </si>
  <si>
    <t>所有的毒物可以被分爲四個等級：極弱，弱效，强效，致命，
這四個級別的分類標準是一劑毒素（一次嚙咬，叮刺或是藥片，小瓶劑——取决于它的攝入方式）的毒性。
如果一個角色同時攝入多劑毒素，他必須在所有對抗毒素的體質值檢定上承受一個懲罰骰。</t>
  </si>
  <si>
    <t>毒素發作的速度取决于它們攝入的方式與守秘人的判斷。
劇烈的毒素可能在一輪之內就會發作（比如氰化物，只需一分鐘就可以完全殺死攝入者）；
慢效的毒素可能需要數小時甚至數天才會對人體造成影響。
毒素的作用可能會導致其他的症狀：腹痛，嘔吐，腹瀉，發寒，虛汗，驚厥，心律不齊，幻視，抽搐，昏迷，麻木，等等。
守秘人有權决定這些症狀是否會對中毒者的檢定造成一個懲罰骰或是難度等級提升。</t>
  </si>
  <si>
    <t>根據毒素的效力，它們可能造成不同程度的傷害：</t>
  </si>
  <si>
    <t>極弱效：無傷害，可能會暫時性昏迷 弱效：1d10 傷害
强效：2d10 傷害 致命性：4d10 傷害</t>
  </si>
  <si>
    <t>如果角色在受到毒素影響時，進行一個體質值檢定幷且結果爲他的體質值的 1 / 5 或更低，
毒素的效力會下降一個等級，根據守秘人的判斷，這可能會是症狀的消除與傷害减半。
在特定情况下，守秘人可以允許角色因爲體質值檢定大成功而完全無視毒素的效果，
在對抗毒素時，角色可以通過常識性的解毒法——催吐，放血，洗出等等來進行孤注一骰體質值檢定，
具體的合理性交由守秘人判斷。</t>
  </si>
  <si>
    <t>護甲數值範例</t>
  </si>
  <si>
    <t>防禦力</t>
  </si>
  <si>
    <t>厚重的皮夾克</t>
  </si>
  <si>
    <t>一戰標準鋼盔</t>
  </si>
  <si>
    <t xml:space="preserve">1 英寸硬木 </t>
  </si>
  <si>
    <t>現代美軍頭盔</t>
  </si>
  <si>
    <t>重型凱芙拉防彈背心</t>
  </si>
  <si>
    <t>1.5 英寸防彈玻璃</t>
  </si>
  <si>
    <t>1 英寸鋼板</t>
  </si>
  <si>
    <t>大號沙包</t>
  </si>
  <si>
    <t>護甲可以降低角色在被攻擊命中時受到的傷害。有些怪物擁有天然的防護器官，</t>
  </si>
  <si>
    <t>而人類角色則可以穿戴堅固的鎧甲或是利用防禦性的障礙物回避直接打擊。</t>
  </si>
  <si>
    <t>在角色承受傷害時，從他受到的傷害上减去相當于護甲值的數量，視爲這些傷害被護甲吸收和削弱了。</t>
  </si>
  <si>
    <t>注意，護甲幷不能保護角色免受魔法效果，毒素，溺水等二次效果的傷害。</t>
  </si>
  <si>
    <t>「特徵」</t>
  </si>
  <si>
    <t>這個系統出自6版官方擴充規則書「克蘇魯by煤油燈」(1890年英國維多利亞王朝),一共具有120種特徵。</t>
  </si>
  <si>
    <t>通過這個系統可以使得製作出來的調查員之間的特徵差別變得更為明顯。</t>
  </si>
  <si>
    <t>「特徵」 中標記有(D)記號的特徵大部分的情況下對調查員較為不利，如果投擲出了(D)特徵的話，玩家和KP可以商討權衡是否採用，</t>
  </si>
  <si>
    <t>或者重新投擲，KP在覺得投擲的特徵結果相當不利的情況下，可以給予調查員3D20的技能值作為補償。</t>
  </si>
  <si>
    <t>玩家通過投擲1D6和1D20來決定他所持有的「特徵」，1D6的結果是第一個數字，1D20的結果是第二個數字。</t>
  </si>
  <si>
    <t>任意</t>
  </si>
  <si>
    <t>任意選擇一個有(D)記號的特徵。</t>
  </si>
  <si>
    <t>1,2</t>
  </si>
  <si>
    <t>高齡(D)</t>
  </si>
  <si>
    <t>年齡追加[(1D3＋1)x10]歲。</t>
  </si>
  <si>
    <t>1,3</t>
  </si>
  <si>
    <t>優雅的歲數</t>
  </si>
  <si>
    <t xml:space="preserve"> 40歲開始對身體能力造成減值的規則改為從50歲開始。</t>
  </si>
  <si>
    <t>1,4</t>
  </si>
  <si>
    <t>白化病患者(D)</t>
  </si>
  <si>
    <t>STR、CON、SIZ、DEX、POW、APP中的任意一項減少15點。在明亮陽光下時「觀察」技能值減少(1D4-1)x5%，</t>
  </si>
  <si>
    <t>長時間受到光照的話會受到1點以上的傷害。白化病人在人群中很顯眼並可能被他人用有色目光看待。</t>
  </si>
  <si>
    <t>1,5</t>
  </si>
  <si>
    <t>酒精中毒(D)</t>
  </si>
  <si>
    <t>CON-5。STR、DEX、POW、APP中任意一項減少5點。</t>
  </si>
  <si>
    <t>為了避免陷入酩酊大醉需要通過一個理智判定。陷入發瘋的情況下，調查員可能會尋求酒精來逃避現實。</t>
  </si>
  <si>
    <t>1,6</t>
  </si>
  <si>
    <t>警戒</t>
  </si>
  <si>
    <t>不易被驚嚇到。被偷襲時總是能投擲「觀察」或者「聆聽」來判斷他是否察覺到了。</t>
  </si>
  <si>
    <t>1,7</t>
  </si>
  <si>
    <t>同盟者</t>
  </si>
  <si>
    <t>投擲1D100來決定同盟的力量／數量和出現的頻率(1D100的出點越大可能能夠獲得越有利的同盟)。</t>
  </si>
  <si>
    <t>1,8</t>
  </si>
  <si>
    <t>雙手靈活</t>
  </si>
  <si>
    <t>調查員可以靈活的使用他的任意一隻手而不會受到非慣用手的懲罰。</t>
  </si>
  <si>
    <t>1,9</t>
  </si>
  <si>
    <t>討厭動物(D)</t>
  </si>
  <si>
    <t>技能檢定涉及動物時(例如：騎馬、駕駛馬車、特定情況的藏匿、潛行)，技能成功率-1D6x5點。</t>
  </si>
  <si>
    <t>1,10</t>
  </si>
  <si>
    <t>藝術天才</t>
  </si>
  <si>
    <t>音樂、寫作之類的藝術技能總共＋INT%。</t>
  </si>
  <si>
    <t>1,11</t>
  </si>
  <si>
    <t>運動</t>
  </si>
  <si>
    <t>運動類技能獲得加值＝選擇一個技能＋30%，或者選擇兩個技能各＋20%，或者選擇三個技能各＋10%。</t>
  </si>
  <si>
    <t>運動類技能包括：  技藝(Art／Craft), 攀爬, 閃避, 潛行／隱身, 跳躍, 射擊(機關槍), 重機械操作, 騎術, 游泳 和  投擲</t>
  </si>
  <si>
    <t>1,12</t>
  </si>
  <si>
    <t>夜視強化</t>
  </si>
  <si>
    <t>黑暗相關的懲罰只有常人的一半。</t>
  </si>
  <si>
    <t>1,13</t>
  </si>
  <si>
    <t>累贅(D)</t>
  </si>
  <si>
    <t>調查員出生於世家但是卻沒能達到家人的期待，或者不服管教。對於交際類技能可能會造成影響-1D3x10%。</t>
  </si>
  <si>
    <t>1,14</t>
  </si>
  <si>
    <t>領導者資質</t>
  </si>
  <si>
    <t>POW＋1D2x5，任選交際類技能總共＋INT%。</t>
  </si>
  <si>
    <t>交際類技能包括： 技藝, 信譽／信用, 喬裝, 話術／花言巧語, 外語, 母語, 說服, 心理學</t>
  </si>
  <si>
    <t>1,15</t>
  </si>
  <si>
    <t>打鬥者</t>
  </si>
  <si>
    <t>「鬥毆」＋1D4x5%，每回合可以進行兩次「鬥毆」，攻擊成功時＋1點傷害。</t>
  </si>
  <si>
    <t>1,16</t>
  </si>
  <si>
    <t>笨拙(D)</t>
  </si>
  <si>
    <t>大失敗的幾率x2，並且大失敗時可能會招致災難。</t>
  </si>
  <si>
    <t>1,17</t>
  </si>
  <si>
    <t>收藏家</t>
  </si>
  <si>
    <t>調查員有收集硬幣、書、昆蟲、藝術作品、寶石、古董之類的愛好。</t>
  </si>
  <si>
    <t>1,18</t>
  </si>
  <si>
    <t>失去了身體的一部分。投擲1D6： 1～2＝腳, 3～4＝手, 5＝頭部(投擲1D6,1～3＝眼睛,4～6＝耳朵), 6＝玩家自己選擇。</t>
  </si>
  <si>
    <t>失去腳的話DEX-15、STR或CON-5，MOVE只有常人的一半，所有運動類技能-25%；</t>
  </si>
  <si>
    <t>身體障礙(D)</t>
  </si>
  <si>
    <t xml:space="preserve">失去手腕的話STR-5、DEX-10，所有的操作類技能-15%，使用武器會受到限制； </t>
  </si>
  <si>
    <t>失去眼睛的話，觀察，火器技能和跟視覺有關的技能等全部-35%，另外投擲一個「幸運」，失敗的話APP-1D2x5；  以及</t>
  </si>
  <si>
    <t>失去耳朵的話APP- (1D3)x5，「聆聽」等和耳朵有關的技能全部-30%。</t>
  </si>
  <si>
    <t>運動類技能包括：  技藝(Art／Craft), 攀爬, 閃避, 潛行／隱身, 跳躍, 射擊(機關槍), 重機械操作, 騎術, 游泳 和 投擲。</t>
  </si>
  <si>
    <t>操作類技能包括：  技藝(Art／Craft), 巧手, 喬裝, 汽車駕駛, 電器維修, 急救, 射擊(手槍),  鎖匠, 機械維修, 技藝(攝影), 領航(Pilot) , 射擊(步槍／霰彈槍) , 射擊(衝鋒槍)。</t>
  </si>
  <si>
    <t>1,19</t>
  </si>
  <si>
    <t>三選一</t>
  </si>
  <si>
    <t>再投擲三次，由玩家選擇其中一個作為特徵。</t>
  </si>
  <si>
    <t>1,20</t>
  </si>
  <si>
    <t>三選二</t>
  </si>
  <si>
    <t>再投擲三次，玩家和KP各選擇一個特徵。</t>
  </si>
  <si>
    <t>2,1</t>
  </si>
  <si>
    <t>運氣</t>
  </si>
  <si>
    <t>再投擲一次，獲得那個特徵，特徵具有(D)時，</t>
  </si>
  <si>
    <t>玩家可以再額外選擇一個其他任意特徵獲得。特徵沒有(D)時，玩家必須再同時選擇一個(D)特徵。</t>
  </si>
  <si>
    <t>2,2</t>
  </si>
  <si>
    <t>詛咒(D)</t>
  </si>
  <si>
    <t>調查員被吉普賽人、魔女、法師、外國原住民等施予了詛咒，詛咒效果等同「邪眼術」咒文或由KP決定。</t>
  </si>
  <si>
    <t>KP也可以決定解除詛咒的條件。「邪眼術」參考魔法第4007項</t>
  </si>
  <si>
    <t>2,3</t>
  </si>
  <si>
    <t>黑暗先祖(D)</t>
  </si>
  <si>
    <t>調查員具有邪惡的一族，外國人、食人族、甚至神話生物的血統。投擲1D100，出點愈大，血統也愈恐怖。</t>
  </si>
  <si>
    <t>2,4</t>
  </si>
  <si>
    <t>聽覺障礙(D)</t>
  </si>
  <si>
    <t>「聆聽」減少2D4x5%。</t>
  </si>
  <si>
    <t>2,5</t>
  </si>
  <si>
    <t>絕症纏身(D)</t>
  </si>
  <si>
    <t>調查員身患絕症(癌症、失明、梅毒、肺結核等)，絕症對調查員造成惡劣影響，至少失去5點CON，</t>
  </si>
  <si>
    <t>如果病情繼續惡化的話還會繼續失去其他能力值。投擲1D100來決定剩餘壽命，出點越大壽命越長。</t>
  </si>
  <si>
    <t>2,6</t>
  </si>
  <si>
    <t>鐘樓怪人(D)</t>
  </si>
  <si>
    <t>調查員具有巨大的傷痕或者身體變形等特徵，APP至少-1D4 x5。對交際類技能也可能-(失去的APP)%。</t>
  </si>
  <si>
    <t>2,7</t>
  </si>
  <si>
    <t>酒豪</t>
  </si>
  <si>
    <t>不易喝醉。酒精作為毒素處理的情況下， 毒藥級別下降一級或得到獎勵骰。</t>
  </si>
  <si>
    <t>2,8</t>
  </si>
  <si>
    <t>鷹眼</t>
  </si>
  <si>
    <t>「觀察」＋2D3x5%。</t>
  </si>
  <si>
    <t>2,9</t>
  </si>
  <si>
    <t>敵人(D)</t>
  </si>
  <si>
    <t>有對調查員不利的敵人存在，投擲1D100來決定敵人的力量／數量以及出現頻率，數值越大越惡劣。用途似乎有限？</t>
  </si>
  <si>
    <t>2,10</t>
  </si>
  <si>
    <t>一枝槍的正常射程＋50%；</t>
  </si>
  <si>
    <t>優良武器</t>
  </si>
  <si>
    <t>一樣近戰類武器，用家的技能成功率＋5%或者傷害＋1D2；  以及</t>
  </si>
  <si>
    <t>武器不易被破壞(具有更多的耐久度) 或 入手的武器具有比一般的武器更高的品質。</t>
  </si>
  <si>
    <t>2,11</t>
  </si>
  <si>
    <t>傳家寶</t>
  </si>
  <si>
    <t>調查員擁有繪畫、書籍、武器、傢俱等具有高價值的寶物。也可能是模組中追加的寶物的持有人。</t>
  </si>
  <si>
    <t>2,12</t>
  </si>
  <si>
    <t>俊足</t>
  </si>
  <si>
    <t>DEX＋5。再投擲1D6，1～4時MOVE＋1，5～6時MOVE＋2。</t>
  </si>
  <si>
    <t>2,13</t>
  </si>
  <si>
    <t>賭徒(D？)</t>
  </si>
  <si>
    <t>進行一次「幸運」鑒定。成功的話調查員獲得 (INT／5＋POW／5) x2%的「賭博」技能。</t>
  </si>
  <si>
    <t>失敗的話只有(INT／5 或 POW／5 )%的技能值，資產減少1D6x 10%，並且調查員遇到賭博時需要通過一個理智判定才能克制自己。</t>
  </si>
  <si>
    <t>2,14</t>
  </si>
  <si>
    <t>擅長料理</t>
  </si>
  <si>
    <t>獲得(INTorEDU)%的「技藝(料理)」技能。</t>
  </si>
  <si>
    <t>2,15</t>
  </si>
  <si>
    <t>聽力良好</t>
  </si>
  <si>
    <t>「聆聽」＋2D3x5%。</t>
  </si>
  <si>
    <t>2,16</t>
  </si>
  <si>
    <t>洞察人心</t>
  </si>
  <si>
    <t>「心理學」＋2D3x5%。</t>
  </si>
  <si>
    <t>2,17</t>
  </si>
  <si>
    <t>反應靈敏</t>
  </si>
  <si>
    <t>投擲1D6。1～3＝DEX＋5，4～5＝DEX＋10，6＝DEX＋15。</t>
  </si>
  <si>
    <t>2,18</t>
  </si>
  <si>
    <t>與動物相處</t>
  </si>
  <si>
    <t>技能和動物有關時＋(1D6＋1)x5%，例如騎馬、駕駛馬車、特定情況的潛行／隱身等。</t>
  </si>
  <si>
    <t>2,19</t>
  </si>
  <si>
    <t>天賦</t>
  </si>
  <si>
    <t>可以選擇任意技能(可多選)，獲得總計3D20點技能加值。</t>
  </si>
  <si>
    <t>2,20</t>
  </si>
  <si>
    <t>遊戲人生</t>
  </si>
  <si>
    <t>玩家自己選擇一個特徵。</t>
  </si>
  <si>
    <t>3,1</t>
  </si>
  <si>
    <t>3,2</t>
  </si>
  <si>
    <t>貪婪(D)</t>
  </si>
  <si>
    <t>對調查員來說金錢至上。任何狀況下都優先考慮金錢。為此或許會欺騙其他人…也許，其他調查員也包括在內？</t>
  </si>
  <si>
    <t>3,3</t>
  </si>
  <si>
    <t>悲歎人生</t>
  </si>
  <si>
    <t>SAN-1D10，玩家和KP給調查員設定一個背景(失去愛人、子孫或者其他血親的悲劇)。</t>
  </si>
  <si>
    <t>3,4</t>
  </si>
  <si>
    <t>玩家和KP商議決定，調查員對於特定的國籍、人種或者宗教信仰持有非理性的反感。</t>
  </si>
  <si>
    <t>憎惡(D)</t>
  </si>
  <si>
    <t>(例如：愛爾蘭人，英國人，威爾士人，法國人，西班牙人，荷蘭人，德國人，阿拉伯人，天主教徒，執法人員，犯罪者…等)</t>
  </si>
  <si>
    <t>PL和KP應該討論(他們憎恨的)是甚麼人以及為甚麼調查員與這些人交流時幾乎不能收起自己(對他們)的敵意。</t>
  </si>
  <si>
    <t>3,5</t>
  </si>
  <si>
    <t>比馬還要健壯</t>
  </si>
  <si>
    <t>CON＋1D3x5。</t>
  </si>
  <si>
    <t>3,6</t>
  </si>
  <si>
    <t>快樂主義者</t>
  </si>
  <si>
    <t>追求個人的喜悅(美食、飲品、性、衣裝、音樂、傢俱等)。
為此浪費了(1D4＋2)x10%的資產。通過一個「幸運」判定，
失敗的話因為這種放縱的生活而失去5點STR、CON、INT、POW、DEX或APP。</t>
  </si>
  <si>
    <t>3,7</t>
  </si>
  <si>
    <t>騎手</t>
  </si>
  <si>
    <t>「騎馬」技能＋(1D6＋1)x10%。</t>
  </si>
  <si>
    <t>3,8</t>
  </si>
  <si>
    <t>易衝動(D)</t>
  </si>
  <si>
    <t>有不考慮後果輕率的行動的傾向。根據情況可能需要通過一個減半的「靈感」判定來使頭腦冷靜。</t>
  </si>
  <si>
    <t>3,9</t>
  </si>
  <si>
    <t>二選一。</t>
  </si>
  <si>
    <t>A)「靈感」＋10%，獲得可以臨時組裝或者發明一些裝置的能力。</t>
  </si>
  <si>
    <t>巧妙</t>
  </si>
  <si>
    <t>B)武器以外的操縱類技能獲得加值，只選擇一個技能的話＋30%，選擇2個技能各＋20%，3個各＋10%。</t>
  </si>
  <si>
    <t>3,10</t>
  </si>
  <si>
    <t>瘋狂(D)</t>
  </si>
  <si>
    <t>SAN-1D8。玩家和KP商議給予調查員一個精神障礙。</t>
  </si>
  <si>
    <t>3,11</t>
  </si>
  <si>
    <t>調查員對某一篇地域瞭解的非常詳細(例建築配置、道路、商業、住民、歷史等)。</t>
  </si>
  <si>
    <t>土地勘測員</t>
  </si>
  <si>
    <t>對應的區域應為都市某一塊區域或者單個農村之類的較狹小的範圍。</t>
  </si>
  <si>
    <t>對於這篇區域的詳細情況調查員通過「知識」或「靈感」判定即可知曉。</t>
  </si>
  <si>
    <t>3,12</t>
  </si>
  <si>
    <t>意志頑強</t>
  </si>
  <si>
    <t>POW＋1D3x5，SAN也獲得對應的上升。</t>
  </si>
  <si>
    <t>3,13</t>
  </si>
  <si>
    <t>花花公子／狐狸精</t>
  </si>
  <si>
    <t>APP＋1D3x5，和異性溝通時交際類技能＋1D3x10%。</t>
  </si>
  <si>
    <t>3,14</t>
  </si>
  <si>
    <t>巨大昂貴的物品</t>
  </si>
  <si>
    <t>調查員擁有某種巨大(大小上)而值錢的東西(例船隻、工廠、房屋、礦山、大塊的土地等)。</t>
  </si>
  <si>
    <t>對於這東西，玩家和KP要慎重討論，因為那東西或許需要花費調查員很多時間和精力。</t>
  </si>
  <si>
    <t>3,15</t>
  </si>
  <si>
    <t>語言學家</t>
  </si>
  <si>
    <t>調查員即使言語不通也有可能和其他人成功溝通，增加一個輔助技能「語言學家」，初期技能值為(INTorEDU)／5%。</t>
  </si>
  <si>
    <t>3,16</t>
  </si>
  <si>
    <t>家人失蹤</t>
  </si>
  <si>
    <t>調查員有著失蹤很久的家人,有可能會在模組中登場(例兄弟／姐妹／或者其他親人遭遇海難、死在海外、被其他親戚帶走等情況)。</t>
  </si>
  <si>
    <t>3,17</t>
  </si>
  <si>
    <t>調查員不會拋棄或虧待自己的家人、朋友和夥伴，而且在力所能及的範圍內一定會幫助他們。</t>
  </si>
  <si>
    <t>忠誠</t>
  </si>
  <si>
    <t>這聲譽也使他在本地使用交際類技能(Communication)時成功率＋10%。</t>
  </si>
  <si>
    <t>3,18</t>
  </si>
  <si>
    <t>魔法素質</t>
  </si>
  <si>
    <t>學習咒文時只需要正常的一半時間，成功率也增加INT／5%。</t>
  </si>
  <si>
    <t>3,19</t>
  </si>
  <si>
    <t>社畜</t>
  </si>
  <si>
    <t>額外獲得3D20的技能點。</t>
  </si>
  <si>
    <t>3,20</t>
  </si>
  <si>
    <t>4,1</t>
  </si>
  <si>
    <t>橫財</t>
  </si>
  <si>
    <t>調查員的持有現金為通常規則的2倍。</t>
  </si>
  <si>
    <t>4,2</t>
  </si>
  <si>
    <t>魔法道具</t>
  </si>
  <si>
    <t xml:space="preserve">KP應給予調查員持有一些附魔道具 (例如是能傷害神話生物的武器、召喚(神話)生物時會用的道具、占卜用品和POW儲藏器等等)。 </t>
  </si>
  <si>
    <t>如有需要，調查員可以通過一個POW／5的檢定來知道這件道具的本質。</t>
  </si>
  <si>
    <t>4,3</t>
  </si>
  <si>
    <t>射擊名人</t>
  </si>
  <si>
    <t>從火器（手槍）和火器（步槍／霰彈槍）中二擇一，選擇的這項技能＋2D3x5%。</t>
  </si>
  <si>
    <t>4,4</t>
  </si>
  <si>
    <t>調查員被頻繁的被誤認為其他人，通常都會是些有著惡評的人物(罪犯、身懷醜聞的惡人之類的)。</t>
  </si>
  <si>
    <t>認錯人</t>
  </si>
  <si>
    <t>模組中在合適的情況下「幸運」可能會被降為原本的一半</t>
  </si>
  <si>
    <t>(簡單來說，調查員因為某些理由獲得其他人的犯罪歷史、惡名、通過詐騙獲得的財富或者權力這樣的身份或者特徵)。</t>
  </si>
  <si>
    <t>4,5</t>
  </si>
  <si>
    <t>天氣預報</t>
  </si>
  <si>
    <t>通過一個「靈感」判定，調查員就可以得知1D6＋1小時裡的正確天氣情況，有多大的降雨量、下雨的場所、風級、持續時間等等。</t>
  </si>
  <si>
    <t>4,6</t>
  </si>
  <si>
    <t>對外表的強迫症(D)</t>
  </si>
  <si>
    <t>APP＋5，但是調查員為了讓自己看起來亮麗動人而花費大量的金錢來購買華貴的服飾和飾物。儲蓄和資產減半。</t>
  </si>
  <si>
    <t>4,7</t>
  </si>
  <si>
    <t>古書</t>
  </si>
  <si>
    <t>調查員擁有和模組有關的重要手寫／複印資料 (例： 刊物、魔法書、歷史文獻、聖經、神話典籍、地圖等等)。</t>
  </si>
  <si>
    <t>KP可以決定這件道具的性質和價值。</t>
  </si>
  <si>
    <t>4,8</t>
  </si>
  <si>
    <t>試煉生還者(D)</t>
  </si>
  <si>
    <t>SAN-1D6。調查員擁有從恐怖環境中生還的經驗(海難、戰爭、恐怖分子劫持、地震等等)。</t>
  </si>
  <si>
    <t>因為這個經歷可能給調查員帶來某種長久的影響(通常程度的恐怖症狀，或者其他的精神障礙等)。</t>
  </si>
  <si>
    <t>4,9</t>
  </si>
  <si>
    <t>孤兒</t>
  </si>
  <si>
    <t>調查員相依為命的家人都不在了，或者不知道自己真正的家人是誰。</t>
  </si>
  <si>
    <t>4,10</t>
  </si>
  <si>
    <t>其他語言</t>
  </si>
  <si>
    <t>調查員可以追加獲得一項其他語言技能，技能值為1D4xINT／5%。</t>
  </si>
  <si>
    <t>4,11</t>
  </si>
  <si>
    <t>野外活動愛好者</t>
  </si>
  <si>
    <t>「領航術」、「自然學」、「追蹤」各＋(2D3＋1)x5%(分別投擲)。</t>
  </si>
  <si>
    <t>4,12</t>
  </si>
  <si>
    <t>人情債主</t>
  </si>
  <si>
    <t>模組中登場的某位角色欠了調查員人情。由KP決定是哪位角色、為什麼以及人情有多大。</t>
  </si>
  <si>
    <t>4,13</t>
  </si>
  <si>
    <t>人情債(D)</t>
  </si>
  <si>
    <t>調查員欠了某人人情。由KP決定是欠了哪位角色的人情以及其因由...等等</t>
  </si>
  <si>
    <t>4,14</t>
  </si>
  <si>
    <t>麻痹(D)</t>
  </si>
  <si>
    <t>調查員因精神、疾病等原因苦於身體抽搐、扭曲等症狀。DEX-1D2x5； 以及</t>
  </si>
  <si>
    <t>進行一次「幸運」判定，失敗的話APP-5。</t>
  </si>
  <si>
    <t>4,15</t>
  </si>
  <si>
    <t>超常現象經歷</t>
  </si>
  <si>
    <t>調查員曾經經歷過難以說明的遭遇(幽靈、黑魔法、神話生物、超能力等)。玩家和KP討論決定其內容並失去最多1D6點SAN值。</t>
  </si>
  <si>
    <t>4,16</t>
  </si>
  <si>
    <t>大肚子(D)</t>
  </si>
  <si>
    <t>這位調查員怎麼說也太胖了點。進行一次「幸運」判定，失敗的話投擲1D6，1～3 CON-5，4～6 APP-5。</t>
  </si>
  <si>
    <t>4,17</t>
  </si>
  <si>
    <t>說服力</t>
  </si>
  <si>
    <t>「說服」＋(2D3＋1)x5%。</t>
  </si>
  <si>
    <t>4,18</t>
  </si>
  <si>
    <t>寵物</t>
  </si>
  <si>
    <t>調查員有養狗、貓或者鳥類。</t>
  </si>
  <si>
    <t>4,19</t>
  </si>
  <si>
    <t>任意技能獲得3D20點技能點。</t>
  </si>
  <si>
    <t>4,20</t>
  </si>
  <si>
    <t>5,1</t>
  </si>
  <si>
    <t>社畜(D)</t>
  </si>
  <si>
    <t>職業技能 額外獲得3D20點成長技能點。</t>
  </si>
  <si>
    <t>5,2</t>
  </si>
  <si>
    <t>調查員身患恐怖症狀或者瘋狂症狀。參考7版標準規則隨機決定症狀，</t>
  </si>
  <si>
    <t>恐怖症／瘋狂(D)</t>
  </si>
  <si>
    <t>或者選擇想要的症狀。遭遇到自身症狀根源的恐怖或者物品時，</t>
  </si>
  <si>
    <t>如果理智判定失敗，那麼調查員將無法抑制自己的恐怖或者被魅惑。</t>
  </si>
  <si>
    <t>5,3</t>
  </si>
  <si>
    <t>調查員在政治,經濟或者甚至軍事環境裡持有某種程度的權力。投擲1D100，出點越大權力越大。</t>
  </si>
  <si>
    <t>權力／階級／企業地位</t>
  </si>
  <si>
    <t>企業地位影響融資，政治地位可能所屬某種政府機關，軍隊地位遠超本身擁有的軍銜也說不定。</t>
  </si>
  <si>
    <t>「信譽度」＋25%。詳細的情況和KP商議決定。</t>
  </si>
  <si>
    <t>5,4</t>
  </si>
  <si>
    <t>以前的經驗</t>
  </si>
  <si>
    <t>玩家可以選擇獲得(EDU)%的職業成長技能點數。</t>
  </si>
  <si>
    <t>5,5</t>
  </si>
  <si>
    <t>由KP決定,遊戲中玩家會做一個預言未來的夢，這會需要一個POW／5 x3%的判定。</t>
  </si>
  <si>
    <t>預知夢</t>
  </si>
  <si>
    <t>夢境沒有必須符合現實的必要，如果夢境中見到的景象十分恐怖的話那麼會失去一些SAN值</t>
  </si>
  <si>
    <t>(現實中見到相同景象失去SAN值的10%左右)。鑒定失敗的話玩家會獲得錯誤的預言"</t>
  </si>
  <si>
    <t>5,6</t>
  </si>
  <si>
    <t xml:space="preserve">調查員的年收入和資產變成兩倍。「信譽度」＋1D4x5%。 </t>
  </si>
  <si>
    <t>以下二選一：</t>
  </si>
  <si>
    <t>繁榮</t>
  </si>
  <si>
    <t>調查員的業務規模變得更大而且更成功； 或</t>
  </si>
  <si>
    <t>調查員替富翁、持有權力的人做事或者與他們共事。</t>
  </si>
  <si>
    <t>5,7</t>
  </si>
  <si>
    <t>接觸某些物體時(或者抵達某個地方時)，通過一個POW／5的判定，</t>
  </si>
  <si>
    <t>心理測量</t>
  </si>
  <si>
    <t>成功的話可以窺視到這個物品／地方的過去。這個能力的正確度由KP決定。</t>
  </si>
  <si>
    <t>這個能力消耗1D6點MP。因為幻覺也可能失去SAN值(和上述的「預知夢」類似，損失通常的10%左右)。</t>
  </si>
  <si>
    <t>5,8</t>
  </si>
  <si>
    <t>健談者</t>
  </si>
  <si>
    <t>「話術」＋2D4x5%。調查員有著非常厲害的語言術，</t>
  </si>
  <si>
    <t>可以通過講故事獲得朋友的信任、降低敵人的敵意、賺到一頓免費的餐點也是可能的。</t>
  </si>
  <si>
    <t>5,9</t>
  </si>
  <si>
    <t>罕見的技能</t>
  </si>
  <si>
    <t>調查員通過一個INT／4的判定的話，可能會持有一些生活中完全不常見，</t>
  </si>
  <si>
    <t>或一般來說不會有的技能。罕見的語言、格鬥技、駕駛熱氣球之類，和KP商議決定。</t>
  </si>
  <si>
    <t>5,10</t>
  </si>
  <si>
    <t>紅髮</t>
  </si>
  <si>
    <t>調查員有著一頭好像燃燒著一般的紅髮，非常顯眼(沒有其他效果)。</t>
  </si>
  <si>
    <t>5,11</t>
  </si>
  <si>
    <t xml:space="preserve">進行一次「幸運」判定，成功的話調查員被人尊敬(設定其理由)， </t>
  </si>
  <si>
    <t>調查員在自家所在的村子／都市中所有的交際類技能獲得15%的加值。 「幸運」判定失敗的話調查員的聲望受損(設定其理由)，</t>
  </si>
  <si>
    <t>評價(D？)</t>
  </si>
  <si>
    <t>自家所在的村子／都市所有的交際類技能-15%。KP也可以決定通過良好的業績來抵消這個惡評。</t>
  </si>
  <si>
    <t>5,12</t>
  </si>
  <si>
    <t>報復追求者</t>
  </si>
  <si>
    <t xml:space="preserve">調查員相信自己受到了不公正的待遇並且對導致自己受到這種惡意的(壞)人進行報復行為。 </t>
  </si>
  <si>
    <t>玩家和KP討論決定敵人的真身。投擲1D100來決定敵人的強度和調查員受到這種不公正的程度。</t>
  </si>
  <si>
    <t>5,13</t>
  </si>
  <si>
    <t>傷痕</t>
  </si>
  <si>
    <t>進行一次「幸運」判定。成功的話傷痕沒有影響調查員的外觀，甚至彰顯其英勇也說不定。失敗的話APP-1D3x5%，交際類技能-1D3x5%。</t>
  </si>
  <si>
    <t>5,14</t>
  </si>
  <si>
    <t>「靈感」＋5%。並且選擇一個思考類技能＋30%，再選擇2個思考類技能＋20%，和一個思考類技能＋10%。</t>
  </si>
  <si>
    <t>作者權威</t>
  </si>
  <si>
    <t xml:space="preserve">思考類技能包括：會計, 考古學, 技藝, 科學(天文學,生物學,地質學,藥學,物理學,自然學,人類學), 克蘇魯神話(請和KP商量), </t>
  </si>
  <si>
    <t>歷史, 法律, 圖書館使用, 醫學,  領航(Navigate), 神秘學, 精神分析</t>
  </si>
  <si>
    <t>5,15</t>
  </si>
  <si>
    <t>秘密(D？)</t>
  </si>
  <si>
    <t>調查員有著決不能告訴別人的秘密。調查員的鄰居可能會有些線索也說不定。</t>
  </si>
  <si>
    <t>調查員可能是個罪犯、間諜，或者賣國賊之類的也說不定。內容由玩家和KP商議決定。</t>
  </si>
  <si>
    <t>5,16</t>
  </si>
  <si>
    <t>秘密結社</t>
  </si>
  <si>
    <t>調查員所屬於秘密主義的團體，可能會是共濟會、薔薇十字團、神志主義者、煉金術師結社、</t>
  </si>
  <si>
    <t>光明會之類團體的一員。或者是地下醫學研究者之類的犯罪／陰謀組織的一員。</t>
  </si>
  <si>
    <t>5,17</t>
  </si>
  <si>
    <t>自學</t>
  </si>
  <si>
    <t>EDU＋1D3x5，並增加因此獲得的技能值。</t>
  </si>
  <si>
    <t>5,18</t>
  </si>
  <si>
    <t>可疑的過去／緋聞(D)</t>
  </si>
  <si>
    <t>調查員過去曾經做過一些惹人懷疑的事情(賣淫、偷人等)，或者曾經犯下過某些重大罪行。所有的交際類技能-1D3x10%。</t>
  </si>
  <si>
    <t>5,19</t>
  </si>
  <si>
    <t>再投擲一次，獲得那個特徵，特徵具有(D)時，玩家可以再額外選擇一個其他任意特徵獲得。</t>
  </si>
  <si>
    <t>特徵沒有(D)時，玩家必須再同時選擇一個(D)特徵。</t>
  </si>
  <si>
    <t>5,20</t>
  </si>
  <si>
    <t>雙重</t>
  </si>
  <si>
    <t>再投擲兩次並獲得那兩個特徵。</t>
  </si>
  <si>
    <t>6,1</t>
  </si>
  <si>
    <t>6,2</t>
  </si>
  <si>
    <t>病弱(D)</t>
  </si>
  <si>
    <t>CON-1D3x5。</t>
  </si>
  <si>
    <t>6,3</t>
  </si>
  <si>
    <t>巧妙的手法</t>
  </si>
  <si>
    <t>巧手技能＋DEX%，可以在偷竊或者魔術的時候使用。</t>
  </si>
  <si>
    <t>6,4</t>
  </si>
  <si>
    <t>遲緩(D)</t>
  </si>
  <si>
    <t>MOVE-1。</t>
  </si>
  <si>
    <t>6,5</t>
  </si>
  <si>
    <t>失去名譽(D)</t>
  </si>
  <si>
    <t>探索者因為國籍、性別、人種、宗教或者過去的犯罪記錄等原因失去了社會上的名譽地位。</t>
  </si>
  <si>
    <t>作為其影響，調查員可能減少自由活動時間甚至所有的交際類技能-1D4x10%甚至更多。具體的影響玩家和KP商議決定。</t>
  </si>
  <si>
    <t>6,6</t>
  </si>
  <si>
    <t>原軍人</t>
  </si>
  <si>
    <t>調查員獲得INT點的技能點加到士兵的職業技能上。</t>
  </si>
  <si>
    <t>6,7</t>
  </si>
  <si>
    <t>咒文知識</t>
  </si>
  <si>
    <t>由KP決定，調查員最多可以獲知1D3種咒文，SAN-1D6。</t>
  </si>
  <si>
    <t>6,8</t>
  </si>
  <si>
    <t>膽小(D)</t>
  </si>
  <si>
    <t>調查員見到血液或者流血就會感覺到身體不適，失去更多的SAN值。也可能因為疾病的原因無法靠近或通過流血現場。</t>
  </si>
  <si>
    <t>6,9</t>
  </si>
  <si>
    <t>堅毅</t>
  </si>
  <si>
    <t>調查員不受到現實中的血跡或者流血的影響。遭遇血跡和流血時SAN損失為最小值，</t>
  </si>
  <si>
    <t>即使見到最殘虐的場合(大量被撕裂的人,被獵奇殺死的屍體等)也最多只減少通常的一半。</t>
  </si>
  <si>
    <t>6,10</t>
  </si>
  <si>
    <t>比公牛還要強韌</t>
  </si>
  <si>
    <t>STR＋1D3x5。</t>
  </si>
  <si>
    <t>6,11</t>
  </si>
  <si>
    <t>迷信(D)</t>
  </si>
  <si>
    <t>調查員迷信不疑，依賴著護身符、儀式或者愚蠢的信念。</t>
  </si>
  <si>
    <t>遭遇超自然現象的時候比通常多損失1點SAN值，即使原本不損失的情況下可能變成損失1點。</t>
  </si>
  <si>
    <t>6,12</t>
  </si>
  <si>
    <t>同情心</t>
  </si>
  <si>
    <t>調查員選擇一個交際類技能＋30%或者選擇兩個各＋20%，然後額外再選擇一個＋10%。</t>
  </si>
  <si>
    <t>6,13</t>
  </si>
  <si>
    <t>意外的幫手</t>
  </si>
  <si>
    <t>調查員因為一些緣由擁有一個對自己忠實並幫助自己的協助者。</t>
  </si>
  <si>
    <t>KP來決定這個協助者的真身和影響(依舊可以1D100來決定)。並且1D100也決定其頻率。</t>
  </si>
  <si>
    <t>6,14</t>
  </si>
  <si>
    <t>看不見的財產</t>
  </si>
  <si>
    <t xml:space="preserve">看不見的財產 "調查員有一筆自己不知道的財產。這可能是親人遺贈的或者理事會之類授予的。 </t>
  </si>
  <si>
    <t>這可能會是一塊土地、房屋或者事業……等。這依舊可以用1D100來決定其價值程度。(繼承)這筆財產可能會伴隨著意想不到的後果</t>
  </si>
  <si>
    <t>6,15</t>
  </si>
  <si>
    <t>虛弱(D)</t>
  </si>
  <si>
    <t>STR-1D3x5。</t>
  </si>
  <si>
    <t>6,16</t>
  </si>
  <si>
    <t>調查員要看清東西必須戴眼鏡。</t>
  </si>
  <si>
    <t>進行一個「幸運」判定，成功的話眼鏡只在讀書或者進行精細工作的時候才需要。</t>
  </si>
  <si>
    <t>戴眼鏡(D)</t>
  </si>
  <si>
    <t xml:space="preserve">失敗的話，(調查員在進行)激烈運動等情況時可能會丟失眼鏡，和視覺相關的技能-1D3x10%。 </t>
  </si>
  <si>
    <t>(對於只需要在讀書時使用眼鏡的調查員，如果他們丟失了眼鏡，進行精細工作的時候以上懲罰同樣適用)</t>
  </si>
  <si>
    <t>6,17</t>
  </si>
  <si>
    <t>彬彬有禮</t>
  </si>
  <si>
    <t>調查員的「信譽度」＋10%，真是個有禮貌的紳士(淑女)。</t>
  </si>
  <si>
    <t>6,18</t>
  </si>
  <si>
    <t>調查員的年齡變成10＋2D3歲。</t>
  </si>
  <si>
    <t>孩子(D)</t>
  </si>
  <si>
    <t>最大EDU變成(年齡 ／ 2 ＋2)x5，DEX＋5，STR、CON、APP中任意一項＋5。</t>
  </si>
  <si>
    <t>玩家和KP商議決定，調查員大概和家人住在一起，職業等也需要重新修正。</t>
  </si>
  <si>
    <t>6,19</t>
  </si>
  <si>
    <t>任意選擇一項特徵。</t>
  </si>
  <si>
    <t>6,20</t>
  </si>
  <si>
    <t>人生</t>
  </si>
  <si>
    <t>投擲兩次，玩家任意選擇其中一項特徵。</t>
  </si>
  <si>
    <t>調查員可能在任何年齡發現黑暗的秘密,並隨著年齡增長積累經驗。</t>
  </si>
  <si>
    <t>技能點數來自教育,表明年齡大的人知道的往往更多。但是,特定的人生經歷也一樣</t>
  </si>
  <si>
    <t>能夠成為調查員的財富或阻礙。若經歷包要求增長角色的年齡,那麼你應當先分配</t>
  </si>
  <si>
    <t>因 EDU 提升額外產生的技能點數,再分配 經歷包提供的點數。</t>
  </si>
  <si>
    <t>以下的經歷包均是可選的,並且每個玩家在 KP 的同意下只能選擇一個。</t>
  </si>
  <si>
    <t>戰場經驗包</t>
  </si>
  <si>
    <t>探索者在戰爭中為軍隊效命過－－譬如， 1914 至 1918 年的世界大戰。他在戰爭中獲得好處，也得到了傷痕。</t>
  </si>
  <si>
    <t>調整到適當的年齡。
SAN 減少 1D10+5。
在背景中增加：與戰爭相關的「受傷與傷痕」或「恐懼症與狂熱症」。
獲得 70 點技能紅利，分配到：
普通士兵： 攀爬，戰鬥（打架），火器（步槍/散彈槍），急救，威脅，聆聽，潛行，投擲，妙手，識破，生存。
軍官： 攀爬，戰鬥（打架），火器（手槍），急救，聆聽，領航，一項人際技能（魅力、說服、威脅之一），匿蹤，投擲，識破。
在角色卡上註明：免疫目擊屍體和重傷的 SAN 損失。</t>
  </si>
  <si>
    <t>警察經驗包</t>
  </si>
  <si>
    <t>探索者在警方工作過數年。</t>
  </si>
  <si>
    <t>初始年齡不可低於 25 歲。
SAN 減少 1D10。
在背景中增加一項：與警察工作相關的「受傷與傷痕」或「恐懼症與狂熱症」。
獲得 60 點技能紅利，分配到：攀爬，駕駛汽車，戰鬥（打架），火器（手槍或步槍/散彈槍），急救，法律，聆聽，外語，兩項人際技能，追蹤；
在角色卡上註明：免疫目擊屍體的 SAN 損失。</t>
  </si>
  <si>
    <t>罪犯經歷包</t>
  </si>
  <si>
    <t>探索者的大半輩子都在犯罪組織中服事。</t>
  </si>
  <si>
    <t>初始年齡不可低於 20 歲。
SAN 減少 1D10；
在背景中增加一項：與犯罪經驗相關的「受傷與傷痕」或「恐懼症與狂熱症」。
獲得 60 點技能紅利，分配到：攀爬，駕駛汽車，戰鬥（任一），火器（任一），一項[人際技能]，法律，聆聽，鎖匠，心理學，追蹤。
在角色卡上註明：免疫目擊屍體、目擊或進行謀殺或對人類暴力時 SAN 損失。</t>
  </si>
  <si>
    <t>醫療經驗包</t>
  </si>
  <si>
    <t>探索者長期服務於醫界。</t>
  </si>
  <si>
    <t>初始年齡不可低於 30 歲。
SAN 減少 1D10；
在背景中增加一項：與醫療經驗相關的「恐懼症與狂熱症」。
獲得 60 點技能紅利，分配到：急救，法律，聆聽，醫藥，心理學，識破，科學（任二）。
在角色卡上註明：免疫目擊屍體和重傷的 SAN 損失。</t>
  </si>
  <si>
    <t>神話經驗包</t>
  </si>
  <si>
    <t>探索者擁有克蘇魯神話知識－－無論是學術意義上還是來自確切經驗。
和守密人討論探索者如何意識到克蘇魯神話－－閱讀或經歷－－將這寫入角色的背景中。如果此知識是來自閱讀，決定探索者是否是相信者。</t>
  </si>
  <si>
    <t>增加守密人同意的克蘇魯神話技能值（建議 1D10+5）。
按照規則減少 SAN 的最大值。
如果是一個相信者，減少等同克蘇魯神話技能值的 SAN 。
在背景中增加兩項：與神話經驗相關的「受傷與傷痕」、「恐懼症與狂熱症」或「遭遇奇怪物體」。
在守密人的許可下加入咒文（如果是相信者）－－守密人將會決定探索者取得的咒文是什麼。</t>
  </si>
  <si>
    <t>1.進入瘋狂</t>
  </si>
  <si>
    <t>A.臨時性的瘋狂狀態</t>
  </si>
  <si>
    <t>一些有關san損失的例子</t>
  </si>
  <si>
    <t>當在1次的理智檢定中損失了5點或以上的SAN值</t>
  </si>
  <si>
    <t>0 / 1D2</t>
  </si>
  <si>
    <t>意外地發現了被撕裂的動物屍體。</t>
  </si>
  <si>
    <t>進行智力檢定，成功則代表理解到所看/所知的恐怖事件的意義，</t>
  </si>
  <si>
    <t>0 / 1D3</t>
  </si>
  <si>
    <t>意外地發現一具屍體或殘肢。</t>
  </si>
  <si>
    <r>
      <rPr>
        <sz val="12"/>
        <rFont val="PMingLiu"/>
        <charset val="134"/>
      </rPr>
      <t>導致PC陷入</t>
    </r>
    <r>
      <rPr>
        <b/>
        <sz val="10"/>
        <rFont val="宋体"/>
        <charset val="134"/>
      </rPr>
      <t>《瘋狂狀態》</t>
    </r>
    <r>
      <rPr>
        <sz val="10"/>
        <rFont val="宋体"/>
        <charset val="134"/>
      </rPr>
      <t>並永久性</t>
    </r>
    <r>
      <rPr>
        <b/>
        <sz val="10"/>
        <rFont val="宋体"/>
        <charset val="134"/>
      </rPr>
      <t>更改角色背景欄</t>
    </r>
    <r>
      <rPr>
        <sz val="10"/>
        <rFont val="宋体"/>
        <charset val="134"/>
      </rPr>
      <t>，瘋狂時間為1D10小時或KP決定。</t>
    </r>
  </si>
  <si>
    <t>0 / 1D4</t>
  </si>
  <si>
    <t>目睹了血流成河的景象。</t>
  </si>
  <si>
    <t>失敗了，那麼調查員將會下意識的壓抑自己的真實記憶，</t>
  </si>
  <si>
    <t>1 / 1D4 + 1</t>
  </si>
  <si>
    <t>發現了血肉模糊的人類屍體。</t>
  </si>
  <si>
    <t>並且不會進入瘋狂狀態。</t>
  </si>
  <si>
    <t>0 / 1D6</t>
  </si>
  <si>
    <t>醒來時發現自己困在棺材裡。</t>
  </si>
  <si>
    <t>見證一個朋友被殘忍的殺害。</t>
  </si>
  <si>
    <t>B.不定性的瘋狂狀態</t>
  </si>
  <si>
    <t>遭遇一個食屍鬼。</t>
  </si>
  <si>
    <t>當在遊戲的一天內累計喪失的SAN值達遊戲開場時數值的20%以上，</t>
  </si>
  <si>
    <t>1 / 1D6 + 1</t>
  </si>
  <si>
    <t>看見了你確定已經過世的人出現。</t>
  </si>
  <si>
    <r>
      <rPr>
        <sz val="12"/>
        <rFont val="PMingLiu"/>
        <charset val="134"/>
      </rPr>
      <t>則陷入《</t>
    </r>
    <r>
      <rPr>
        <b/>
        <sz val="10"/>
        <rFont val="宋体"/>
        <charset val="134"/>
      </rPr>
      <t>瘋狂狀態</t>
    </r>
    <r>
      <rPr>
        <sz val="10"/>
        <rFont val="宋体"/>
        <charset val="134"/>
      </rPr>
      <t>》並</t>
    </r>
    <r>
      <rPr>
        <b/>
        <sz val="10"/>
        <rFont val="宋体"/>
        <charset val="134"/>
      </rPr>
      <t>更改角色背景</t>
    </r>
    <r>
      <rPr>
        <sz val="10"/>
        <rFont val="宋体"/>
        <charset val="134"/>
      </rPr>
      <t>，持續時間為遊戲中1D6個月或KP決定。</t>
    </r>
  </si>
  <si>
    <t>0 / 1D10</t>
  </si>
  <si>
    <t>遭受嚴刑拷打。</t>
  </si>
  <si>
    <t>遊戲中的「一天」的長短與經歷通常是由守秘人來定奪，</t>
  </si>
  <si>
    <t>1 / 1D10</t>
  </si>
  <si>
    <t>看見屍體從墳墓裡死而復生。</t>
  </si>
  <si>
    <t>這一般是以調查員到達一個安全可供休息，</t>
  </si>
  <si>
    <t>2 / 2D10 + 1</t>
  </si>
  <si>
    <t>看見從天空中下落了巨大的頭顱。</t>
  </si>
  <si>
    <t>使調查員們能夠得到充分的休息並緩解驚嚇所帶來的衝擊的場所為止。</t>
  </si>
  <si>
    <t>1D10 / 1D100</t>
  </si>
  <si>
    <t>看見了偉大的邪神克蘇魯。</t>
  </si>
  <si>
    <t>C.永久的瘋狂狀態</t>
  </si>
  <si>
    <t>當SAN值為零時即發作，症狀內容看骰表，</t>
  </si>
  <si>
    <t>PL(永久)失去對PC的控制。</t>
  </si>
  <si>
    <t>自衛殺人(不論保護自己或他人): 0/1d3</t>
  </si>
  <si>
    <t>冷血殺死敵人: 0/1d5</t>
  </si>
  <si>
    <t>因過失殺死錯誤的對像: 1/1d6</t>
  </si>
  <si>
    <t>2.瘋狂狀態</t>
  </si>
  <si>
    <t>冷血殺死無辜的人: 1/1d8</t>
  </si>
  <si>
    <t>(階段1)狂氣狀態</t>
  </si>
  <si>
    <t>手法殘忍地(eg.虐待)殺人 : 1/1d6</t>
  </si>
  <si>
    <t>當PC進入瘋狂狀態，會進入階段1-狂氣狀態，瘋狂症狀可以擲骰表或由KP決定，</t>
  </si>
  <si>
    <t>第一次殺人(不論SC成功或失敗)扣除多1點SAN.</t>
  </si>
  <si>
    <t>由守秘人來決定接下裡這個角色的行動，</t>
  </si>
  <si>
    <t>以上行為的瘋狂狀態可能為</t>
  </si>
  <si>
    <t>或者給予玩家如果在接下來的時間內盡可能長的表現出適合瘋狂行為的建議。</t>
  </si>
  <si>
    <t>狂暴:憤怒／興奮得血往上湧，失去判斷力，</t>
  </si>
  <si>
    <r>
      <rPr>
        <sz val="12"/>
        <rFont val="PMingLiu"/>
        <charset val="134"/>
      </rPr>
      <t>這個階段可能持續1D10回合(正在進行戰鬥時)</t>
    </r>
    <r>
      <rPr>
        <b/>
        <sz val="10"/>
        <rFont val="宋体"/>
        <charset val="134"/>
      </rPr>
      <t>(使用骰表狂氣發作 - 即時症狀)</t>
    </r>
    <r>
      <rPr>
        <sz val="10"/>
        <rFont val="宋体"/>
        <charset val="134"/>
      </rPr>
      <t>或</t>
    </r>
  </si>
  <si>
    <t>對周圍敵人朋友甚至物品進行無差別的攻擊行為。</t>
  </si>
  <si>
    <t>1D10小時(離其他調查員同伴的情況下發作，</t>
  </si>
  <si>
    <t>狂熱:增加一個新的狂熱症，</t>
  </si>
  <si>
    <r>
      <rPr>
        <sz val="12"/>
        <rFont val="PMingLiu"/>
        <charset val="134"/>
      </rPr>
      <t>或者是所有在場的調查員同時進入瘋狂)</t>
    </r>
    <r>
      <rPr>
        <b/>
        <sz val="10"/>
        <rFont val="宋体"/>
        <charset val="134"/>
      </rPr>
      <t>(使用總結症狀)</t>
    </r>
    <r>
      <rPr>
        <sz val="10"/>
        <rFont val="宋体"/>
        <charset val="134"/>
      </rPr>
      <t>，</t>
    </r>
  </si>
  <si>
    <t>欣快癖（Amenomania）：不正常地感到喜悅</t>
  </si>
  <si>
    <t>假如狂氣狀態結束後，短暫的瘋狂狀態還未結束，則進入深層的瘋狂。</t>
  </si>
  <si>
    <t>槍械狂（Hoplomania）：痴迷于火器。</t>
  </si>
  <si>
    <t>射擊狂（Klazomania）：反常地執著于射擊。</t>
  </si>
  <si>
    <t>謀殺癖（Phonomania）：病態的謀殺傾向</t>
  </si>
  <si>
    <t>(階段2)深層的瘋狂</t>
  </si>
  <si>
    <t>背德癖（Planomania）：病態地渴求違背社會道德</t>
  </si>
  <si>
    <t>在這個狀態下，PC看似正常，PL自行演出這個瘋狂的角色(例如瘋狂症狀是失憶，</t>
  </si>
  <si>
    <t>手術狂（Tomomania）：對進行手術的不正常愛好。</t>
  </si>
  <si>
    <t>PC(可能)時不時進入失憶的狀態)。PL決定表現方式。</t>
  </si>
  <si>
    <t>正義狂（Dikemania）：痴迷于目睹正義被伸張。</t>
  </si>
  <si>
    <t>妄想狂（Habromania）：近乎病態地充滿愉快的妄想（而不顧現實狀况如何）。</t>
  </si>
  <si>
    <t>3.副作用</t>
  </si>
  <si>
    <t>A) 在深層的瘋狂(階段2)中，每一次損失SAN，將會再次進入狂氣狀態。</t>
  </si>
  <si>
    <t>一些經典句子</t>
  </si>
  <si>
    <t>我認為，這個世界對於人類而言，可能並不是很友好。能夠殺死我們的東西有太多，而我們造成卻一無所知。這不能不說是一種不幸，又不能 不說是一種幸運。</t>
  </si>
  <si>
    <r>
      <rPr>
        <sz val="12"/>
        <rFont val="PMingLiu"/>
        <charset val="134"/>
      </rPr>
      <t>B) 每當一位調查員有了一次瘋狂發作的經歷後，守秘人應該及時的</t>
    </r>
    <r>
      <rPr>
        <b/>
        <sz val="10"/>
        <rFont val="宋体"/>
        <charset val="134"/>
      </rPr>
      <t>更改修正</t>
    </r>
    <r>
      <rPr>
        <sz val="10"/>
        <rFont val="宋体"/>
        <charset val="134"/>
      </rPr>
      <t>或者</t>
    </r>
  </si>
  <si>
    <r>
      <rPr>
        <b/>
        <sz val="10"/>
        <rFont val="宋体"/>
        <charset val="134"/>
      </rPr>
      <t>增加一項調查員的背景欄目</t>
    </r>
    <r>
      <rPr>
        <sz val="10"/>
        <rFont val="宋体"/>
        <charset val="134"/>
      </rPr>
      <t>。這種改動是一舉兩得的，</t>
    </r>
  </si>
  <si>
    <t>首先這能通過增加不合理的或者破壞原有的條目表現出調查員陷入瘋狂的狀態，</t>
  </si>
  <si>
    <t>我認為，人的思維缺乏將已知事物聯繫起來的能力，這是世上最仁慈的事了。人類居住在幽暗的海洋中一個名為無知的小島上，這海洋浩淼無垠、蘊藏無窮秘密，但我們並不應該航行過遠，探究太深。</t>
  </si>
  <si>
    <t>其次通過刪改條目，以此能表現出調查員強烈的情緒變化。</t>
  </si>
  <si>
    <t xml:space="preserve">玩家與守秘人應當一起努力，對角色的背景進行適當的修正改變。  </t>
  </si>
  <si>
    <t>C) 第一次因為克蘇魯神話相關事物而瘋狂,克蘇魯神話技能增加5點</t>
  </si>
  <si>
    <t>其後每次因神話事物而瘋狂增加1點。</t>
  </si>
  <si>
    <t>人類最古老而強烈的情緒，便是恐懼；而最古老最強烈的恐懼，便是對未知的恐懼。</t>
  </si>
  <si>
    <r>
      <rPr>
        <b/>
        <sz val="10"/>
        <rFont val="宋体"/>
        <charset val="134"/>
      </rPr>
      <t>性格</t>
    </r>
    <r>
      <rPr>
        <sz val="10"/>
        <rFont val="宋体"/>
        <charset val="134"/>
      </rPr>
      <t xml:space="preserve">：              包括了：「狂熱」，「死魚眼」，「厭世」或者「不修邊幅」. </t>
    </r>
  </si>
  <si>
    <t>在我看來，世界最為慈悲之處，是人類無法將自身的思維內容相互關聯。我們棲身在一個波瀾不驚的無知島嶼上，處於一片浩瀚無盡的黑色汪洋中，但這並不意味著我們就該為此遠航。迄今為止，各門自然學科的縱深發展尚未對世界釀成災禍；然而在不久的將來，孤立學科的只是最終會拼湊整合為一體，並將開闢出一番關於現實世界的恐怖景象，人類的地位也將岌岌可危。到那時，我們要么是被逼得發了瘋，要么是逃跑，逃離光明，逃往一個新的黑暗時代去尋求和平與安全。</t>
  </si>
  <si>
    <r>
      <rPr>
        <b/>
        <sz val="10"/>
        <rFont val="宋体"/>
        <charset val="134"/>
      </rPr>
      <t>信仰/信念</t>
    </r>
    <r>
      <rPr>
        <sz val="10"/>
        <rFont val="宋体"/>
        <charset val="134"/>
      </rPr>
      <t>:        一項中性的標簽例如「信仰」可能會變化的更加極端與異常，</t>
    </r>
  </si>
  <si>
    <t xml:space="preserve">                          就像是「不信者必將遭受苦難」， </t>
  </si>
  <si>
    <t xml:space="preserve">                           或者說也可能是另一項新的標籤類似於「癡迷於擊潰邪教徒」 </t>
  </si>
  <si>
    <r>
      <rPr>
        <b/>
        <sz val="10"/>
        <rFont val="宋体"/>
        <charset val="134"/>
      </rPr>
      <t>重要的人</t>
    </r>
    <r>
      <rPr>
        <sz val="10"/>
        <rFont val="宋体"/>
        <charset val="134"/>
      </rPr>
      <t>:         一個新的名字也許會與理由一起作為標簽加入，</t>
    </r>
  </si>
  <si>
    <t xml:space="preserve">                          例如：「追逐杜爾伯特·斯密史，至死方休」   </t>
  </si>
  <si>
    <t xml:space="preserve">                          或者「自在天的化身——羅賓·普爾」 </t>
  </si>
  <si>
    <r>
      <rPr>
        <b/>
        <sz val="10"/>
        <rFont val="宋体"/>
        <charset val="134"/>
      </rPr>
      <t>特別的地點</t>
    </r>
    <r>
      <rPr>
        <sz val="10"/>
        <rFont val="宋体"/>
        <charset val="134"/>
      </rPr>
      <t>： 目前來說對調查員具有重大意義，因為各種理性或非理性的理由</t>
    </r>
  </si>
  <si>
    <t xml:space="preserve">                           而迷戀上的需要前往的一個地點。前者來說就是可能是邪教徒聚會的寺廟，</t>
  </si>
  <si>
    <t xml:space="preserve">                          後者就可能是一塊夢寐以求想要前往的聖地（就好比對一個宅來說是秋葉原）。 </t>
  </si>
  <si>
    <t>那永恆長眠的並非亡者，在奇妙的萬古之中即便死亡亦會消逝</t>
  </si>
  <si>
    <r>
      <rPr>
        <b/>
        <sz val="10"/>
        <rFont val="宋体"/>
        <charset val="134"/>
      </rPr>
      <t>寶貴之物</t>
    </r>
    <r>
      <rPr>
        <sz val="10"/>
        <rFont val="宋体"/>
        <charset val="134"/>
      </rPr>
      <t>：     這是一項可能因為陷入瘋狂而遭到破壞或遺失的物件。</t>
    </r>
  </si>
  <si>
    <t xml:space="preserve">                          任何會被損壞或遺失的物件都可歸於此類。</t>
  </si>
  <si>
    <t xml:space="preserve">                          此時一個新的物件可能將會代替，同時被賦予上新的意義。 </t>
  </si>
  <si>
    <t>我見到了宇宙蘊含的全部恐怖，在那之後，就連春日的天空和夏季的花朵在我眼中也是毒藥</t>
  </si>
  <si>
    <r>
      <rPr>
        <b/>
        <sz val="10"/>
        <rFont val="宋体"/>
        <charset val="134"/>
      </rPr>
      <t>特點</t>
    </r>
    <r>
      <rPr>
        <sz val="10"/>
        <rFont val="宋体"/>
        <charset val="134"/>
      </rPr>
      <t>：              一項易於被改變的特徵，就比如：「混混」，「癮君子」，</t>
    </r>
  </si>
  <si>
    <t xml:space="preserve">                           「心浮氣躁」，「大嗓門」，「百無禁忌」。</t>
  </si>
  <si>
    <r>
      <rPr>
        <b/>
        <sz val="10"/>
        <rFont val="宋体"/>
        <charset val="134"/>
      </rPr>
      <t>創傷&amp;疤痕</t>
    </r>
    <r>
      <rPr>
        <sz val="10"/>
        <rFont val="宋体"/>
        <charset val="134"/>
      </rPr>
      <t xml:space="preserve">：   這通常用於作為致命傷之類的特徵。 </t>
    </r>
  </si>
  <si>
    <t>人類既非這地上最古老的主人，也非這地上最後一任主人。尋常的活物與物質亦非獨行於世。舊日支配者昔在，舊日支配者今在，舊日支配者亦將永在。</t>
  </si>
  <si>
    <r>
      <rPr>
        <b/>
        <sz val="10"/>
        <rFont val="宋体"/>
        <charset val="134"/>
      </rPr>
      <t>恐懼和狂熱</t>
    </r>
    <r>
      <rPr>
        <sz val="10"/>
        <rFont val="宋体"/>
        <charset val="134"/>
      </rPr>
      <t>：  這部分通常是瘋狂發作的骰點結果。</t>
    </r>
  </si>
  <si>
    <t>真實的人來到萬物歸一者面前，真實的人知道物質是個巨大的騙局</t>
  </si>
  <si>
    <t>數種不同的瘋狂骰表，可以選擇喜歡的使用</t>
  </si>
  <si>
    <t>====7版標準=====</t>
  </si>
  <si>
    <t>1D10:狂氣發作 - 即時症狀</t>
  </si>
  <si>
    <t>1:失憶:失去離開前一個安全地方後的所有記憶。例如覺得自己正在吃早餐，然後就和一隻怪物對峙。</t>
  </si>
  <si>
    <t>2:心因性殘障:出現因為心理原因的失明，失聰，又或是部份或全部的四肢殘障。</t>
  </si>
  <si>
    <t>3:狂暴:憤怒／興奮得血往上湧，失去判斷力，對周圍敵人朋友甚至物品進行無差別的攻擊行為。</t>
  </si>
  <si>
    <t>4:疑神疑鬼:出現嚴重的被害妄想 -「人人都想捉住我」「每個人都不能信任」「他們在監視著我」「我們中出了叛徒」「全部都是騙局」</t>
  </si>
  <si>
    <t>5:關係依賴:把在場的一個人誤認成自己非常重要的人。請細心考慮扮演方式。參考背景故事條目「重要的人」。</t>
  </si>
  <si>
    <t>6:昏厥：陷入昏迷。</t>
  </si>
  <si>
    <t>7:驚慌逃跑:就算取走唯一的車輛，留下其他人，也要用盡一切辦法逃離現場。</t>
  </si>
  <si>
    <t>8:歇斯底里或情緒失控:因為大笑，大哭或驚慌尖叫等原因而失去行動能力</t>
  </si>
  <si>
    <t>9:恐懼:增加一個新的恐懼症，可以骰1D100參考「表IX:恐懼症範例」或由KP選擇症狀。即使恐懼的對象不在附近，也會覺得它是存在的。(骰表見最底)</t>
  </si>
  <si>
    <t>10:狂熱:增加一個新的狂熱症，可以骰1D100參考「表X:狂熱症範例」或由KP選擇症狀。接下來會沉溺於這個狂熱症狀中。(骰表見最底)</t>
  </si>
  <si>
    <t>1d10:狂氣發作 - 總結症狀</t>
  </si>
  <si>
    <t>1:失憶:不能回憶自己的過去和對自己的身份模糊不清，而且對所在地點沒有印象。記憶會隨時間恢復。</t>
  </si>
  <si>
    <t>2:被搶:當恢復理智後，發現身上沒有受傷，但有價值的事物全部消失。假如身上帶著「珍視的東西」，骰一個幸運檢定，失敗則同樣被搶。</t>
  </si>
  <si>
    <t>3:遍體鱗傷:當恢復理智後，發現身上有傷痕，HP減少到狂氣發作前的一半，但這些不會造成重傷。身上物品沒有被搶。如何受傷由KP去決定。</t>
  </si>
  <si>
    <t>4:暴力沖動:陷入強烈的暴力和破壞沖動之中。當恢復理智後，可能會記得自己這段時間的所作所為。</t>
  </si>
  <si>
    <t>由ＫＰ決定因為狂氣發作所作出的破壞，無論是破壞了什麼物件，傷害甚至殺死什麼人。</t>
  </si>
  <si>
    <t>5:信仰/信念:選擇背景故事條目「信仰/信念」其中一樣，極端、瘋狂而又情緒化去表達之。例如：一個有宗教信仰的角色在地鐵裡大聲報福音。</t>
  </si>
  <si>
    <t>6:重要的人:詢問背景故事條目中「重要的人」的情報，以及這個人為何會重要。然後在狂氣發作時盡自己所能接近那個人並根據雙方關係行動。</t>
  </si>
  <si>
    <t>7:拘留:當恢復理智後，發現自己在精神科病房或警察局的羈押所中。期間的記憶會隨時間恢復。</t>
  </si>
  <si>
    <t>8:驚慌逃跑:當恢復理智後，發現自己已經遠離現場。例如迷失在荒郊野嶺，或是在乘搭火車或長途汽車。</t>
  </si>
  <si>
    <t>9:恐懼:增加一個新的恐懼症，可以骰1D100參考「表IX:恐懼症範例」或由KP選擇症狀。在恢復理智間期，會盡一切的辦法避開恐懼的對象。(骰表見最底)</t>
  </si>
  <si>
    <t>10:狂熱:增加一個新的狂熱症，可以骰1D100參考「表X:狂熱症範例」或由KP選擇症狀。在「狂氣發作」期間會完全沉溺於這個狂熱症狀中，</t>
  </si>
  <si>
    <t>至於會否被其他人發現，則由玩家和KP自行決定。(骰表見最底)</t>
  </si>
  <si>
    <t>1D10 短期症狀 長期症狀</t>
  </si>
  <si>
    <t>齊聚變態怪盜們的克蘇魯神話版</t>
  </si>
  <si>
    <t>1 跌倒或尖叫 記憶喪失症</t>
  </si>
  <si>
    <t>1D6症狀</t>
  </si>
  <si>
    <t>2 陷入恐慌狀態而逃離現場 嚴重恐慌狀態(慌不擇路)</t>
  </si>
  <si>
    <t>3 歇斯底里 幻覺</t>
  </si>
  <si>
    <t>1.異常性慾: 無法不去發泄</t>
  </si>
  <si>
    <t>4 說著內容混亂的支詞片語， 異常性慾(如露出癖、性傾向反轉</t>
  </si>
  <si>
    <t>2.殺人癖: 無法不去殺人</t>
  </si>
  <si>
    <t xml:space="preserve">  或是以極快的速度說出大量內容</t>
  </si>
  <si>
    <t>3.模仿病: 無法不去模仿</t>
  </si>
  <si>
    <t>5 恐懼某些特定事物事物 癖好(如馬尾控、氣味控、腿控等)</t>
  </si>
  <si>
    <t>4.熱唱病: 無法不去唱歌</t>
  </si>
  <si>
    <t>6 殺人狂或自殺狂 無法控制的顏面痙攣、顫抖。語言障礙</t>
  </si>
  <si>
    <t>5.固執病: 無法不去自以為是</t>
  </si>
  <si>
    <t>7 幻覺或妄想 精神性失明，耳聾或四肢麻痺</t>
  </si>
  <si>
    <t>6.追加恐懼: 增加新的心理創傷</t>
  </si>
  <si>
    <t>8 重複他人的行動或言語內容 妄想、異常行動、幻覺等</t>
  </si>
  <si>
    <t>9 異常的食慾(想吃特殊的東西， 一時的偏執症如人肉等)</t>
  </si>
  <si>
    <t>10 癡呆或緊張症 像是被什麼附身般的行動(例:不停的洗手、祈禱</t>
  </si>
  <si>
    <t xml:space="preserve">   ，用奇怪的節奏走路等)</t>
  </si>
  <si>
    <t>1. 殺人傾向：會試圖殺害對自己有威脅的所有東西</t>
  </si>
  <si>
    <t>一日內扣超過20%的SAN值 持續時間：session內無法治療</t>
  </si>
  <si>
    <t>2. 無語症：無法說話（包含現實交談以及所有需要使用交談的技能</t>
  </si>
  <si>
    <t>1. 失眠：難以入睡，一日沒睡則技能-5</t>
  </si>
  <si>
    <t>3. 不舒服：嘔吐之類的行為，SAN-1，全技能-5</t>
  </si>
  <si>
    <t>2. 殺人傾向：會試圖殺害對自己有威脅的所有東西</t>
  </si>
  <si>
    <t>4. 昏迷：當場昏倒，&lt;急救&gt;&lt;醫學&gt;且CON檢定成功時恢復</t>
  </si>
  <si>
    <t>3. 幻覺：會看到不存在的東西，SAN檢定時額外-3</t>
  </si>
  <si>
    <t>5. 偏執：對於某種東西有異常的執著</t>
  </si>
  <si>
    <t>4. 幻聽：會聽到不存在的聲音，SAN檢定時額外-2</t>
  </si>
  <si>
    <t>6. 偏食：只吃某種奇怪的東西</t>
  </si>
  <si>
    <t>7. 模仿：模仿別人的行為</t>
  </si>
  <si>
    <t>6. 暴力：對於所有的事情都想訴諸暴力，交涉技能-30</t>
  </si>
  <si>
    <t>8. 視野遮蔽：過於恐怖而緊閉雙眼，跟視覺有關的技能-50</t>
  </si>
  <si>
    <t>7. 惡夢：睡著的時候經常作惡夢(LUK)，SAN 1/1d2</t>
  </si>
  <si>
    <t>9. 多話症：一直喃喃自語，需要集中的技能-20</t>
  </si>
  <si>
    <t>8. 偏食：只吃某種奇怪的東西</t>
  </si>
  <si>
    <t>10. 自殺癖好：每次SAN檢定時都會嘗試自殘1d3</t>
  </si>
  <si>
    <t>9. 不信任：不相信任何人，無法使用交涉技能，只能單獨行動</t>
  </si>
  <si>
    <t>11. 自殘癖好：每次SAN檢定時同時自殘1d2</t>
  </si>
  <si>
    <t>10. 豁達：接受所有的異常現象，SAN值損失量加倍，</t>
  </si>
  <si>
    <t>12. 逃走：逃離現場</t>
  </si>
  <si>
    <t>免疫所有發狂現象，SAN=0的話則在劇本結束後失蹤</t>
  </si>
  <si>
    <t>13. 幼兒退化：行為模式退化成為幼兒</t>
  </si>
  <si>
    <t>14. 發呆：無法互動</t>
  </si>
  <si>
    <t>15. 暴力：對於所有的事情都想訴諸暴力，交涉技能-30</t>
  </si>
  <si>
    <t>16. 不信任：不相信任何人，無法使用交涉技能，只能單獨行動</t>
  </si>
  <si>
    <t>17. 幻聽：會聽到不存在的聲音，SAN檢定時額外-2</t>
  </si>
  <si>
    <t>18. 幻覺：會看到不存在的東西，SAN檢定時額外-3</t>
  </si>
  <si>
    <t>19. 感情爆發：很容易大笑或大哭，全技能減半</t>
  </si>
  <si>
    <t>20. 記憶喪失：遺忘1d20小時內的事情</t>
  </si>
  <si>
    <t>1D10 症狀</t>
  </si>
  <si>
    <t>1 緊張或癡呆</t>
  </si>
  <si>
    <t>2 記憶喪失</t>
  </si>
  <si>
    <t>3 逃避現實或唐吉軻德症候群</t>
  </si>
  <si>
    <t>4 偏執</t>
  </si>
  <si>
    <t>5 恐懼或迷信某些特定事物</t>
  </si>
  <si>
    <t>6 強迫症、沉迷某些事物、痙攣</t>
  </si>
  <si>
    <t>7 妄想</t>
  </si>
  <si>
    <t>8 精神分裂</t>
  </si>
  <si>
    <t>9 犯罪傾向(例:殺人狂)</t>
  </si>
  <si>
    <t>10 多重人格</t>
  </si>
  <si>
    <t>表Ⅹ：狂躁症狀表</t>
  </si>
  <si>
    <t>狂躁症會帶來對某一事物的狂熱迷戀與强迫傾向。守秘人可以投 D100 隨機選擇，</t>
  </si>
  <si>
    <t>也可以直接選擇一個恰當的症狀。守秘人應將狂躁症的症狀添加到調查員的背景故事欄中。</t>
  </si>
  <si>
    <t>1) 沐浴癖（Ablutomania）：執著于清洗自己。</t>
  </si>
  <si>
    <t>2) 猶豫癖（Aboulomania）：病態地猶豫不定。</t>
  </si>
  <si>
    <t>3) 喜暗狂（Achluomania）：對黑暗的過度熱愛。</t>
  </si>
  <si>
    <t>4) 喜高狂（Acromaniaheights）：狂熱迷戀高處。</t>
  </si>
  <si>
    <t>5) 親切癖（Agathomania）：病態地對他人友好。</t>
  </si>
  <si>
    <t>6) 喜曠症（Agromania）：强烈地傾向于待在開闊空間中。</t>
  </si>
  <si>
    <t>7) 喜尖狂（Aichmomania）：痴迷于尖銳或鋒利的物體。</t>
  </si>
  <si>
    <t>8) 戀猫狂（Ailuromania）：近乎病態地對猫友善。</t>
  </si>
  <si>
    <t>9) 疼痛癖（Algomania）：痴迷于疼痛。</t>
  </si>
  <si>
    <t>10) 喜蒜狂（Alliomania）：痴迷于大蒜。</t>
  </si>
  <si>
    <t>11) 乘車癖（Amaxomania）：痴迷于乘坐車輛。</t>
  </si>
  <si>
    <t>12) 欣快癖（Amenomania）：不正常地感到喜悅。</t>
  </si>
  <si>
    <t>13) 喜花狂（Anthomania）：痴迷于花朵。</t>
  </si>
  <si>
    <t>14) 計算癖（Arithmomania）：狂熱地痴迷于數字。</t>
  </si>
  <si>
    <t>15) 消費癖（Asoticamania）：魯莽衝動地消費。</t>
  </si>
  <si>
    <t>16) 隱居癖*（Automania）：過度地熱愛獨自隱居。</t>
  </si>
  <si>
    <t>（原文如此，存疑，Automania 實際上是戀車癖）</t>
  </si>
  <si>
    <t>17) 芭蕾癖（Balletmania）：痴迷于芭蕾舞。</t>
  </si>
  <si>
    <t>18) 竊書癖（Biliokleptomania）：無法克制偷竊書籍的衝動。</t>
  </si>
  <si>
    <t>19) 戀書狂（Bibliomania）：痴迷于書籍和/或閱讀</t>
  </si>
  <si>
    <t>20) 磨牙癖（Bruxomania）：無法克制磨牙的衝動。</t>
  </si>
  <si>
    <t>21) 靈臆症（Cacodemomania）：病態地堅信自己已被一個邪惡的靈體占據。</t>
  </si>
  <si>
    <t>22) 美貌狂（Callomania）：痴迷于自身的美貌。</t>
  </si>
  <si>
    <t>23) 地圖狂（Cartacoethes）：在何時何處都無法控制 查閱地圖的衝動。</t>
  </si>
  <si>
    <t>24) 跳躍狂（Catapedamania）：痴迷于從高處跳下。</t>
  </si>
  <si>
    <t>25) 喜冷症（Cheimatomania）：對寒冷或寒冷的物體的反常喜愛。</t>
  </si>
  <si>
    <t>26) 舞蹈狂（Choreomania）：無法控制地起舞或發顫。</t>
  </si>
  <si>
    <t>27) 戀床癖（Clinomania）：過度地熱愛待在床上。</t>
  </si>
  <si>
    <t>28) 戀墓狂（Coimetormania）：痴迷于墓地。</t>
  </si>
  <si>
    <t>29) 色彩狂（Coloromania）：痴迷于某種顔色。</t>
  </si>
  <si>
    <t>30) 小丑狂（Coulromania）：痴迷于小丑。</t>
  </si>
  <si>
    <t>31) 恐懼狂（Countermania）：執著于經歷恐怖的場面。</t>
  </si>
  <si>
    <t>32) 殺戮癖（Dacnomania）：痴迷于殺戮。</t>
  </si>
  <si>
    <t>33) 魔臆症（Demonomania）：病態地堅信自己已被惡魔附身。</t>
  </si>
  <si>
    <t>34) 抓撓癖（Dermatillomania）：執著于抓撓自己的皮膚。</t>
  </si>
  <si>
    <t>35) 正義狂（Dikemania）：痴迷于目睹正義被伸張。</t>
  </si>
  <si>
    <t>36) 嗜酒狂（Dipsomania）：反常地渴求酒精。</t>
  </si>
  <si>
    <t>37) 毛皮狂（Doramania）：痴迷于擁有毛皮。（存疑）</t>
  </si>
  <si>
    <t>38) 贈物癖（Doromania）：痴迷于贈送禮物。</t>
  </si>
  <si>
    <t>39) 漂泊症（Drapetomania）：執著于逃離。</t>
  </si>
  <si>
    <t>40) 漫游癖（Ecdemiomania）：執著于四處漫游。</t>
  </si>
  <si>
    <t>41) 自戀狂（Egomania）：近乎病態地以自我爲中心或自我崇拜。</t>
  </si>
  <si>
    <t>42) 職業狂（Empleomania）：對于工作的無盡病態渴求。</t>
  </si>
  <si>
    <t>43) 臆罪症（Enosimania）：病態地堅信自己帶有罪孽。</t>
  </si>
  <si>
    <t>44) 學識狂（Epistemomania）：痴迷于獲取學識。</t>
  </si>
  <si>
    <t>45) 靜止癖（Eremiomania）：執著于保持安靜。</t>
  </si>
  <si>
    <t>46) 乙醚上癮（Etheromania）：渴求乙醚。</t>
  </si>
  <si>
    <t>47) 求婚狂（Gamomania）：痴迷于進行奇特的求婚。</t>
  </si>
  <si>
    <t>48) 狂笑癖（Geliomania）：無法自製地，强迫性的大笑。</t>
  </si>
  <si>
    <t>49) 巫術狂（Goetomania）：痴迷于女巫與巫術。</t>
  </si>
  <si>
    <t>50) 寫作癖（Graphomania）：痴迷于將每一件事寫下來。</t>
  </si>
  <si>
    <t>51) 裸體狂（Gymnomania）：執著于裸露身體。</t>
  </si>
  <si>
    <t>52) 妄想狂（Habromania）：近乎病態地充滿愉快的妄想（而不顧現實狀况如何）。</t>
  </si>
  <si>
    <t>53) 蠕蟲狂（Helminthomania）：過度地喜愛蠕蟲。</t>
  </si>
  <si>
    <t>54) 槍械狂（Hoplomania）：痴迷于火器。</t>
  </si>
  <si>
    <t>55) 飲水狂（Hydromania）：反常地渴求水分。</t>
  </si>
  <si>
    <t>56) 喜魚癖（Ichthyomania）：痴迷于魚類。</t>
  </si>
  <si>
    <t>57) 圖標狂（Iconomania）：痴迷于圖標與肖像</t>
  </si>
  <si>
    <t>58) 偶像狂（Idolomania）：痴迷于甚至願獻身于某個偶像。</t>
  </si>
  <si>
    <t>59) 信息狂（Infomania）：痴迷于積累各種信息與資訊。</t>
  </si>
  <si>
    <t>60) 射擊狂（Klazomania）：反常地執著于射擊。</t>
  </si>
  <si>
    <t>61) 偷竊癖（Kleptomania）：反常地執著于偷竊。</t>
  </si>
  <si>
    <t>62) 噪音癖（Ligyromania）：無法自製地執著于製造響亮或刺耳的噪音。</t>
  </si>
  <si>
    <t>63) 喜綫癖（Linonomania）：痴迷于綫繩。</t>
  </si>
  <si>
    <t>64) 彩票狂（Lotterymania）：極端地執著于購買彩票。</t>
  </si>
  <si>
    <t>65) 抑鬱症（Lypemania）：近乎病態的重度抑鬱傾向。</t>
  </si>
  <si>
    <t>66) 巨石狂（Megalithomania）：當站在石環中或立起的巨石旁時，就會近乎病態地寫出各種奇怪的創意。</t>
  </si>
  <si>
    <t>67) 旋律狂（Melomania）：痴迷于音樂或一段特定的旋律。</t>
  </si>
  <si>
    <t>68) 作詩癖（Metromania）：無法抑制地想要不停作詩。</t>
  </si>
  <si>
    <t>69) 憎恨癖（Misomania）：憎恨一切事物，痴迷于憎恨某個事物或團體。</t>
  </si>
  <si>
    <t>70) 偏執狂（Monomania）：近乎病態地痴迷與專注某個特定的想法或創意。</t>
  </si>
  <si>
    <t>71) 誇大癖（Mythomania）：以一種近乎病態的程度說謊或誇大事物。</t>
  </si>
  <si>
    <t>72) 臆想症（Nosomania）：妄想自己正在被某種臆想出的疾病折磨。</t>
  </si>
  <si>
    <t>73) 記錄癖（Notomania）：執著于記錄一切事物（例如攝影）</t>
  </si>
  <si>
    <t>74) 戀名狂（Onomamania）：痴迷于名字（人物的、地點的、事物的）</t>
  </si>
  <si>
    <t>75) 稱名癖（Onomatomania）：無法抑制地不斷重複某個詞語的衝動。</t>
  </si>
  <si>
    <t>76) 剔指癖（Onychotillomania）：執著于剔指甲。</t>
  </si>
  <si>
    <t>77) 戀食癖（Opsomania）：對某種食物的病態熱愛。</t>
  </si>
  <si>
    <t>78) 抱怨癖（Paramania）：一種在抱怨時産生的近乎病態的愉悅感。</t>
  </si>
  <si>
    <t>79) 面具狂（Personamania）：執著于佩戴面具。</t>
  </si>
  <si>
    <t>80) 幽靈狂（Phasmomania）：痴迷于幽靈。</t>
  </si>
  <si>
    <t>81) 謀殺癖（Phonomania）：病態的謀殺傾向。</t>
  </si>
  <si>
    <t>82) 渴光癖（Photomania）：對光的病態渴求。</t>
  </si>
  <si>
    <t>83) 背德癖（Planomania）：病態地渴求違背社會道德</t>
  </si>
  <si>
    <t>（原文如此，存疑，Planomania 實際上是漂泊症）</t>
  </si>
  <si>
    <t>84) 求財癖（Plutomania）：對財富的强迫性的渴望。</t>
  </si>
  <si>
    <t>85) 欺騙狂（Pseudomania）：無法抑制的執著于撒謊。</t>
  </si>
  <si>
    <t>86) 縱火狂（Pyromania）：執著于縱火。</t>
  </si>
  <si>
    <t>87) 提問狂（Questiong-Asking Mania）：執著于提問。</t>
  </si>
  <si>
    <t>88) 挖鼻癖（Rhinotillexomania）：執著于挖鼻子。</t>
  </si>
  <si>
    <t>89) 塗鴉癖（Scribbleomania）：沉迷于塗鴉。</t>
  </si>
  <si>
    <t>90) 列車狂（Siderodromomania）：認爲火車或類似的依靠軌道交通的旅行方式充滿魅力。</t>
  </si>
  <si>
    <t>91) 臆智症（Sophomania）：臆想自己擁有難以置信的智慧。</t>
  </si>
  <si>
    <t>92) 科技狂（Technomania）：痴迷于新的科技。</t>
  </si>
  <si>
    <t>93) 臆咒狂（Thanatomania）：堅信自己已被某種死亡魔法所詛咒。</t>
  </si>
  <si>
    <t>94) 臆神狂（Theomania）：堅信自己是一位神靈。</t>
  </si>
  <si>
    <t>95) 抓撓癖（Titillomaniac）：抓撓自己的强迫傾向。</t>
  </si>
  <si>
    <t>96) 手術狂（Tomomania）：對進行手術的不正常愛好。</t>
  </si>
  <si>
    <t>97) 拔毛癖（Trichotillomania）：執著于拔下自己的頭髮。</t>
  </si>
  <si>
    <t>98) 臆盲症（Typhlomania）：病理性的失明。</t>
  </si>
  <si>
    <t>99) 嗜外狂（Xenomania）：痴迷于异國的事物。</t>
  </si>
  <si>
    <t>100) 喜獸癖（Zoomania）：對待動物的態度近乎瘋狂地友好。</t>
  </si>
  <si>
    <t>該症狀表由飈車致死法厄同翻譯。</t>
  </si>
  <si>
    <t>表Ⅸ：恐懼症狀表</t>
  </si>
  <si>
    <t>恐懼症是對某些事物的持久性恐懼。守秘人可以投 D100 隨機選擇，也可以直接選擇一個恰當的症狀。</t>
  </si>
  <si>
    <t>守秘人應將狂躁症的症狀添加到調查員的背景故事欄中。</t>
  </si>
  <si>
    <t>1) 洗澡恐懼症（Ablutophobia）：對于洗滌或洗澡的空間中的恐懼。</t>
  </si>
  <si>
    <t>2) 恐高症（Acrophobia）：對于身處高處的恐懼。</t>
  </si>
  <si>
    <t>3) 飛行恐懼症（Aerophobia）：對飛行的恐懼。</t>
  </si>
  <si>
    <t>4) 廣場恐懼症（Agoraphobia）：對于開放的公共場所的恐懼。</t>
  </si>
  <si>
    <t>5) 恐鶏症（Alektorophobia）：對鶏的恐懼。</t>
  </si>
  <si>
    <t>6) 大蒜恐懼症（Alliumphobia）：對大蒜的恐懼。</t>
  </si>
  <si>
    <t>7) 乘車恐懼症（Amaxophobia）：對于乘坐地面載具恐懼（貯藏癖）。</t>
  </si>
  <si>
    <t>8) 恐風症（Ancraophobia）：對風的恐懼。</t>
  </si>
  <si>
    <t>9) 男性恐懼症（Androphobia）：對于成年男性的恐懼。</t>
  </si>
  <si>
    <t>10) 恐英症（Anglophobia）：對英格蘭或英格蘭文化的恐懼。</t>
  </si>
  <si>
    <t>11) 恐花症（Anthophobia）：對花的恐懼。</t>
  </si>
  <si>
    <t>12) 截肢者恐懼症（Apotemnophobia）：對截肢者的的恐懼。</t>
  </si>
  <si>
    <t>13) 蜘蛛恐懼症（Arachnophobia）：對蜘蛛的恐懼。</t>
  </si>
  <si>
    <t>14) 閃電恐懼症（Astraphobia）：對閃電的恐懼。</t>
  </si>
  <si>
    <t>15) 廢墟恐懼症（Atephobia）：對遺迹或殘址的恐懼。</t>
  </si>
  <si>
    <t>17) 細菌恐懼症（Bacteriophobia）：對細菌的恐懼。</t>
  </si>
  <si>
    <t>18) 導彈/子彈恐懼症（Ballistophobia）：對導彈或子子彈的恐懼。</t>
  </si>
  <si>
    <t>19) 跌落恐懼症（Basophobia）：對于跌倒或摔落的恐懼。</t>
  </si>
  <si>
    <t>20) 書籍恐懼症（Bibliophobia）：對書籍的恐懼。</t>
  </si>
  <si>
    <t>21) 植物恐懼症（Botanophobia）：對植物的恐懼。</t>
  </si>
  <si>
    <t>22) 美女恐懼症（Caligynephobia）：對美貌女性的恐懼。</t>
  </si>
  <si>
    <t>23) 寒冷恐懼症（Cheimaphobia）：對寒冷的恐懼。</t>
  </si>
  <si>
    <t>24) 恐鐘錶症（Chronomentrophobia）：對于鐘錶的恐懼。</t>
  </si>
  <si>
    <t>25) 幽閉恐懼症（Claustrophobia）：對于處在封閉的恐懼。</t>
  </si>
  <si>
    <t>26) 小丑恐懼症（Coulrophobia）：對小丑的恐懼。</t>
  </si>
  <si>
    <t>27) 恐犬症（Cynophobia）：對狗的恐懼。</t>
  </si>
  <si>
    <t>28) 惡魔恐懼症（Demonophobia）：對邪靈或惡魔的恐懼。</t>
  </si>
  <si>
    <t>29) 人群恐懼症（Demophobia）：對人群的恐懼。</t>
  </si>
  <si>
    <t>30) 牙科恐懼症①（Dentophobia）：對牙醫的恐懼。</t>
  </si>
  <si>
    <t>31) 丟弃恐懼症（Disposophobia）：對于丟弃物件的恐懼。</t>
  </si>
  <si>
    <t>32) 皮毛恐懼症（Doraphobia）：對動物皮毛的恐懼。</t>
  </si>
  <si>
    <t>33) 過馬路恐懼症（Dromophobia）：對于過馬路的的恐懼。</t>
  </si>
  <si>
    <t>34) 教堂恐懼症（Ecclesiophobia）：對教堂的恐懼。</t>
  </si>
  <si>
    <t>35) 鏡子恐懼症（Eisoptrophobia）：對鏡子的恐懼。</t>
  </si>
  <si>
    <t>36) 針尖恐懼症（Enetophobia）：對針或大頭針的恐懼。</t>
  </si>
  <si>
    <t>37) 昆蟲恐懼症（Entomophobia）：對昆蟲的恐懼。</t>
  </si>
  <si>
    <t>38) 恐猫症（Felinophobia）：對猫的恐懼。</t>
  </si>
  <si>
    <t>39) 過橋恐懼症（Gephyrophobia）：對于過橋的恐懼。</t>
  </si>
  <si>
    <t>40) 恐老症（Gerontophobia）：對于老年人或變老的恐懼。</t>
  </si>
  <si>
    <t>16) 長笛恐懼症（Aulophobia）：對長笛的恐懼。</t>
  </si>
  <si>
    <t>41) 恐女症（Gynophobia）：對女性的恐懼。</t>
  </si>
  <si>
    <t>42) 恐血症（Haemaphobia）：對血的恐懼。</t>
  </si>
  <si>
    <t>43) 宗教罪行恐懼症（Hamartophobia）：對宗教罪行彈的恐懼。</t>
  </si>
  <si>
    <t>44) 觸摸恐懼症（Haphophobia）：對于被觸摸的恐懼。</t>
  </si>
  <si>
    <t>45) 爬蟲恐懼症（Herpetophobia）：對爬行動物的恐懼。</t>
  </si>
  <si>
    <t>46) 迷霧恐懼症（Homichlophobia）：對霧的恐懼。</t>
  </si>
  <si>
    <t>47) 火器恐懼症（Hoplophobia）：對火器的恐懼。</t>
  </si>
  <si>
    <t>48) 恐水症（Hydrophobia）：對水的恐懼。</t>
  </si>
  <si>
    <t>49) 催眠恐懼症①（Hypnophobia）：對于睡眠或被催眠的恐懼。</t>
  </si>
  <si>
    <t>50) 白袍恐懼症（Iatrophobia）：對醫生的恐懼。</t>
  </si>
  <si>
    <t>51) 魚類恐懼症（Ichthyophobia）：對魚的恐懼。</t>
  </si>
  <si>
    <t>52) 蟑螂恐懼症（Katsaridaphobia）：對蟑螂的恐懼。</t>
  </si>
  <si>
    <t>53) 雷鳴恐懼症（Keraunophobia）：對雷聲的恐懼。</t>
  </si>
  <si>
    <t>54) 蔬菜恐懼症（Lachanophobia）：對蔬菜的恐懼。</t>
  </si>
  <si>
    <t>55) 噪音恐懼症（Ligyrophobia）：對刺耳噪音的恐懼。</t>
  </si>
  <si>
    <t>56) 恐湖症（Limnophobia）：對湖泊的恐懼。</t>
  </si>
  <si>
    <t>57) 機械恐懼症（Mechanophobia）：對機器或機械的恐懼。</t>
  </si>
  <si>
    <t>58) 巨物恐懼症（Megalophobia）：對于龐大物件的恐懼。</t>
  </si>
  <si>
    <t>59) 捆綁恐懼症（Merinthophobia）：對于被捆綁或緊縛的恐懼。</t>
  </si>
  <si>
    <t>60) 流星恐懼症（Meteorophobia）：對流星或隕石的恐懼。</t>
  </si>
  <si>
    <t>61) 孤獨恐懼症（Monophobia）：對于一人獨處的恐懼。</t>
  </si>
  <si>
    <t>62) 不潔恐懼症（Mysophobia）：對污垢或污染的恐懼。</t>
  </si>
  <si>
    <t>63) 粘液恐懼症（Myxophobia）：對粘液（史萊姆）的恐懼。</t>
  </si>
  <si>
    <t>64) 尸體恐懼症（Necrophobia）：對尸體的恐懼。</t>
  </si>
  <si>
    <t>65) 數字 8 恐懼症（Octophobia）：對數字 8 的恐懼。</t>
  </si>
  <si>
    <t>66) 恐牙症（Odontophobia）：對牙齒的恐懼。</t>
  </si>
  <si>
    <t>67) 恐夢症（Oneirophobia）：對夢境的恐懼。</t>
  </si>
  <si>
    <t>68) 稱呼恐懼症（Onomatophobia）：對于特定詞語的恐懼。</t>
  </si>
  <si>
    <t>69) 恐蛇症（Ophidiophobia）：對蛇的恐懼。</t>
  </si>
  <si>
    <t>70) 恐鳥症（Ornithophobia）：對鳥的恐懼。</t>
  </si>
  <si>
    <t>71) 寄生蟲恐懼症（Parasitophobia）：對寄生蟲的恐懼。</t>
  </si>
  <si>
    <t>72) 人偶恐懼症（Pediophobia）：對人偶的恐懼。</t>
  </si>
  <si>
    <t>73) 吞咽恐懼症（Phagophobia）：對于吞咽或被吞咽的恐懼。</t>
  </si>
  <si>
    <t>74) 藥物恐懼症（Pharmacophobia）：對藥物的恐懼。</t>
  </si>
  <si>
    <t>75) 幽靈恐懼症（Phasmophobia）：對鬼魂的恐懼。</t>
  </si>
  <si>
    <t>76) 日光恐懼症（Phenogophobia）：對日光的恐懼。</t>
  </si>
  <si>
    <t>77) 鬍鬚恐懼症（Pogonophobia）：對鬍鬚的恐懼。</t>
  </si>
  <si>
    <t>78) 河流恐懼症（Potamophobia）：對河流的恐懼。</t>
  </si>
  <si>
    <t>79) 酒精恐懼症（Potophobia）：對酒或酒精的恐懼。</t>
  </si>
  <si>
    <t>80) 恐火症（Pyrophobia）：對火的恐懼。</t>
  </si>
  <si>
    <t>81) 魔法恐懼症（Rhabdophobia）：對魔法的恐懼。</t>
  </si>
  <si>
    <t>82) 黑暗恐懼症（Scotophobia）：對黑暗或夜晚的恐懼。</t>
  </si>
  <si>
    <t>83) 恐月症（Selenophobia）：對月亮的恐懼。</t>
  </si>
  <si>
    <t>84) 火車恐懼症（Siderodromophobia）：對于乘坐火車出行的恐懼。</t>
  </si>
  <si>
    <t>85) 恐星症（Siderophobia）：對星星的恐懼。</t>
  </si>
  <si>
    <t>86) 狹室恐懼症（Stenophobia）：對狹小物件或地點的恐懼。</t>
  </si>
  <si>
    <t>87) 對稱恐懼症（Symmetrophobia）：對對稱的恐懼。</t>
  </si>
  <si>
    <t>88) 活埋恐懼症（Taphephobia）：對于被活埋或墓地的恐懼。</t>
  </si>
  <si>
    <t>89) 公牛恐懼症（Taurophobia）：對公牛的恐懼。</t>
  </si>
  <si>
    <t>90) 電話恐懼症（Telephonophobia）：對電話的恐懼。</t>
  </si>
  <si>
    <t>91) 怪物恐懼症①（Teratophobia）：對怪物的恐懼。</t>
  </si>
  <si>
    <t>92) 深海恐懼症（Thalassophobia）：對海洋的恐懼。</t>
  </si>
  <si>
    <t>93) 手術恐懼症（Tomophobia）：對外科手術的恐懼。</t>
  </si>
  <si>
    <t>94) 十三恐懼症（Triskadekaphobia）：對數字 13 的恐懼症。</t>
  </si>
  <si>
    <t>95) 衣物恐懼症（Vestiphobia）：對衣物的恐懼。</t>
  </si>
  <si>
    <t>96) 女巫恐懼症（Wiccaphobia）：對女巫與巫術的恐懼。</t>
  </si>
  <si>
    <t>97) 黃色恐懼症（Xanthophobia）：對黃色或“黃”字的恐懼。</t>
  </si>
  <si>
    <t>98) 外語恐懼症（Xenoglossophobia）：對外語的恐懼。</t>
  </si>
  <si>
    <t>99) 异域恐懼症（Xenophobia）：對陌生人或外國人的恐懼。</t>
  </si>
  <si>
    <t>100) 動物恐懼症（Zoophobia）：對動物的恐懼。</t>
  </si>
  <si>
    <t>注釋：①催眠恐懼症（Hypnophobia）、恐牙症（牙醫恐懼症 \ Odontophobia）、</t>
  </si>
  <si>
    <t>魔法恐懼症（權杖恐懼症\ Rhabdophobia）和怪物恐懼症（畸形恐懼症 \Teratophobia）</t>
  </si>
  <si>
    <t>四條疑原文理解有誤，目前按原文翻出。</t>
  </si>
  <si>
    <t>書名</t>
  </si>
  <si>
    <t>所用文字</t>
  </si>
  <si>
    <t>年代</t>
  </si>
  <si>
    <t>作者</t>
  </si>
  <si>
    <t>精讀需要周數</t>
  </si>
  <si>
    <t>理智損失SAN</t>
  </si>
  <si>
    <t>泛讀值CMI</t>
  </si>
  <si>
    <t>精讀值CMF</t>
  </si>
  <si>
    <t>神話等級MR</t>
  </si>
  <si>
    <t>阿齊夫(死靈之書原版)</t>
  </si>
  <si>
    <t>阿拉伯文</t>
  </si>
  <si>
    <t>約730</t>
  </si>
  <si>
    <t>阿卜杜勒·哈茲雷德</t>
  </si>
  <si>
    <t>2D10</t>
  </si>
  <si>
    <t>原版形式不詳，但是有大量手稿本長期在中世紀的學者當中流通。最早12世紀的資料中已經提到原版失傳。包羅萬象的神話彙編，對克蘇魯神話的幾乎所有方面均有涉獵，還附有參考資料，包括圖表和星圖。</t>
  </si>
  <si>
    <t>阿撒托斯請/送神術，克圖格亞請/送神術，哈斯塔請/送神術，尼約格薩請/送神術，莎布-尼古拉絲請/送神術，猶格-索托斯請/送神術，食屍鬼聯絡術，奈亞拉托普請/送神術，潛沙怪聯絡術，支配術，阿薩托斯的恐怖詛咒，蘇萊曼之塵，舊印開光術，伊本-加茲之粉，復活術，枯萎術，拜亞基召喚/束縛術，炎之精召喚/束縛術，外神僕役召喚/束縛術，維瑞之印。</t>
  </si>
  <si>
    <t>死靈之書</t>
  </si>
  <si>
    <t>希臘文</t>
  </si>
  <si>
    <t>約950</t>
  </si>
  <si>
    <t>狄奧朵拉斯·菲利塔斯</t>
  </si>
  <si>
    <t>早期手稿本具體不詳。少量的對開本，在（佛羅倫斯？）出版後受到教會的查禁。此版本沒有任何繪圖、地圖和表格。已知的最後一冊複本1692年在賽勒姆被焚毀。</t>
  </si>
  <si>
    <t>拉丁文</t>
  </si>
  <si>
    <t>奧勞斯·沃爾繆斯</t>
  </si>
  <si>
    <t>一開始以手稿本流傳，後來（15世紀末）以哥特體對開本在德國付印。後有一個幾乎完全一致的版本，17世紀初在西班牙出版。現在已知存世的，前一個版本有一冊，後一個版本有四冊。</t>
  </si>
  <si>
    <t>不可名狀的教團</t>
  </si>
  <si>
    <t>德文</t>
  </si>
  <si>
    <t>F·W·馮·容茲</t>
  </si>
  <si>
    <t>2D8</t>
  </si>
  <si>
    <t>正確的名字是Das Buch von den unaussprechlichen Kulten（《關於無法形容的教團的書》）。四開本，可能是在漢堡印刷的。這本書很久以來都被人稱作“黑書”，講述了容茲和各色邪教團體、秘密結社之間的關係。傳說還有其他的版本。歐美所有主要的圖書館總共有六冊複本。原版貴在有著岡特·哈塞(Gunter Hasse)的恐怖雕版。</t>
  </si>
  <si>
    <t>接近胞兄弟（食屍鬼聯絡術），納克-提特障壁創建術，招喚偉大者（達貢通神術），召喚乙太惡魔（米-戈聯絡術），喚日術（阿撒托斯請/送神術），召喚塞伊格亞（塞伊格亞請/送神術），召喚有角之人（奈亞拉托提普請/送神術），召喚“不應存在者”（尼約格薩請/送神術），召喚林地女神（莎布-尼古拉絲請/送神術），召喚空翔旅行者（拜亞基召喚/束縛術），命令樹木（黑山羊幼崽召喚/束縛術），命令未知（加塔諾托亞請/送神術），聯絡深淵之子（深潛者聯絡術），再生術（復活術）。</t>
  </si>
  <si>
    <t>拉萊耶文本</t>
  </si>
  <si>
    <t>約300年</t>
  </si>
  <si>
    <t>佚名</t>
  </si>
  <si>
    <t>據推測原來的泥版文獻已經被毀，但是據說存在著卷軸抄本和晚近的英、德譯本。此文本顯然討論的是達貢、海德拉、星之眷族、佐斯-奧摩格(Zoth-Ommog)、加塔諾托亞和克蘇魯，並且講述了姆大陸與拉萊耶的沉沒。在1927～1928年對印斯茅斯的聯邦調查當中，人們查獲了《拉萊耶文本》。通過詢問突襲中被捕的人發現，這本薄薄的書在居住在印斯茅斯的人眼中是重要的神聖文本。頑抗的囚徒在進一步的審問中透露出的資訊表明，這本書包含了適合“水中者”的儀式和崇拜，（更奇異的是），書中還包含著能讓人類和魚類對話、在水中呼吸的秘密。
 沒有任何記錄顯示那些在調查中被查獲的大量《拉萊耶文本》最終命運如何。人們認為它們已經被銷毀了。</t>
  </si>
  <si>
    <t>塞伊格亞請神術，克蘇魯請/送神術，深潛者聯絡術，達貢聯絡術，海德拉聯絡術，忘卻之波。</t>
  </si>
  <si>
    <t>格拉基啟示錄</t>
  </si>
  <si>
    <t>英文</t>
  </si>
  <si>
    <t>多人合著</t>
  </si>
  <si>
    <t>2D6</t>
  </si>
  <si>
    <t>訂購印刷出版的九卷對開本，最後一卷出版於1865年。據稱這之後又有三卷出版並私下流傳。原版九卷對開本被很多大型圖書館收藏。每卷都由不同的邪教徒撰寫，討論了格拉基的不同方面，和它相關的存在和它們的教團。此版文本明顯有刪節，但保留了許多資訊。《格拉基啟示錄》據說是一個在英國塞文河谷活動的邪教團體的秘密作品。已知共有九卷，但傳言有十二卷的版本在流傳——顯然多出來的幾卷包含了這個教團的實踐和儀式當中最不為人知的一面。</t>
  </si>
  <si>
    <t>阿薩托斯請神術，道羅斯請/送神術，莎布-尼古拉絲請/送神術，埃霍特通神術，格拉基通神術，綠腐術。</t>
  </si>
  <si>
    <t>約翰·迪伊</t>
  </si>
  <si>
    <t>從希臘文版翻譯而來，翻譯得很準確但經過了刪節。沒有付印；只有裝訂手抄本存世。已知有三冊接近完整的複本。</t>
  </si>
  <si>
    <t>召喚天使亞茲拉爾（the Angel Yazriel. 猶格-索托斯請/送神術），召喚深洞之主(the Lord of the Pit. 尼約格薩請/送神術），命令天使大利亞（the Angel Dilyah. 外神僕役召喚/束縛術），徵詢黑暗僕從（食屍鬼聯絡術），徵詢地之靈魂（奈亞拉托提普通神術），支配術，蘇萊曼之塵，舊印開光術，伊本-加茲之粉，維瑞之印。</t>
  </si>
  <si>
    <t>戈爾·尼格拉爾</t>
  </si>
  <si>
    <t>古姆文</t>
  </si>
  <si>
    <t>納卡爾·紮庫巴</t>
  </si>
  <si>
    <t>伊波恩之書</t>
  </si>
  <si>
    <t>9世紀</t>
  </si>
  <si>
    <t>凱厄斯·菲力浦斯</t>
  </si>
  <si>
    <t>2D4</t>
  </si>
  <si>
    <t>儘管據傳說此書的原版由希柏里爾的巫師伊波恩所著，但尚未發現早於拉丁文版本的真本。從未出版，在圖書館藏書編目當中共有六冊裝訂的手抄本。</t>
  </si>
  <si>
    <t>阿撒托斯請/送神術、Zhothaqquah的無形之子聯絡術、Kthulhut（克蘇魯）通神術、Yok Zothoth（猶格-索托斯）通神術，Zhothaqquah（撒托古亞）聯絡術，納克-提特障壁創建術，時空門創建術，拉萊耶造霧術，刀具附魔術，綠腐術，維瑞之印，肢體凋萎術。</t>
  </si>
  <si>
    <t>水中之喀特</t>
  </si>
  <si>
    <t>11-12世紀</t>
  </si>
  <si>
    <t>對深潛者的詳盡研究。有三冊傳世，每本均以人皮裝訂，據說在濕度過低時皮面會開始出汗。據信一冊藏于大英博物館——儘管館方否認這一說法——還有兩冊藏於英國的私人藏書家手中。</t>
  </si>
  <si>
    <t>神賜夢境（克蘇魯通神術），Zattoqua所賜夢境（撒托古亞通神術），溺死者之夢（伊波-茲特爾通神術），與海之子交談（深潛者聯絡術），與父神達貢交談，與母神海德拉交談（海德拉聯絡術），與神之子交談（克蘇魯的星之眷族聯絡術），尼哈戈送葬歌（最後這個法術是復活術的反轉版，用來毀滅復活者）。</t>
  </si>
  <si>
    <t>綠之書</t>
  </si>
  <si>
    <t>未經授權的翻譯，由“英國監獄”（Bridewell of England，可能在倫敦）以八開本出版。各種藏家手中總共有二十冊以上的複本。舛訛極多。</t>
  </si>
  <si>
    <t>如同《不可名狀的教團》（德文版），但大多數法術都不完整或者有錯誤。</t>
  </si>
  <si>
    <t>法文</t>
  </si>
  <si>
    <t>13世紀</t>
  </si>
  <si>
    <t>加斯帕德·杜諾德</t>
  </si>
  <si>
    <t>裝訂的手抄本，其中全本和殘本共有十三冊流傳至今。</t>
  </si>
  <si>
    <t>來自被詛咒者，或（關於古老而恐怖的教團的論文）</t>
  </si>
  <si>
    <t>卡拉伊·海因茨·弗格爾</t>
  </si>
  <si>
    <t>死亡崇拜</t>
  </si>
  <si>
    <t>艾弗·戈爾斯塔特</t>
  </si>
  <si>
    <t>艾歐德之書</t>
  </si>
  <si>
    <t>遠古語言</t>
  </si>
  <si>
    <t>蠕蟲之秘密</t>
  </si>
  <si>
    <t>路德維希·蒲林</t>
  </si>
  <si>
    <t>（德文版）同年在德國科隆以哥特體字對開本出版。被教會查禁。有十五冊留存至今。其中一部分討論了阿拉伯世界，以及那裡的超自然存在。《蠕蟲之秘密》共有十六章，關注各種各樣不同類別的話題，包括預測術、死靈法術、家養精靈的創建，也有奇異理論和對吸血鬼、精靈和元素等奇異存在的描述。本書的一些複本中，大量篇幅用一種稱為歐甘字母（德魯伊使用的盧恩字母。譯注，記錄古代凱爾特語言的文字）的文字寫成。有人懷疑這些歐甘文是蒲林用來把更有啟迪作用、更褻瀆的想法“隱藏”起來的密碼。20世紀早期，流傳著關於“達貢奧秘修道會”(Esoteric Order of Dagon)的傳言，說他們一直在尋找這本書的原本。據信密文之中記載著某些方法，能夠加快人類變成深潛者的速度。</t>
  </si>
  <si>
    <t>伊格通神術，占卜窗創建術，僵屍製造術，祈求惡魔（拜亞基召喚/束縛術），祈求山羊之子（黑山羊幼崽召喚/束縛術），祈求隱形僕從（星之精召喚/束縛術），精神轉移術，維瑞之印。</t>
  </si>
  <si>
    <t>食屍鬼教團</t>
  </si>
  <si>
    <t>弗朗索瓦-奧諾雷·巴爾富</t>
  </si>
  <si>
    <t>1D10</t>
  </si>
  <si>
    <t>1703年在法國（巴黎？）以四開本出版。教會立即斥其為邪書。此書記載了一個龐大的教團，在法國實行死靈法術、食屍、戀屍等行為。已知傳世複本共有十四冊，最晚的一本在1906年發現。</t>
  </si>
  <si>
    <t>黑色束縛（僵屍製造術），尼約格薩請/送神術，莎布-尼古拉絲請/送神術，食屍鬼聯絡術，復活術，枯萎術，拜亞基召喚/束縛術，黑山羊幼崽召喚/束縛術，維瑞之印。</t>
  </si>
  <si>
    <t>15世紀</t>
  </si>
  <si>
    <t>訛誤殘缺的譯本。有十八冊抄本傳世，每本的字跡皆不同。</t>
  </si>
  <si>
    <t>阿撒托斯請/送神術、Zhothaqquah的無形之子聯絡術、Kthulhut（克蘇魯）通神術、Yok Zothoth（猶格-索托斯）通神術、Zhothaqquah（撒托古亞）聯絡術，時空門創建術，拉萊耶造霧術，刀具附魔術，綠腐術，肢體凋萎術</t>
  </si>
  <si>
    <t>埃爾特當陶片</t>
  </si>
  <si>
    <t>亞瑟·B·溫特斯-霍爾</t>
  </si>
  <si>
    <t>1D8</t>
  </si>
  <si>
    <t>從南英格蘭發掘出的陶片上找到的神秘象形文字翻譯而成的可疑譯本，共印刷了350本小冊子，每冊64頁。講述了一種生物，可以超越空間和時間和其他生物交換精神。埃爾特當陶片是在南英格蘭的埃爾特當發現的陶片的總稱，這些陶片曾被伍德福德和道爾頓博士判定為不可破譯的（他們是第一批嘗試破譯的人）。然而很快就出現了大量自稱是譯文的手稿，其中最重要的是溫特斯-霍爾版。溫譯本稱，陶片不是別的東西，正是古老者的著作；在英格蘭還是泛大陸的一部分時，就已經被埋藏在這裡了。從未具名的來源中出現了一種反對推斷，辯稱這些文字來自偉大種族伊斯。</t>
  </si>
  <si>
    <t>伊斯人聯絡術。</t>
  </si>
  <si>
    <t>暗黑儀式</t>
  </si>
  <si>
    <t>埃及語</t>
  </si>
  <si>
    <t>盧維赫-凱拉普夫</t>
  </si>
  <si>
    <t>諾姆羊皮卷</t>
  </si>
  <si>
    <t>希柏裡爾語</t>
  </si>
  <si>
    <t>諾姆</t>
  </si>
  <si>
    <t>達爾西第四之書</t>
  </si>
  <si>
    <t>達爾西</t>
  </si>
  <si>
    <t>斯克洛斯之書</t>
  </si>
  <si>
    <t>Aklo語</t>
  </si>
  <si>
    <t>斷罪處刑之書</t>
  </si>
  <si>
    <t>雅努斯·阿誇提庫斯</t>
  </si>
  <si>
    <t>智者瑪格洛魯姆</t>
  </si>
  <si>
    <t>歐斯坦斯</t>
  </si>
  <si>
    <t>暗黑大典</t>
  </si>
  <si>
    <t>阿索福卡斯</t>
  </si>
  <si>
    <t>格哈恩殘篇</t>
  </si>
  <si>
    <t>艾默里·溫蒂-史密斯</t>
  </si>
  <si>
    <t>是對刻有古怪點狀圖案的陶片的學術研究和破譯。極其詳細地論述了失落的城市格哈恩，包括它的位置。陶片是由溫德羅普(Windrop)在北非發現的。原版共印958冊，是粗陋的十六開本(4.5"×5.75")，由作者自費出版。</t>
  </si>
  <si>
    <t>鑽地魔蟲聯絡術，古老者聯絡術，修德·梅爾通神術，修德·梅爾之赤印。</t>
  </si>
  <si>
    <t>納克特抄本</t>
  </si>
  <si>
    <t>英美圖書館目錄當中有五冊（不同）裝訂的手抄本（更大型著作的部分抄本，全本已佚）。早先的版本顯然叫做《納克提卡》(Pnakotica)，用古典希臘文書寫，這本書的源頭可能來自在地球上播撒生命的海百合一樣的史前生物。</t>
  </si>
  <si>
    <t>接觸有翼者（古老者聯絡術）。</t>
  </si>
  <si>
    <t>英國監獄本的刪節本，由紐約的金哥布林出版社出版。只保留了法術的描述，早先版本中的完整儀式則被刪去。這個版本在舊書店可能找得到。</t>
  </si>
  <si>
    <t>伊希之儀式</t>
  </si>
  <si>
    <t>尼戈歐姆-卓格</t>
  </si>
  <si>
    <t>刻萊諾殘篇</t>
  </si>
  <si>
    <t>拉班·施魯斯伯裡</t>
  </si>
  <si>
    <t>孤本傳世，作者將其寄存在密斯卡托尼克大學，他本人不久以後就神秘消失了。</t>
  </si>
  <si>
    <t>黃金蜂蜜酒釀造法，克圖格亞請神術，舊印開光術，哨子附魔術，拜亞基召喚/束縛術。</t>
  </si>
  <si>
    <t>狂僧克利薩努斯的懺悔</t>
  </si>
  <si>
    <t>約400</t>
  </si>
  <si>
    <t>克利薩努斯</t>
  </si>
  <si>
    <t>對克利薩努斯通過閱讀《死靈之書》搜集到材料的翻新(A retreading of material Clithanus gleaned from reading the Necronomicon. 譯注，克利薩努斯的年代早于阿卜杜勒·哈茲雷德，不可能讀得到《死靈之書》。此處存疑）。包含關於守護咒印以及克蘇魯的族類的冗長論述。複本保管在芝加哥菲爾德自然史博物館、大英博物館和紐約協和神學院。</t>
  </si>
  <si>
    <t>喚來海中的褻瀆物（克蘇魯的星之眷族聯絡術），大師之印（舊印開光術），守衛術。</t>
  </si>
  <si>
    <t>迪詹之書</t>
  </si>
  <si>
    <t>1D6</t>
  </si>
  <si>
    <t>神智學家海倫娜·布拉瓦茨基很久以前就提及此書，但從未有人發現真本（譯注，此處指驗明非偽作，故譯作“真本”）。據說它是從一本源自亞特蘭蒂斯的手稿翻譯而來的。它也叫做《迪詹詩節》，其中一部分被翻譯成了《秘密教義》（The Secret Doctrine. 〔俄〕海倫娜·布拉瓦茨基，1888），但後者不包含法術，也沒有其他的神話相關內容。</t>
  </si>
  <si>
    <t>召喚森林之子（黑山羊幼崽+K65召喚/束縛術），召喚風之精（拜亞基召喚/束縛術），召喚隱形行者（空鬼召喚/束縛術），夢境幻視（克蘇魯通神術）</t>
  </si>
  <si>
    <t>達貢禱文</t>
  </si>
  <si>
    <t>阿薩夫·韋特</t>
  </si>
  <si>
    <t>反思錄</t>
  </si>
  <si>
    <t>伊本·沙卡巴奧</t>
  </si>
  <si>
    <t>怪物及其族類</t>
  </si>
  <si>
    <t>16世紀</t>
  </si>
  <si>
    <t>這本書僅有一冊對開手抄本存世，1898年被人從大英博物館盜走。流言稱尚有其他複本存留至今，但至今尚無真本發現。本書主題繁雜，借鑒了《死靈之書》、《伊波恩之書》等各種典籍。討論的條目也很多，囊括了克蘇魯、猶格-索托斯、羅伊格爾(Lloigor)、紮爾(Zhar)雙子。</t>
  </si>
  <si>
    <t>命令無面者（夜魘召喚/束縛術），命令冰惡魔（拜亞基召喚/束縛術），命令隱形僕從（星之精召喚/束縛術），命令夜之獸（恐怖獵手召喚/束縛術），命令星行者（空鬼召喚/束縛術），刀具附魔術，笛子附魔術。</t>
  </si>
  <si>
    <t>惡魔崇拜</t>
  </si>
  <si>
    <t>雷米吉烏斯</t>
  </si>
  <si>
    <t>深淵棲息者</t>
  </si>
  <si>
    <t>加斯東·勒費</t>
  </si>
  <si>
    <t>鉉子七奧書</t>
  </si>
  <si>
    <t>2世紀</t>
  </si>
  <si>
    <t>玄君</t>
  </si>
  <si>
    <t>七卷卷軸，每卷各有一個主題。據說還存在英譯本《土七賾書》。本書討論的都是對居住在“中央王國”(the Middle Kingdom)的人來說特別重要或者他們感興趣的神話元素。</t>
  </si>
  <si>
    <t>召喚精靈（拜亞基召喚/束縛術），召喚地靈（鑽地魔蟲召喚/束縛術），食屍鬼聯絡術，廷達洛斯獵犬聯絡術，奈亞拉托提普通神術，卡達斯之門（通向卡達斯的時空門），恢復生命（復活術）。</t>
  </si>
  <si>
    <t>亞洲的神秘奧跡，含有從《戈爾·尼格拉爾》中摘抄的注釋</t>
  </si>
  <si>
    <t>戈特弗裡德·莫爾德</t>
  </si>
  <si>
    <t>巨噬蠕蟲頌</t>
  </si>
  <si>
    <t>1890年代</t>
  </si>
  <si>
    <t>海因裡希·齊默爾曼</t>
  </si>
  <si>
    <t>蓋夫抄本</t>
  </si>
  <si>
    <t>薩塞克斯手稿</t>
  </si>
  <si>
    <t>巴倫·弗雷德里克</t>
  </si>
  <si>
    <t>拉丁文版《死靈之書》的混亂殘缺的譯本，在英國薩塞克斯郡印刷，八開本。正名《教團之錘》(Cultus Maleficarum)。</t>
  </si>
  <si>
    <t>和《阿齊夫》相同，但是不論是形式和意圖上都可能存在危險的錯漏。</t>
  </si>
  <si>
    <t>鑽地啟示錄</t>
  </si>
  <si>
    <t>老撾文</t>
  </si>
  <si>
    <t>坦昂·龐</t>
  </si>
  <si>
    <t>《死靈之書》中的克蘇魯</t>
  </si>
  <si>
    <t>為計畫出版的新書做的筆記。作者將其寄存在密斯卡托尼克大學，他本人不久以後就神秘消失了。描述了克蘇魯影響人類夢境的能力，並警示有一個世界性的教團，正在致力於克蘇魯的復活。</t>
  </si>
  <si>
    <t>克蘇魯通神術，深潛者聯絡術，舊印開光術。</t>
  </si>
  <si>
    <t>伊拉內克紙草</t>
  </si>
  <si>
    <t>卡納瑪戈斯聖約書</t>
  </si>
  <si>
    <t>12世紀</t>
  </si>
  <si>
    <t>卡納瑪戈斯</t>
  </si>
  <si>
    <t>中古英文</t>
  </si>
  <si>
    <t>14世紀</t>
  </si>
  <si>
    <t>對深潛者的詳盡研究，但是譯本不完整，且有嚴重的錯漏。唯一一本裝訂的手抄本現藏大英博物館。</t>
  </si>
  <si>
    <t>神賜夢境（克蘇魯通神術），與海之子交談（深潛者聯絡術），與父神達貢交談，與母神海德拉交談，與神之子交談（克蘇魯的星之眷族聯絡術）。</t>
  </si>
  <si>
    <t>海底的教團</t>
  </si>
  <si>
    <t>17世紀</t>
  </si>
  <si>
    <t>格雷夫·高貝格</t>
  </si>
  <si>
    <t>真實的魔法</t>
  </si>
  <si>
    <t>西奧菲勒斯·文恩</t>
  </si>
  <si>
    <t>又小又破爛的裝訂手寫本，儘管如此它仍稱得上是名副其實的惡魔學知識百科全書。</t>
  </si>
  <si>
    <t>召喚風之精（星之精召喚/束縛術），喚起“那個東西”（外神僕役召喚/束縛術），召喚有翼者（拜亞基召喚/束縛術），和黑暗者交談（尼約格薩通神術）。</t>
  </si>
  <si>
    <t>納斯編年史</t>
  </si>
  <si>
    <t>魯道夫·葉爾格勒</t>
  </si>
  <si>
    <t>遠古的恐怖</t>
  </si>
  <si>
    <t>19世紀</t>
  </si>
  <si>
    <t>格拉夫·馮·克羅嫩貝格</t>
  </si>
  <si>
    <t>骷髏黑書</t>
  </si>
  <si>
    <t>伊卡克·伊古拉桑</t>
  </si>
  <si>
    <t>伊斯提之歌</t>
  </si>
  <si>
    <t>迪爾卡家族</t>
  </si>
  <si>
    <t>來自被詛咒者</t>
  </si>
  <si>
    <t>德文(再版)</t>
  </si>
  <si>
    <t>艾德絲·布藍達爾</t>
  </si>
  <si>
    <t>波納佩聖典</t>
  </si>
  <si>
    <t>阿布納·伊齊基爾</t>
  </si>
  <si>
    <t>在作者去世之後，約1795年於波士頓出版。4"×6.75"的十六開本，但準確度和完整度不及霍格的原本，據稱原本仍有複本存世。詳細描述了南海島民的教團，教團的人類崇拜深潛者，並與之交媾。</t>
  </si>
  <si>
    <t>印刷本沒有法術。原版手抄本包括：深潛者聯絡術，達貢聯絡術，海德拉聯絡術。</t>
  </si>
  <si>
    <t>神秘學基礎</t>
  </si>
  <si>
    <t>約1980</t>
  </si>
  <si>
    <t>J·C·沃瑟曼</t>
  </si>
  <si>
    <t>置身高壓水域</t>
  </si>
  <si>
    <t>哈爾特拉克</t>
  </si>
  <si>
    <t>魔法與黑巫術</t>
  </si>
  <si>
    <t>凱恩</t>
  </si>
  <si>
    <t>黃衣之王</t>
  </si>
  <si>
    <t>原版明顯是法文，但是該版本剛剛出版就被第三共和國沒收並銷毀。英文版是薄薄的黑色八開本，封面上壓印有一枚巨大的黃印。在閱讀本書之前，黃印對讀者沒有效果，只是會激發好奇的感覺。在讀完本書之後（或者接觸過任何從卡爾克薩來的人或事物以後），再看這枚黃印需要損失0/1D6點理智值（僅一次）。本書是一篇曖昧不清、如夢似幻的戲劇，開啟讀者的瘋狂之門。奇妙的是，讀者將無法選擇不相信書中所寫的內容。愛好藝術的人將迫使自己重讀這部戲劇。如果這本書造成了瘋狂，閱讀者將沉迷於卡爾克薩和黃衣之王（參考黃印，RB322）。</t>
  </si>
  <si>
    <t>黑之契經</t>
  </si>
  <si>
    <t>緬文</t>
  </si>
  <si>
    <t>約700</t>
  </si>
  <si>
    <t>吳保</t>
  </si>
  <si>
    <t>《波納佩聖典》所述的史前太平洋</t>
  </si>
  <si>
    <t>哈樂德·H·科普蘭</t>
  </si>
  <si>
    <t>1D4</t>
  </si>
  <si>
    <t>伊戈爾倫理學</t>
  </si>
  <si>
    <t>來自亞狄斯的幻象</t>
  </si>
  <si>
    <t>阿麗爾·普萊斯考特</t>
  </si>
  <si>
    <t>利誇利亞的傳說</t>
  </si>
  <si>
    <t>奧斯維德</t>
  </si>
  <si>
    <t>哈利湖啟示錄</t>
  </si>
  <si>
    <t>E·S·貝羅爾斯</t>
  </si>
  <si>
    <t>姆-拉斯紙草</t>
  </si>
  <si>
    <t>伊本·修達蘇阿</t>
  </si>
  <si>
    <t>撒都該人的勝利</t>
  </si>
  <si>
    <t>約瑟夫·格蘭威爾</t>
  </si>
  <si>
    <t>新英格蘭樂土上的奇術異事</t>
  </si>
  <si>
    <t>沃德·菲力浦斯</t>
  </si>
  <si>
    <t>出版兩次，第二次1801年在波士頓出版。粗糙的美產八開本，用仿造的哥特體字印刷。兩個版本內文相同，只是印刷的地點、時期和印廠不同。在新英格蘭的各大圖書館以及歷史協會的圖書館中很常見。描述了女巫、術士、薩滿巫師等等殖民時代的作惡者褻瀆神明的行為。詳述了發生在比靈頓樹林(Billington's Woods)內外的事件。</t>
  </si>
  <si>
    <t>無，但菲力浦斯教士在他自己的複本上做的注釋裡揭示了Ithaka（伊塔庫亞）請/送神術，Narlato（奈亞拉托提普）通神術，Sadogowah（撒托古亞）通神術，Yogge Sothyothe（猶格-索托斯）通神術，舊印開光術。</t>
  </si>
  <si>
    <t>混沌之魂</t>
  </si>
  <si>
    <t>愛德格·戈登</t>
  </si>
  <si>
    <t>猶基亞頌歌</t>
  </si>
  <si>
    <t>秘密窺視者</t>
  </si>
  <si>
    <t>哈爾平·查默斯</t>
  </si>
  <si>
    <t>約翰森的敘述</t>
  </si>
  <si>
    <t>古斯塔夫·約翰森</t>
  </si>
  <si>
    <t>致夏蓋的安魂彌撒</t>
  </si>
  <si>
    <t>義大利文</t>
  </si>
  <si>
    <t>B·基耶蒂·博爾迪蓋拉</t>
  </si>
  <si>
    <t>這是一部歌劇的配樂和歌詞集，從未出版，而且僅演出過一次。涉及到強姦、亂倫和其他的墮落行為。據有見識的音樂家判斷，其中的一些部分是演奏不出來的。保管在大英博物館、巴黎國立圖書館和梵蒂岡的Z級書庫中。</t>
  </si>
  <si>
    <t>（當演出整場歌劇時）阿薩托斯請神術會在第三幕的中間被施放出來。</t>
  </si>
  <si>
    <t>英譯本</t>
  </si>
  <si>
    <t>約翰·尼格斯</t>
  </si>
  <si>
    <t>越過幻象</t>
  </si>
  <si>
    <t>羅蘭·佛蘭克林</t>
  </si>
  <si>
    <t>關於新英格蘭的既往巫術</t>
  </si>
  <si>
    <t>約1600</t>
  </si>
  <si>
    <t>阿撒托斯及其他</t>
  </si>
  <si>
    <t>愛德華·德比</t>
  </si>
  <si>
    <t>是這位出生于阿卡姆的詩人早年詩作的合集。在波士頓以袖珍本出版，開本3.5×5.5英寸，黑色皮革裝訂。印刷並售出了約1400冊。</t>
  </si>
  <si>
    <t>黑色的瘋狂之神</t>
  </si>
  <si>
    <t>1930年代</t>
  </si>
  <si>
    <t>阿馬迪厄斯·卡森</t>
  </si>
  <si>
    <t>伊波恩生平</t>
  </si>
  <si>
    <t>西龍</t>
  </si>
  <si>
    <t>全能的奧蘇姆</t>
  </si>
  <si>
    <t>地底掘進者</t>
  </si>
  <si>
    <t>喬治·路透</t>
  </si>
  <si>
    <t>1D3</t>
  </si>
  <si>
    <t>巨石的子民</t>
  </si>
  <si>
    <t>劄斯廷·傑佛瑞</t>
  </si>
  <si>
    <t>詩集，開本4"×6.75"，暗紅色硬麻布裝訂，伊利諾州孟莫斯縣厄瑞玻斯出版社出版，共印1200冊。和本書同名的詩被公認為傑佛瑞的傑作。</t>
  </si>
  <si>
    <t>撒拉遜人的宗教儀式</t>
  </si>
  <si>
    <t>教士X</t>
  </si>
  <si>
    <t>水鰭書</t>
  </si>
  <si>
    <t>甘特利先生</t>
  </si>
  <si>
    <t>波利尼西亞神話學，附有對克蘇魯傳說圈的記錄</t>
  </si>
  <si>
    <t>異界的監視者</t>
  </si>
  <si>
    <t>1940年代</t>
  </si>
  <si>
    <t>內蘭·科勒姆</t>
  </si>
  <si>
    <t>科學的奇跡</t>
  </si>
  <si>
    <t>莫里斯特</t>
  </si>
  <si>
    <t>薩波斯的卡巴拉</t>
  </si>
  <si>
    <t>贊蘇石板</t>
  </si>
  <si>
    <t>一個小冊子，副標題是“一種推測的翻譯”，印刷了400冊。翻譯了漁民從太平洋打撈出的墨玉石板上的雕刻內容。作者稱這些雕刻是納喀爾文僧侶體字，而納卡爾語是古代姆大陸的崇高語言。冊子描述了對加塔諾托亞、莎布-尼古拉絲和克蘇魯的崇拜。</t>
  </si>
  <si>
    <t>文本有部分刪節，並不包含法術。原本古姆文石板包含克蘇魯、加塔諾托亞、羅伊戈爾(Lloigor)、尤基亞(Yuggya)、佐斯-奧摩格通神術。</t>
  </si>
  <si>
    <t>魚之書</t>
  </si>
  <si>
    <t>康拉德·馮·格爾納</t>
  </si>
  <si>
    <t>失落帝國的遺跡</t>
  </si>
  <si>
    <t>奧托·多斯特曼</t>
  </si>
  <si>
    <t>托斯卡納的宗教儀式</t>
  </si>
  <si>
    <t>夜之魍魎</t>
  </si>
  <si>
    <t>太平洋史前史：初步調查</t>
  </si>
  <si>
    <t>1D2</t>
  </si>
  <si>
    <t>納卡爾之鑰</t>
  </si>
  <si>
    <t>丘奇瓦德</t>
  </si>
  <si>
    <t>宣福者美多迪烏斯</t>
  </si>
  <si>
    <t>約公元300年</t>
  </si>
  <si>
    <t>被認爲是奧林匹斯的聖美多迪烏斯(St.Methodius of Olympus)</t>
  </si>
  <si>
    <t>從諾斯替主義的觀點來看，這篇較短的文章是用作預言的啓示錄的。它預言了世界的歷史。它叙述塞特在東方找到一個新的國家，來到了啓蒙的國度；該隱的子孫如何在印度創立了一個黑魔法系統。
理智損失：無
神秘學：+2%</t>
  </si>
  <si>
    <t>翡翠石板</t>
  </si>
  <si>
    <t>多種語言，原版明顯是腓尼基語</t>
  </si>
  <si>
    <t>約公元200年</t>
  </si>
  <si>
    <t>作者不明</t>
  </si>
  <si>
    <t>中世紀歐洲最重要的煉金術文獻，幸運的是很短，但是和古代中國的《道德經》一樣晦澀難懂。
理智損失：無
神秘學：+1%</t>
  </si>
  <si>
    <t>金枝</t>
  </si>
  <si>
    <t>〔英〕喬治·弗雷澤</t>
  </si>
  <si>
    <t>兩卷本1911～1915年出版了擴充的十三卷本。人類學的經典著作，探尋魔法、宗教和科學思想的演變。删節版在大多數美國圖書館都能找到。
理智損失：1D2 
神秘學：+5%</t>
  </si>
  <si>
    <t>易經</t>
  </si>
  <si>
    <t>古漢語及多種譯文，包括英文</t>
  </si>
  <si>
    <t>公元前約2000年以前</t>
  </si>
  <si>
    <t>中國在孔子時代的五本經典之一。微妙而理想化的占卜系統，很容易使用，但是能够根據情境的不同揭示深刻的意義。
理智損失：無
神秘學：+8%</t>
  </si>
  <si>
    <t>揭開面紗的伊西斯</t>
  </si>
  <si>
    <t>〔俄〕海倫娜·彼得羅夫娜·布拉瓦茨基夫人</t>
  </si>
  <si>
    <t>兩卷本的套裝，由作者對唯物主義以及傲慢的當代宗教、科學團體的回應組成。內容還包括了催眠術、心靈占卜術、居住在以太界的存在以及護身符等章節（僅舉幾例）。
理智損失：無
神秘學：+6%</t>
  </si>
  <si>
    <t>所羅門之鑰</t>
  </si>
  <si>
    <t>拉丁文原文及多種譯文</t>
  </si>
  <si>
    <t>分爲上下兩卷，上卷指出如何在與靈魂交流時避免犯下嚴重的錯誤；下卷討論魔法術式，包含很多複雜的儀式。
理智損失：無
神秘學：+5%</t>
  </si>
  <si>
    <t>女巫之錘</t>
  </si>
  <si>
    <t>拉丁文及多種譯文</t>
  </si>
  <si>
    <t>1486年</t>
  </si>
  <si>
    <t>〔德〕施普倫格和克拉默</t>
  </si>
  <si>
    <t>俗稱“女巫的錘子”。這本書是給中世紀异端審問官的指導書，主要講述的是如何鑒別以及施刑勸服女巫。大約九百萬人在這本恐怖的書籍促使下斷送了性命。1906年的德文譯本標著它出色的名字：《女巫之錘》。
理智損失：無
神秘學：+3%</t>
  </si>
  <si>
    <t>諾查丹瑪斯的預言</t>
  </si>
  <si>
    <t>多種語言</t>
  </si>
  <si>
    <t xml:space="preserve">1555~1557 </t>
  </si>
  <si>
    <t>〔法〕諾斯特羅達姆（諾查丹瑪斯）</t>
  </si>
  <si>
    <t>書中有約一千首四行詩，自稱預言了到公元3797 年爲止的人類重大事件。預言的指代幷不明確，含有大量意象隱喻，使得它們適合各種各樣的用法。後人對書中的許多預言進行了大量的解讀。
理智損失：無
神秘學：+1%</t>
  </si>
  <si>
    <t>西歐的异教巫術崇拜</t>
  </si>
  <si>
    <t>〔英〕瑪格麗特·默裏</t>
  </si>
  <si>
    <t>現代英文的帶封套八開本，至今已多次再版重印。書中將中世紀所謂的女巫集會聯繫到基督教之前的信仰，它們以迷信的形式存活了下來，或者更系統地講，被教會驅趕到了地下。這本書常能在圖書館和書店發現。理智損失：無神秘學：+1%</t>
  </si>
  <si>
    <t>光明篇</t>
  </si>
  <si>
    <t>阿拉米語，版本衆多，被譯成拉丁文、德文、英文、法文等</t>
  </si>
  <si>
    <t>〔西〕摩西·德·利昂</t>
  </si>
  <si>
    <t>中世紀猶太神秘哲學的基礎之作，本書通過沉思和啓示，來嘗試知曉幷接近上帝。
理智損失：1/1D3+1 
神秘學：+7%</t>
  </si>
  <si>
    <r>
      <rPr>
        <b/>
        <sz val="10"/>
        <rFont val="宋体"/>
        <charset val="134"/>
      </rPr>
      <t>閱讀魔法書</t>
    </r>
    <r>
      <rPr>
        <sz val="10"/>
        <rFont val="宋体"/>
        <charset val="134"/>
      </rPr>
      <t xml:space="preserve">
打開一本神話典籍是危險的事情。它是由經歷過神話的人撰寫的，而且，如果閱讀者成功理解了書中的內容，</t>
    </r>
  </si>
  <si>
    <t>魔法書就變成了與克蘇魯神話的异界恐怖溝通的管道。打開魔法書的封面，如同爲熊熊燃燒的房間打開大門。人類的精神會被神話知識隱喻性地“燒掉”，</t>
  </si>
  <si>
    <t>試圖理解這些資料本身就會讓閱讀者身心俱損。一些次級典籍可能只是小火苗，但有些書，像可怖的《死靈之書》，則是狂怒的煉獄之焰。</t>
  </si>
  <si>
    <t>當調查員能够獲得魔法書時，KP 需要描述這本書的封面和外觀。閱讀者會很快明白他是否懂得這本書使用的文字。在識別和閱讀外語文獻時，</t>
  </si>
  <si>
    <t>參考「語言（外語）」技能（RB66）。如果書上的文字調查員不認識，那麽必須尋求翻譯。KP 需要决定哪些內容會被翻譯，以及速度和準確率。</t>
  </si>
  <si>
    <t>如果這種文字是未知的或者失落已久，那麽調查員必須提出一個 KP 認同的方案，否則這本書就只能難住他們了。</t>
  </si>
  <si>
    <r>
      <rPr>
        <sz val="11"/>
        <rFont val="PMingLiu"/>
        <charset val="134"/>
      </rPr>
      <t>調查員在閱讀檢定中</t>
    </r>
    <r>
      <rPr>
        <b/>
        <sz val="10"/>
        <rFont val="宋体"/>
        <charset val="134"/>
      </rPr>
      <t>失敗</t>
    </r>
    <r>
      <rPr>
        <sz val="10"/>
        <rFont val="宋体"/>
        <charset val="134"/>
      </rPr>
      <t>，他可能對書中內容略知端倪，但無法理解；不會損失理智值，也不會增長克蘇魯神話技能。</t>
    </r>
  </si>
  <si>
    <t>玩家可能會孤注一骰，但必須做出合理解釋，比如通宵苦讀或者用參考書輔助學習。在考慮孤注一骰失敗的後果時，</t>
  </si>
  <si>
    <t>KP 應發揮創有著翔實生動的描述。至少，這些作品暗中指明了如何趕走、驅逐這些駭人的存在。</t>
  </si>
  <si>
    <t>泛讀</t>
  </si>
  <si>
    <t>下一步，在看過封面、讀過標題（假如它有能讀懂的標題的話）和確認所用語言之後，就是進行泛讀的步驟了。繼續上面的比喻，</t>
  </si>
  <si>
    <t>此時調查員就暴露在房間裏的火焰當中了。泛讀可以很迅速，表示閱讀者只是瀏覽了一遍全書，對書中的內容有了一點瞭解，或者是對全書的一次通讀。</t>
  </si>
  <si>
    <t>泛讀的時間可以由 KP 自行决定；可以是幾分鐘、幾小時、幾天或者幾星期，取决于 KP 對故事情節的設計。KP 决定是否需要閱讀檢定；</t>
  </si>
  <si>
    <t>如果有人在對應的語言上擁有一些技能的話，KP 也可以選擇讓他自動成功。</t>
  </si>
  <si>
    <t>進行閱讀檢定時，玩家做一次對應語言的 D100 技能檢定。KP 根據魔法書的年代、形式和保存狀况（參考第十一章：神話典籍，RB237-239），</t>
  </si>
  <si>
    <t>决定檢定的難度等級。當調查員進行完泛讀後，KP 應當獎勵他們克蘇魯神話泛讀值（CMI）。閱讀者自動失去此書對應的理智值（無需再次進行理智檢定）</t>
  </si>
  <si>
    <t>——不信者的理智值不减少（參考“成爲相信者”，RB179）。</t>
  </si>
  <si>
    <t>除了增長克蘇魯神話技能和損失理智值以外，閱讀者還可以通過泛讀瞭解全書的內容，以及它可能包括哪些法術。他還能搞清自己花多長時間才能完成對本書的精讀（見下）。</t>
  </si>
  <si>
    <t>精讀</t>
  </si>
  <si>
    <t>這種學習會花費數月之久。在這樣一段時間的學習結束之後，閱讀者需要擲骰决定魔法書對應的理智損失（如果是相信者的話；參考 179 頁）。</t>
  </si>
  <si>
    <t>此時，要將魔法書的神話等級與閱讀者的克蘇魯神話知識相比較。若閱讀者的「克蘇魯神話」技能值低于魔法書的神話等級，</t>
  </si>
  <si>
    <t>他可以得到相當于克蘇魯神話精讀值（CMF）的「克蘇魯神話」技能值。如果閱讀者的「克蘇魯神話」技能值在魔法書的神話等級以上，</t>
  </si>
  <si>
    <t>他們只能得到相當于克蘇魯神話泛讀值（CMI）的「克蘇魯神話」技能值。</t>
  </si>
  <si>
    <t>還可以進行後續的精讀階段，不同點在於每次學習消耗的時間都是前一次的一倍（所有閱讀時間加倍）。</t>
  </si>
  <si>
    <t>「克蘇魯神話」技能增長和理智值損失的處理不變。這樣的話，一本書可以不斷地重複研究很多年，</t>
  </si>
  <si>
    <t>每次研究的時間都越來越長，最後的回報也越來越少。</t>
  </si>
  <si>
    <t>在神話典籍的簡介中（參考第十一章：可怖的傳說書籍），典籍的閱讀時間以星期爲單位。KP 不應該受這些數字約束，可以酌情縮短或延長。</t>
  </si>
  <si>
    <t>和熱情高漲却缺乏教養的記者相比，擁有合適語言天賦的杰出學者讀書會更快。學習的時間可以不是連續的整日、整周甚至整月。</t>
  </si>
  <si>
    <t>注意對于魔法書的後續學習，精讀時間都是加倍的且不可以縮短。</t>
  </si>
  <si>
    <t>同一時段只能學習一本魔法書。</t>
  </si>
  <si>
    <t>用魔法書作參考</t>
  </si>
  <si>
    <t>當完成了一本魔法書的精讀之後，它的神話等級資料也能表示它作為神話參考文獻的有用程度。</t>
  </si>
  <si>
    <t>這些典籍中可能記載了某些特別的神話知識（比如鑽地魔蟲需要多長時間才成熟、伊’戈羅納克在哪裡等待著復蘇等），</t>
  </si>
  <si>
    <t>可能對調查員的當前狀況和正在進行的研究有用。若想研究特定的一條神話知識，調查員消耗遊戲中1D4 個小時通讀全書，</t>
  </si>
  <si>
    <t>玩家隨後投擲1D100；若結果在魔法書的神話等級以下，調查員即可找到此知識或者暗示（KP 表述資訊時，可以任意決定是清晰還是模糊）。</t>
  </si>
  <si>
    <t>若失敗，則書中未記載相關資訊，或者調查員無法找到資訊。使用書的人可能會記錄下書裡有什麼和沒有什麼。</t>
  </si>
  <si>
    <t>其他技能的提升</t>
  </si>
  <si>
    <t>對魔法書進行精讀除了會提升「克蘇魯神話」技能，還可能提升其他技能。在每次精讀結束時，閱讀者自動獲得書籍所用語言的技能提升標記。</t>
  </si>
  <si>
    <t>這樣，在下次幕間成長階段時，他們可以正常提升這些語言技能（RB94）。KP 還應該決定某些魔法書會不會對閱讀者有額外的益處。</t>
  </si>
  <si>
    <t>增長應當限制在每個技能增長1D6 到1D10，或者直接以提升標記的形式獎勵給閱讀者，在下次幕間成長階段來檢定。</t>
  </si>
  <si>
    <t>可以通過閱讀神話典籍而提升的技能包括（但不限於）：歷史、考古學、人類學、神秘學、天文學等科學分項，如化學、生物學、物理等。</t>
  </si>
  <si>
    <t>以上來自 http://www.goddessfantasy.net/bbs/index.php?topic=79540.0</t>
  </si>
  <si>
    <t>別名</t>
  </si>
  <si>
    <t>備註</t>
  </si>
  <si>
    <t>維瑞之印</t>
  </si>
  <si>
    <t>超能之印、狡猾的通行證</t>
  </si>
  <si>
    <t>消耗：1點魔法值；1點理智值</t>
  </si>
  <si>
    <t>它們會從外面的世界來幫我的，但沒有人類的血液，它們就無法擁有肉體。二樓的那個傢夥看起來也一樣。 只要劃出維瑞之印，我就能稍微看見它的樣子。——H·P·洛夫克拉夫特，《敦威治的恐怖》</t>
  </si>
  <si>
    <t>巫師使用的古老又強大的手勢，對其他法術的施法有益。它可以減少消耗、縮短施法時間或者略微提高法術效果，隨當前法術不同而變。相傳維瑞之印可以暫時克制神話生物——這些生物對此印十分謹慎，會延遲攻擊，直到它們知道巫師的目的為止。</t>
  </si>
  <si>
    <t>灰色束縛（僵屍製造術變體）</t>
  </si>
  <si>
    <t xml:space="preserve">消耗：8點魔法值；1D6點理智值
</t>
  </si>
  <si>
    <t xml:space="preserve">1小時
</t>
  </si>
  <si>
    <t>法術變體的法術範例</t>
  </si>
  <si>
    <t>必須潑灑儀式用的液體到準備好的屍身上。液體的成分隨法術版本而不同——但這個巫師（施法者？）的血是最常見的。其他成分應當由KP決定（至少要有一種非常昂貴或者非法，或者具有放射性）。隨後施法者立即開始吟唱法術。
隨著儀式進行，屍體就會復蘇。顧名思義，這種僵屍毫無心智可言，和野獸相類，並不受創造者的控制。
這個存在在復蘇後持續地腐爛，最終會腐朽到不能行動為止。</t>
  </si>
  <si>
    <t>墳墓之吻（僵屍製造術變體）</t>
  </si>
  <si>
    <t>別名：不死的僕人，歸還失去的擁抱</t>
  </si>
  <si>
    <t>消耗：5點意志值；1D10點理智值</t>
  </si>
  <si>
    <t xml:space="preserve">1天
</t>
  </si>
  <si>
    <t xml:space="preserve">
法術變體的法術範例
深層版
謠傳有些人有能力創造並號令不限量的不死僕役，也有謠傳說巫師的POW限制了他們能控制僵屍的數量。
將施法者的POW除以5，這個結果就是他們同時操控僵屍的最大數量。
</t>
  </si>
  <si>
    <t>本法術需要一具人類屍體。屍體要具有足夠的筋肉支援它復蘇後的活動能力。施法者將一盎司（28克）自己的血液注入屍體的口中，然後親吻屍體的嘴唇，“將自我的一部分呼入”屍體當中。施法者失去5點POW作為給屍體的贈予。
如果施法成功，施法者可以對僵屍下達一些它能做到的命令。隨著時間推移，僵屍可能會掌握更複雜的指令。一旦施法者死亡，僵屍會停止活動並腐爛。祈禱的一部分集中涉及到神話神神祇——但是沒有使用特定的名字。</t>
  </si>
  <si>
    <t>活屍製造術（僵屍製造術變體）</t>
  </si>
  <si>
    <t xml:space="preserve">消耗：10點魔法值；10點理智值
</t>
  </si>
  <si>
    <t>可變（數天）</t>
  </si>
  <si>
    <t>用河豚內臟和生物鹼製造麻藥，使目標瀕臨死亡。毒劑必須被目標吸入。目標隨後須在極難CON檢定成功，方可抵抗毒劑的作用。如果失敗，目標會陷入深度昏迷狀態，和死亡難以區分。可怕的是，目標仍有意識卻無法行動。他將被置入棺材，活著埋到墳地裡。一支小管子連接著棺材內和地表，讓他能夠呼吸。在這段時間中，不幸的法術目標必須每三小時進行一次理智檢定，失敗會損失1D6點理智值。如果目標在此期間陷入瘋狂，他會屈服于施法者的意志，為消除對墳墓的恐懼感到高興。
三個夜晚之後，施法者來到墳地並施放活屍製造術。如果施法者察覺到目標精神上的抵抗，他和目標之間必須進行一次POW對抗檢定（RB243）。不論施法者瘋狂與否，施法成功後目標的POW抽走，只剩1點。如果施法失敗，施法者可以直接蓋住呼吸孔，任由目標窒息而死。
施法成功後，施法者即創造了一個僵屍僕從，可以執行簡單的命令。這個不幸的僵屍自此始終在施法者的這個法術的作用下，直到他被釋放——一般意味著目標真正的死亡和主人的死亡。</t>
  </si>
  <si>
    <t>守衛術（守護石）</t>
  </si>
  <si>
    <t>保險石、遺石以為障、保護圈。</t>
  </si>
  <si>
    <t>消耗：每塊石頭1魔法值</t>
  </si>
  <si>
    <t>5輪</t>
  </si>
  <si>
    <t>施法者隨意願在地上放置一定數量的普通白色石頭，只不過每塊石頭之間的間隔不能大於1碼。施法時，石頭上面會出現閃閃發光的熱霧。此後，只要有石頭被移動，施法者就能知曉這件事，哪怕是他剛才還在睡覺。這之後，法術就中止了。</t>
  </si>
  <si>
    <t>忘卻之波</t>
  </si>
  <si>
    <t>海拳之歌、鹽的饋贈、汝之潮濕劫數</t>
  </si>
  <si>
    <t>消耗：30點魔法值；1D8點理智值</t>
  </si>
  <si>
    <t>1小時</t>
  </si>
  <si>
    <t>一種強大的法術，可以讓一股洶湧的海浪往施法者的方向撞擊過去。目標須在施法者的視野範圍內，且有足量的咸水來製造海浪。施法者要站在水中施法。海浪的體量有3000立方英寸（約85立方米），足夠淹沒打翻一艘小帆船。不消說，被這等海浪吞噬的人將永遠消失在水底。其他人可以為法術貢獻魔法值，創造更大的波浪，足夠打沉遠洋輪船、戰艦甚至曼哈頓島。知道本法術的人想貢獻多少魔法值就能貢獻多少，必須消耗1D8點理智值。不知道本法術的人可以貢獻1點魔法值。最低限度是30點魔法值，產生的波浪是10呎長、10呎寬，30呎（9米）高。每增加1點魔法值，波浪的長寬增加一呎。</t>
  </si>
  <si>
    <t>肢體凋萎術</t>
  </si>
  <si>
    <t>痛苦之歌、皺縮汝敵、虛耗的燒灼</t>
  </si>
  <si>
    <t>消耗：8點魔法值；1D6點理智值</t>
  </si>
  <si>
    <t>即時</t>
  </si>
  <si>
    <t>這種恐怖法專為折磨人而發明，會對單體目標造成永久傷害。施法者須離目標10碼以內。施法者須和目標進行一次POW對抗檢定並勝出，法術才能生效。若成功，施法者指定一隻胳膊或一條腿。被指定的肢體快速、痛苦地枯萎皺縮，造成1D8點傷害和2D10點永久的CON損失。目標損失1D4/1D8點理智值。</t>
  </si>
  <si>
    <t>真言術</t>
  </si>
  <si>
    <t>塞克曼克尼普真言術、邪惡唬騙術、人群掌控術</t>
  </si>
  <si>
    <t>消耗：3+點魔法值；1D6點理智值</t>
  </si>
  <si>
    <t>10+分鐘</t>
  </si>
  <si>
    <t>施法者與大群聽眾創造強烈的聯繫。施法者必須即興演講並看似真誠，來維持聽眾的注意力。施法者每演講十分鐘都要消耗3點魔法值並進行一次KP認為合適的社交檢定並成功（魅惑或說服），不然演講會在困惑不解中猶猶豫豫地結束。在演講結束後，聽眾會在1D3天中完全相信演講的內容。</t>
  </si>
  <si>
    <t>折磨術</t>
  </si>
  <si>
    <t>不幸者的悲慘巨痛、七重地獄的潰爛失明術、撕裂敵人</t>
  </si>
  <si>
    <t>消耗：3點魔法值；1點理智值</t>
  </si>
  <si>
    <t>本法術會讓施法者10碼以內的單一目標暫時無法行動。施法者須和目標進行一次POW對抗檢定並勝出，法術才能生效。目標會突然被劇烈的痛楚侵襲，臉和手上浮腫起泡、流出液體，視線被鮮血掩蓋而暫時目盲。在法術生效期間，目標變得完全無助。法術效果持續1D6輪，此後視力將恢復。在3D10分鐘後，目標將完全恢復並可恢復正常行動。身體變化的蹤跡會迅速消退，24小時後皮膚上將只能看到黯淡的斑點。目標每經歷一次這種經驗就要損失1/1D6+1點理智值。</t>
  </si>
  <si>
    <t>靈魂分配術</t>
  </si>
  <si>
    <t>精魂灌輸、意志萃取、不死的氣息</t>
  </si>
  <si>
    <t>消耗：10點魔法值，5點POW（每個臟器），2D10點理智值（譯注：每次？）</t>
  </si>
  <si>
    <t>每件臟器1天</t>
  </si>
  <si>
    <t>施法者的生命精華，又叫“Ka（譯注：古埃及“靈魂”）”，會有一部分轉移到施法者的一個重要臟器上。這個附魔的臟器將從施法者的身體中移出，妥善保管在隱蔽的地方，並為施法者提供一種不死之身的方式：只要附魔的臟器安全無虞，施法者就免疫特定攻擊的傷害，甚至可能不會死亡。本法術最早的使用者是黑暗法老涅弗倫-卡的信徒，他們會移除自己的心、肝之類的重要臟器，然後把它們鎖在安全的地方。若不是這個法術有弱點的話，它會讓施法者事實上殺不死。這個弱點就是：施法者的大腦是法術發揮作用的位置，它無法被移出。如果大腦被破壞了，其他臟器會失去魔法的特性，施法者也會死亡。一個人移出自己的臟器會損失2D10點理智值，每移除一件臟器就要永久減少5點POW。貫穿攻擊只能造成正常傷害（瞄準頭部的攻擊除外）。免疫攻擊的類型由移除的臟器決定；例如肺被移除的話，施法者將不受缺氧的影響（所以他再也不怕溺水和窒息）。臟器的移除還可能為施法者提供免疫毒藥等能力。如果施法者受到傷害，耐久值會照常減少，但是只會昏迷，不會死亡。施法者只有大腦被特別瞄準並毀壞後才會死亡。</t>
  </si>
  <si>
    <t>耶德·艾塔德放逐術</t>
  </si>
  <si>
    <t>驅逐七重地獄之物、驅逐惡魔、惡火的詛咒</t>
  </si>
  <si>
    <t>消耗：每名施法者：1D4+3點魔法值；1D4點理智值</t>
  </si>
  <si>
    <t>可變（至少1小時）</t>
  </si>
  <si>
    <t>本法術可以遣返絕大多數穿越時空的人類以及擁有自由意志的類人智慧生物。本法術對所有受外族役使的種族均無效。如果正確地施放的話，該放逐將是永久且不可取消的。每個放逐皆是針對單獨的個體，而非某一類怪物的。本法術需要至少三個人來施放。所有參與者都要知道本法術。參與者越多，效果越好；但是參與者的總人數必須是三的倍數。該放逐生效的方式是通過儀式之火，燒毀代表目標的咒印（Sigil。譯注，這是一個神秘學概念，本來每個咒印都代表某種要召喚的存在，類似于黃印代表著“黃衣之王”。後來從Austin Osman Spare開始，魔法師也可以創造自己的私印）。目標的私印是最理想的，但是也可以根據咒語中給出的方案，採用代替品。目標的最高POW的施法者須和目標進行一次POW對抗檢定並勝出，法術才能生效。此處每有額外的三名施法者參與，獲得一顆獎勵骰。本法術必須在午夜的戶外進行，最好是選在和目標有聯繫的具有力量的地點。可以選擇知名的鬼屋、目標的最後目擊地或它進入這個時空的地點。施法者需要分成兩部分：三分之一的人要站在一個保護圈外，其他人站在圈內。</t>
  </si>
  <si>
    <t>束縛術</t>
  </si>
  <si>
    <t>參考召喚術（RB263）</t>
  </si>
  <si>
    <t>祝福刀鋒術</t>
  </si>
  <si>
    <t>舊力灌注、七切之儀式、靈魂毒藥</t>
  </si>
  <si>
    <t>消耗：5點POW；1D4點理智值</t>
  </si>
  <si>
    <t>製造一把刀具，可以傷害或殺死那些平凡的武器無法傷害到的存在。需要一隻至少SIZ50的動物進行血祭。刀鋒必須是鐵、銀之類的單質金屬。刀具可以是任何大小 ，不過更大的刀能造成的傷害也更多（參考表17：武器，RB401-405）。如果刀具破損、熔化或者因其他原因損壞，它即永久失去此能力；但是它不會因為對超自然存在的攻擊而被損壞。</t>
  </si>
  <si>
    <t>葛哥洛斯形體扭曲術</t>
  </si>
  <si>
    <t>血肉大師、行走的畫皮、黑法老之觸。</t>
  </si>
  <si>
    <t>消耗：6+點魔法值；5點POW；2D6點理智值</t>
  </si>
  <si>
    <t>1D6+4分鐘</t>
  </si>
  <si>
    <t>深層版 當模仿他人時，施法者即成為那個人的複製品，包括聲音和語言模式。施法者撤銷變化時不需要重複。本法術——只需要一個簡單的動詞短語而已。</t>
  </si>
  <si>
    <t>允許施法者改變其物理形態。施法者可以改變成任何形狀和外觀，但是保留自己的個人能力。該形態是肉體的，但是能夠看上去像石頭、木頭、毛毯之類的東西。在轉變成新形態之後，施法者獲得新形態的移動能力。施法者的STR、CON、INT、POW和DEX維持不變。當模仿人類時，施法者的外貌將變為被模仿者的外貌。施法者只能呈現為已知的形態。施法者向奈亞拉托提普祈求、反復吟誦咒語，同時支付6點魔法值，如果形體扭曲時SIZ每增減5點，還要再支付1點魔法值。每次施法只能進行一種改變，且效果是永久的，直到本法術被再次施放才能變回。本法術不能對其他生物施放。</t>
  </si>
  <si>
    <t>深淵之息</t>
  </si>
  <si>
    <t>海洋的通貨、水手的詛咒、鹽鹵之吻</t>
  </si>
  <si>
    <t>目標的肺裡會灌滿海水，可以造成痛苦的溺亡。目標必須在施法者的視野內。在1輪的咒語默念之後，施法者須和目標進行一次POW對抗檢定並勝出，法術才能生效。若施法者勝出，目標開始溺水——他將倒地並被海水窒息，每輪受到1D8點傷害。目標須在每輪受傷害後進行一次極難CON（≤1/5CON）檢定；如果檢定成功，表明水已經被排出，法術效果終止。</t>
  </si>
  <si>
    <t>黃金蜂蜜酒釀造法</t>
  </si>
  <si>
    <t>虛空的呼吸、旅行者的半身、極黑之夜的水銀飲劑</t>
  </si>
  <si>
    <t>消耗：每劑20點魔法值；加上額外的魔法值和理智值消耗</t>
  </si>
  <si>
    <t>許多天</t>
  </si>
  <si>
    <t>存放在書桌上酒瓶中，閃著誘人金黃色的液體。他用極小的比利時酒杯盛了兩杯，杯裡的酒量幾乎不足一抿——但那芳香與味道……勝過任何陳年基安蒂酒[1]或最好的滴金酒莊酒[2]，甚至兩者合併都不足以與博士的佳釀相提並論。它不僅辛辣，更使我感覺十分困倦……——奧古斯特·德雷斯，《庫文街上的小屋》注[1][2]：著名洋酒，此處根據內地通用譯名改譯。</t>
  </si>
  <si>
    <t>本法術能製造出魔法的飲品，可以讓人類在宇宙旅行中承受高度真空和劇烈變化的環境。對於這樣的旅行，黃金蜂蜜酒生效也需要消耗同等數量的魔法值和理智值，數值和服用此酒的旅行者旅行距離的光年數相關（參考表：黃金蜂蜜酒效果表）。釀造這種飲料和進行旅行對施法者、使用者來說是兩個不同的階段。黃金蜂蜜酒的種類有很多，每種的效果都相同，而需要的材料各有不同。釀造黃金蜂蜜酒需要五種KP挑選的特殊材料，和至少一星期的釀造時間。當酒液開始起沫冒泡時，施法者須在釀造物中犧牲每劑20點的魔法值。這些魔法值可以分在很多天之中犧牲；點數越多，劑量越多。每一劑可以讓一個人承受一次時空變幻的宇宙旅行。當黃金蜂蜜酒附魔完成時，旅行者必須找到旅行的工具——通常是坐騎：其中，拜亞基召喚術可以提供一匹星間的駿馬。接下來旅行者服用一劑蜂蜜酒（大概也會同時帶上回程用的），爬上“駿馬”，號令坐騎，旅程就開始了。在這個時候，旅行者要支付旅行距離所需的魔法值和理智值。在太空中，旅客的精神和肉體是停滯的，幾乎對周圍環境毫無知覺。直到到達了目的地，藥劑的效果才會結束。</t>
  </si>
  <si>
    <t>透特之詠</t>
  </si>
  <si>
    <t>明晰大腦的儀式、增聞廣識的歌詠、學者合唱。</t>
  </si>
  <si>
    <t>消耗：10點魔法值；1D4點理智值</t>
  </si>
  <si>
    <t>30分鐘</t>
  </si>
  <si>
    <t>哈威正在嘗試翻譯一卷拉丁文卷軸。他施放了透特之詠，消耗10點魔法值。他的「拉丁文」技能值是66。他擲骰的結果是84和34（獎勵骰），成功。法術在他完整釋讀拉丁文本的短時間內，提升了他的腦力。</t>
  </si>
  <si>
    <t>使用本法術可以增長施法者的智力，提升他解決特定腦力問題的幾率。在吟唱中消耗10點魔法值可以讓施法者在獲取知識、學習法術、翻譯文章、推斷符號的含義等等場合的檢定時獲得一顆獎勵骰。</t>
  </si>
  <si>
    <t>記憶模糊術（模糊記憶）</t>
  </si>
  <si>
    <t>昏亂糊塗術、驚愕失聲術、故弄玄虛術</t>
  </si>
  <si>
    <t>消耗：1D6點魔法值；1D2點理智值</t>
  </si>
  <si>
    <t>本法術會阻礙目標有意識地回憶特定事件的能力。目標必須在施法者視野內，且能夠接收施法者的指示。施法者須和目標進行一次POW對抗檢定。如果勝出，法術立即生效。目標的記憶會在回想一件特定的事情時，在心理上被阻塞。若此事非常恐怖，目標以後仍然可能做一些和它有著含糊關係的噩夢。如果法術失敗，此事會在目標的印象中變得鮮明。施法者必須知道要阻礙的事件。他不能做模糊的命令，像是“忘掉你昨天做的事”。相反，他必須提到這件事，比如“忘掉你被怪物襲擊的事”。本法術不能阻礙克蘇魯神話法術和神話知識，除非此知識和特定事件密切相關；它也無法取消理智值損失或消除瘋狂。</t>
  </si>
  <si>
    <t>紐格塔緊握術</t>
  </si>
  <si>
    <t>邪惡的扭絞、黑暗巫師的暗中暴怒、可怖之抓撓</t>
  </si>
  <si>
    <t>消耗：1+點魔法值、等於該輪中傷害值的兩倍；1D20點理智值</t>
  </si>
  <si>
    <t>施法者須消耗1點魔法值啟動法術，目標必須在能夠交談的距離之內。施法者須和目標進行一次POW對抗檢定並勝出，法術才能生效。如果施法者勝出，目標會感覺似乎有一隻巨手或者觸手擠壓著他的心臟，在法術生效期間每輪損失1D3點耐久值。在受到這種攻擊時，目標會暫時癱瘓，好像心臟病發作了一樣。如果某輪中累計傷害使得目標的耐久歸零，目標的胸口將破裂炸開，他冒著熱氣的心臟會出現在施法者的手中。法術每持續一輪，施法者就需要消耗兩倍於（此輪中）耐久傷害的魔法值。施法者每輪都必須專心施法以維持效果，並且每輪都要和目標做一次POW對抗檢定並勝出。如果施法者無法集中精力、或者目標POW抵抗成功，法術終止。已經造成的傷害仍保留。</t>
  </si>
  <si>
    <t>外貌濫用術（外貌攝取術）</t>
  </si>
  <si>
    <t>蛇皮斗篷、伐魯希亞的披風、伊格的饋贈</t>
  </si>
  <si>
    <t>消耗：每6小時10點魔法值；5點POW；1D20點理智值</t>
  </si>
  <si>
    <t>數天</t>
  </si>
  <si>
    <t>深層版：施法者有時可以回憶起他們被他們銷毀的那些人的記憶和思想。這些內容通常是法術的無辜受害者所知曉的特殊資訊。每回憶起一條額外的資訊，施法者需要進行一次POW檢定並消耗1點魔法值。</t>
  </si>
  <si>
    <t>施法者可以偽裝成新鮮死者的逼真形象，對肉眼、攝影器材、X光等等都有效。受害者和施法者的SIZ差異不應超過15點。法術完成之後，施法者即可任意呈現受害者的形象，想維持多久就能維持多久。敏銳的觀察者會發現，施法者的影子會保持原樣（和被銷毀的人不同）。相似地，施法者的技能和記憶都保持完整——受害者的則不復存在了。在失去了一點以上耐久值以後，施法者會恢復原本的形象。從偽裝形象變化成原始形象需要20秒。在偽裝成另一個形象之前必須恢復原始形象。從原始形象變化成偽裝形象需要1D3分鐘。</t>
  </si>
  <si>
    <t>致盲術/複明術</t>
  </si>
  <si>
    <t>視覺授予、黑暗之影、法老的詛咒。</t>
  </si>
  <si>
    <t>消耗：8點魔法值（複明術額外消耗2D6理智值）</t>
  </si>
  <si>
    <t>1天</t>
  </si>
  <si>
    <t>目標完全且永久失明，好像中風了一樣。如果眼睛和視神經的功能沒有受損，同樣的法術也可以用解除目盲。不論哪種用法，本法術都需要8點魔法值。進行儀式需要1天時間。施法者須和目標進行一次POW對抗檢定並勝出，法術才能生效（若目標自願則自動成功）。</t>
  </si>
  <si>
    <t>納克-提特障壁創建術（創造納克-提特之障壁）</t>
  </si>
  <si>
    <t>納克-提特偉大監牢術、囚禁惡魔的無形球體</t>
  </si>
  <si>
    <t>消耗：可變的魔法值；1D10理智值</t>
  </si>
  <si>
    <t>1分鐘</t>
  </si>
  <si>
    <t>深層版:那些能夠駕馭神話知識和能力的人可以將屏障的半徑尺寸擴展到200碼。</t>
  </si>
  <si>
    <t>本屏障可以提供物理魔法的雙重防禦。每個法術的參與者失去1D10點理智值，和可變數量的魔法值。在本製造術中每投入1點魔法值，可以給屏障提供3D10點STR。施放本法術需要1分鐘（所有投入的魔法值需要在這段時間內全部消耗），製成的屏障可以維持1D4+4小時。任何知道本法術的人都可以參與施法，並為屏障貢獻魔法值。屏障是半徑約100碼的球形。它可以設置在施法者的周圍阻止傷害，也可以設置圍住怪物和敵人。一切在屏障生成時身體恰好穿越屏障邊緣的生物，將不會受到傷害，並被推擠到屏障外面去。被困住的存在須用自己的STR和屏障的STR進行對抗檢定。多名受困者逃脫時不能聯合自己的STR。對於子彈和彈射物，如果對屏障擲出的傷害（無視貫穿）大於屏障STR的五分之一，子彈和彈射物即可穿透屏障。若穿透了屏障，它會正常造成傷害，好像屏障不存在一般；屏障立即瓦解。本法術的一個手寫副本據傳收藏在塞拉伊諾（昴宿增十六）的一顆行星上，一座巨大邪惡的圖書館裡。</t>
  </si>
  <si>
    <t>拉萊耶造霧術（創造瑞萊之霧）</t>
  </si>
  <si>
    <t>畏怖之雲、黑暗海洋的氣息、水手迷失的陰濕之霧</t>
  </si>
  <si>
    <t>消耗：2點魔法值</t>
  </si>
  <si>
    <t>本法術能在施法者的正前方製造一片卵形濃霧（大小10×15×15呎）。霧氣範圍的長軸總是指向施法者面對的方向。本法術會在1D6+4遊戲輪中遮蔽視線，然後蒸發無蹤。</t>
  </si>
  <si>
    <t>僵屍製造術（創造僵屍）</t>
  </si>
  <si>
    <t>不死之儀式、黑色束縛、蒼白斗篷、死者蘇生術</t>
  </si>
  <si>
    <t>消耗：16點魔法值；1D6點理智值</t>
  </si>
  <si>
    <t>1星期</t>
  </si>
  <si>
    <t>僵屍的資料可以在第十六章：怪物、野獸和外星諸神中找到。本法術的一系列變體參考“法術變體”（RB242）。</t>
  </si>
  <si>
    <t>必須潑灑儀式用的液體到屍身上或者屍體葬在的墳墓中。KP決定儀式液體的成分——至少要有一部分是難以合法取得的。屍體即可自行熟成。在這一個星期結束時，施法者返回墳墓，吟唱束縛儀式。在半個小時的吟唱結束後，屍體會從墳墓中爬出來，之後就開始代行施法者的意願。僵屍只會執行普通而簡單的任務，如“保護這個”、“拿那個”、“殺他！”用這種方式製造的僵屍會在復蘇以後繼續腐壞。所以，想要維持穩定的僵屍僕從的巫師必須定期製造替代品。</t>
  </si>
  <si>
    <t>腐爛外皮之詛咒</t>
  </si>
  <si>
    <t>陰險夢魘術、眾魔從令，磔磨汝敵（譯注：原文作Afflick，疑為故意錯拼。）、弱者意志摧殘術</t>
  </si>
  <si>
    <t>消耗：5點魔法值；10點理智值</t>
  </si>
  <si>
    <t>本法術會給目標帶去理智崩潰的幻覺。目標會發現自己的皮膚明顯地開始朽爛腐壞。外觀的惡化似乎極其迅速，結果出現巨大的空洞和裂縫，體內的臟器開始從中漫溢而出（這個過程中目標損失1D10點理智值）。隨後目標會昏倒，並在幾分鐘後醒來，毫髮無損。施法者須和目標進行一次INT對抗檢定並勝出，法術才能生效。如果法術在夜間目標睡著時施放，目標要加以一顆懲罰骰。效果的時間共約20分鐘，包含昏倒的時間。施法者必須認識目標，且必須有一些屬於目標的個人物品作為法術的專注點。被這個法術擊中的經歷是災難性的；但是成功的「精神分析」可以讓目標接受這些無法理解的夢境和幻覺，恢復每次此類理智損失的一半。精神科藥物對這種攻擊沒有什麼補償作用。</t>
  </si>
  <si>
    <t>致死術（死亡咒）</t>
  </si>
  <si>
    <t>恐懼刺傷、熾焰末日之詛咒、克圖格亞擁抱術</t>
  </si>
  <si>
    <t>消耗：24點魔法值；3D10點理智值</t>
  </si>
  <si>
    <t>1D3輪</t>
  </si>
  <si>
    <t>深層版：施法者可能會選擇延長法術的用時到很多天，增加目標的痛苦，而不是讓目標承受類即時法術效果的形式。施法者施放這一版本的法術消耗34點魔法值。施法者並不需要和目標物理上的接近——但是施法者必須持有目標身體的一部分（頭髮、指甲蓋、皮膚等等），這樣法術就能在任意距離上施放了。法術從次日開始，持續7天。這幾天中，施法者每天須和目標進行一次POW對抗檢定並勝出，法術才能生效。第一天，目標受到2點耐久值的傷害，第二天受到4點耐久值的傷害。此後每天傷害值都會增加2點（6、8、10、12、14……）。當目標發覺自己可怕的命運時，每天都要失去同等數量的理智值。在目標的耐久值減少到零的那一天，目標的軀體將在一團烈焰中燃燒殆盡。</t>
  </si>
  <si>
    <t>只有最邪惡的巫師會使用的法術，這個法術會讓無助的目標身上燃起烈焰。目標和施法者的距離不得超過十碼。施法者在專注過程中，每輪須和目標進行一次POW對抗檢定並勝出，法術才能生效。在1D3輪的專注之後，目標的皮膚會冒起水泡，損失1D3點耐久值。下一輪目標再損失1D6點耐久值。到第三輪，目標會開始燃燒，從這輪開始每輪損失1D10點耐久值。頭髮和血肉燃燒時產生的惡臭無法抵擋（所有目擊者進行理智檢定，損失1/1D6點理智值）。因為這個可怕的目標是從身體裡燃起的火焰，所以根本沒有辦法去幫助他。</t>
  </si>
  <si>
    <t>支配術</t>
  </si>
  <si>
    <t>巫師令、控制之詠、惡意支配</t>
  </si>
  <si>
    <t>讓目標的意志屈從于施法者的意志。施法者須和目標進行一次POW對抗檢定並勝出，法術才能生效。若成功，目標必須服從施法者的命令，沒有例外，直到下一個戰鬥輪結束為止。本法術只能影響單一個體，最大作用範圍是10碼。顯然，命令必須要在目標的智力理解範圍之內，並且如果命令和目標本能相悖（例如命令人類去飛行），法術可能會被破壞。只要施法者可以的話，支配術就可以反復施放任意多次，使得一名目標被連續不斷地控制數分鐘。本法術的每次施放都具有相同的消耗和限制。反復施放是即時的。</t>
  </si>
  <si>
    <t>阿撒托斯的恐怖詛咒</t>
  </si>
  <si>
    <t>最後音節的發聲、消沉吸取、假借真名，以竭汝力</t>
  </si>
  <si>
    <t>消耗：4點魔法值；1D6點理智值</t>
  </si>
  <si>
    <t>施法者利用外神的力量直接從目標身上抽取意志。通過反復念誦阿撒托斯的名諱，可以讓任何精通克蘇魯神話的人敬畏，因為知道這個名諱，意味著這個人知道秘密的“最後音節(the Last Syllable)”。“最後音節”可以單獨念誦，可以對準一名敵人。施法者須和目標進行一次POW對抗檢定並勝出，法術才能生效。若施法成功，目標損失3D6點POW。</t>
  </si>
  <si>
    <t>蘇萊曼之塵</t>
  </si>
  <si>
    <t>埃及粉、死者的保護</t>
  </si>
  <si>
    <t>消耗：每3劑10點魔法值</t>
  </si>
  <si>
    <t>每1劑1輪</t>
  </si>
  <si>
    <t>製造一種灰綠色的粉末，可以傷害來自其他存在位面的非自然的生物。這種粉末需要從至少2000年歷史的木乃伊上取得灰塵，每具木乃伊足夠製作三份魔法粉塵。原料還包括乳香、硫磺和硝石。拋撒它的時候必須同時吟誦咒語。如果非地球原生的生物被這種粉塵撒中，每被一劑粉塵撒中，就損失1D20點耐久值。撒出一劑粉塵需要一輪。這種粉末僅對非地球的和外星的生物有效，因此它可以傷害空鬼、猶格-索托斯和米-戈，但對修格斯和深潛者無效。</t>
  </si>
  <si>
    <t>舊印開光術</t>
  </si>
  <si>
    <t>遠古之印、凶兆枝杈、智慧的五角星</t>
  </si>
  <si>
    <t>消耗：10點POW</t>
  </si>
  <si>
    <t>它的裝飾……不如說，呈現一個五角星的形狀，在星形中央，似乎是一隻漫畫式的巨大眼睛；但它又不是一隻眼睛，還不如說是一個破碎的菱形圖案，這些線條暗示著火焰，或者可能是一柱孤獨的火焰。——奧古斯特·德雷斯、H·P·洛夫克拉夫特，《居於戶口之物》本法術用來啟動舊印。每枚啟動的舊印需要犧牲10點意志值來創造，但不需要消耗理智值。它可以做成鉛封、雕刻在石頭上、鑄造在鋼材上，等等。當它在時空裂縫(opening)和時空門附近啟動時，它會令舊日支配者的和神話神祇、還有它們的僕役，無法使用這些通道。沒有本法術，舊印本身毫無意義，沒有任何效果。除掉一些抄本敘述的內容不談，如果怪物和僕役能回避舊印，它在個人防禦當中就是無用的。比如，把舊印戴在脖子上，可能會為它接觸的皮膚周圍幾平方英寸的肉體提供保護；但是，佩戴者的其他身體部位則是完全沒有保護的。</t>
  </si>
  <si>
    <t>綠腐術</t>
  </si>
  <si>
    <t>蠕動的黴菌、腐爛的邪惡</t>
  </si>
  <si>
    <t>消耗：15點魔法值；10點POW；2D8點理智值</t>
  </si>
  <si>
    <t>本法術是可以將人類化為一堆綠黴的詛咒。施法者需要一天的時間對預期的目標聚集法術的能量，並且要向格拉基念誦咒語。此後的24小時之內，施法者必須親自交給目標一片綠葉。轉天清晨，施法者須和目標進行一次1D100的POW對抗檢定並勝出，法術才能生效。若目標失敗，綠腐就開始了。七天之後目標實際上就會變成一堆綠黴。首先皮膚上會出現綠色的黴斑，然後黴斑會長出黴菌一般的毛來。隨著時間推移，目標的皮膚變綠的部分越來越多並逐漸腐爛，器官也會次第朽爛。到第六天，目標的精神狀態會急劇惡化，並且無法行動。唯一已知的治療方法是找到施法者並殺了他，來逆轉法術的效果。這個惡毒的法術只有在《伊波恩之書》和《格拉基啟示錄》當中有抄本記錄下來。</t>
  </si>
  <si>
    <t>恐懼注入術</t>
  </si>
  <si>
    <t>末日之指、伊波恩厄運術、邪眼術</t>
  </si>
  <si>
    <t>消耗：12點魔法值；1D6點理智值</t>
  </si>
  <si>
    <t>本法術造成震撼心靈的恐懼，破壞目標的專注並打斷其行動。施加這個詛咒時，施法者必須能看到目標並用手指向他。突然的不安感會使目標損失0/1D6點理智值，他們會覺得自己不得不撤退到安全的地方——只要是他平常能感覺安全和安心的地方。</t>
  </si>
  <si>
    <t>血肉熔解術</t>
  </si>
  <si>
    <t>裂解儀式、皮膚液化術</t>
  </si>
  <si>
    <t>消耗（無生命的血肉）：每15SIZ死肉1點魔法值；1D4點理智值　消耗（活的血肉）：每15SIZ活肉5點魔法值；1D6點理智值</t>
  </si>
  <si>
    <t>這種惡毒的法術會把血肉（不限死活）加熱到熔點。如果作用於活物的血肉，施法者消耗的魔法值會大大增加。目標的血肉被熔解，造成恐怖的毀容效果（每有15點SIZ受到作用，就受到1D4點傷害）。如果是面部被瞄準等特殊情況，目標可能致盲或致聾，還可能窒息，除非快速製造通風器材。目擊人類的血肉熔化露出白骨，損失1/1D6點理智值。</t>
  </si>
  <si>
    <t>心理暗示術</t>
  </si>
  <si>
    <t>意志支配術、主僕術、獵物屈從於汝之威壓、迷魅術、屈從術、決心動搖術、精神統管術、暗示注入術</t>
  </si>
  <si>
    <t>消耗：可變的魔法值和理智值</t>
  </si>
  <si>
    <t>3輪</t>
  </si>
  <si>
    <t>只要生物的血管裡流有人類的血液，施法者便可對它發號施令。法術作用于施法者肉眼視野範圍內的單體。目標會執行施法者的所有命令，甚至自殺。本法術對冷原人、混血深潛者、食屍鬼換生靈、小人族(Little People)、蛇人和曾與人類交配的深潛者有效，而對夏塔克鳥和空鬼之類非人類的存在無效。施法者吟誦咒語並對目標敘述暗示。施法者須和目標進行一次POW對抗檢定並勝出，法術才能生效。涉及死亡或重大傷害的暗示需要在它執行之前再進行一次POW對抗檢定。法術的消耗隨暗示而不同。對無威脅的暗示（扔下你的劍、錢留下人滾蛋等等），消耗是5點魔法值和1D3點理智值。較危險但不針對目標的暗示（到敦威治去、放火燒樓等等）消耗10點魔法值和2D3點理智值。危險或自取滅亡的暗示（如殺隊友、劫持總統等等）消耗15點魔法值和3D3點理智值。若對調查員使用，施法者每有1點INT，法術效果延續一輪。如果調查員的INT高於施法者，則施法者每10輪須再進行一次POW檢定。施法者失敗的話，法術中止。</t>
  </si>
  <si>
    <t>精神震爆術</t>
  </si>
  <si>
    <t>衰弱詛咒、厄運衝擊波、心靈之眼的深淵</t>
  </si>
  <si>
    <t>消耗：10點魔法值；1D3點理智值</t>
  </si>
  <si>
    <t>本法術的目標會受到可怕的精神攻擊，造成5點理智值損失，並導致臨時性瘋狂。施法者須和目標進行一次POW對抗檢定並勝出，法術才能生效。目標將遵照臨時性瘋狂的規則來處理，從一陣瘋狂開始，並可能在接下來數天當中都受到閃回和夢魘等症狀的折磨。</t>
  </si>
  <si>
    <t>精神交換術</t>
  </si>
  <si>
    <t>反之亦然咒、交換儀式、借人皮囊作衣裳</t>
  </si>
  <si>
    <t>消耗：10+1D6魔法值（譯注：似為可變的魔法值）；1D3點理智值</t>
  </si>
  <si>
    <t>可以讓施法者和另一人交換精神。施法者失去1D3點理智值；並且，在對某人第一次施放本法術時，必須消耗的魔法值點數為目標POW的五分之一。以後每次施放消耗都會減少1點，最少為1。理智值消耗不減少。目標必須知道施法者並愛慕或對其有強烈好感。若這種感情消失了，交換亦不可進行。恢復感情會恢復交換可能。目標在被交換到他人身體中時，至少損失1/1D3點理智值。本法術可以在任意範圍施放。施法者須和目標進行一次POW對抗檢定並勝出，法術才能生效；直到施放本法術所需魔法值減少到1，這時就不需進行POW檢定，施法者只需要強大的精神力量就可以任意交換精神。施法者一開始只能在目標身體裡停留最多幾分鐘，但會逐漸增加。當魔法值消耗降到1時，施法者就能不定時地停留了。</t>
  </si>
  <si>
    <t>精神轉移術</t>
  </si>
  <si>
    <t>消耗：10點魔法值；1d10點理智值</t>
  </si>
  <si>
    <t>5輪以上</t>
  </si>
  <si>
    <t>深層版：害怕死亡或渴望長壽的巫師可能會在施放“精神轉移術”之前準備許多年。這些準備工作常與一些個人物品有關（如塑像和日記），法術的關鍵會在這些物品中等待讓它實現的合適條件。通常這些關鍵是施法者的後裔子孫，在無意之中啟動了法術。</t>
  </si>
  <si>
    <t>本法術威力強大，能讓施法者和目標永久交易精神，可能是用目標的身體來為自己續命。施法者須和目標進行一次POW對抗檢定並勝出，法術才能生效。若成功，施法者失去1D10點理智值，目標失去1D20點理智值。若交換失敗，施法者必須立即重新施法（消耗10點以上魔法值），不然他的精神就會消散在永恆之中。轉換開始後就不能停止。施法成功意味著施法者永久掌控了目標的身體。他原來的身體現在成了無生命的軀殼。至於目標的精神，有推測認為會從身體中被放逐而死去；但也有些線索表明它仍留在原來的身體內，屈服于施法者的精神，困在永久的恐怖瘋狂狀態當中。</t>
  </si>
  <si>
    <t>塔昆·阿提普之鏡</t>
  </si>
  <si>
    <t>銀之警告、仇恨投射術、全視之眼</t>
  </si>
  <si>
    <t>消耗：5點魔法值；1點理智值</t>
  </si>
  <si>
    <t>半天</t>
  </si>
  <si>
    <t>施法者可以將自己的鏡像投射到施法者預定的目標能注視到的鏡面、或者可以鏡面反射的平面上，來進行騷擾或警告。目標可以身處地球上任何位置。施法者需要一面鏡子，大小足夠映出他的頭頸部。施法者注視鏡面，並在頭腦中維持目標的影像，念出簡短的咒語並等待。當目標下一次注視陰暗的窗戶、鏡子之類能反射的表面時，施法者的鏡像就會浮現。若施法者在目標照鏡子之前就已困乏，則法術會因集中失敗而中止。施法者的鏡像有時是直視目標的。也有時鏡像會出現在目標的身後。如果目標戴眼鏡，從鏡片中反射的鏡像甚至可能是模糊的。目標能聽到施法者說出的單詞和短片語。施法者也能透過他自己的鏡子看到目標和目標的周圍環境。</t>
  </si>
  <si>
    <t>伊本-加茲之粉</t>
  </si>
  <si>
    <t>真視之塵、見所未見術、感知的混合物</t>
  </si>
  <si>
    <t>消耗：每劑1點魔法值</t>
  </si>
  <si>
    <t>2天準備，1輪使用</t>
  </si>
  <si>
    <t>那些沒有望遠鏡的人只看到了一團突然閃現的灰色雲霧。一團約末有中等房子大小的雲霧，突然出現在山頂附近。而拿著望遠鏡的柯帝士卻突然爆發出一聲刺耳的尖叫聲。他把望遠鏡扔進了路上齊踝深的泥漿裡，然後搖晃了一下。若不是兩三個人抓牢並穩住了他，他肯定已經摔在地上了。而此刻，他唯一能做的只是用一種幾乎聽不到的聲音喃喃道……——H·P·洛夫克拉夫特，《敦威治的恐怖》</t>
  </si>
  <si>
    <t>通過對隱形存在吹撒粉末，本法術可以讓魔法的隱形存在現身。粉末需要根據苛刻的指令仔細混合，裡面還有三種特殊原料，每劑要犧牲1點魔法值。KP決定特殊原料為何。粉末可以從管中吹出或者投擲到目標上。被粉末撒到的存在，顯形的時間最多為心跳十次的時間。可以現形的隱形存在包括：施放請神術的附魔地點引出的魔法線、時空門附近的靈光、星之精等等隱形生物。使用這種粉末不損失理智值，但可能會在看到它顯示了什麼東西時損失理智值。</t>
  </si>
  <si>
    <t>蒲林的埃及十字架</t>
  </si>
  <si>
    <t>放逐之印、逐出的記號</t>
  </si>
  <si>
    <t>消耗：25點POW；1D6點理智值</t>
  </si>
  <si>
    <t>可變的日數</t>
  </si>
  <si>
    <t>本法術創造一枚可以或暫時或永久地驅逐神話生物的埃及十字架（帶環十字）。該物必須是單質金屬製造的埃及十字架——純銅、鐵、銀、金和鉛是最容易找到並打造的。用20減去施法者POW的五分之一得到天數，施法者要在這些天中進行多次儀式和犧牲，這之後將施法所需POW和理智值投入十字架中。當對抗神話生物時，施法者在3輪當中吟唱，並消耗任意數量的魔法值。施法者的同伴每人亦可以貢獻1點魔法值；施法者還可以從投入十字架的25點POW當中獲得5點等效的魔法值。施法者須和目標進行一次POW對抗檢定並勝出，法術才能生效。如果魔法值消耗在目標POW的五分之一以上，施法者在POW對抗檢定中獲得一顆獎勵骰。另外，對抗高POW生物的極限會提高，施法者最多可以嘗試對抗POW比自己高200點的生物。任何知道此法術的人都可以使用此十字架並設法驅逐神話生物，但無法獲得給施法者的5點等效魔法值。若使用者和同伴戰勝了神話生物，它會被遣返到原來的位面；否則，它會優先攻擊十字架使用者，然後把注意力轉移到在場的其他人身上。</t>
  </si>
  <si>
    <t>修德·梅’爾之赤印</t>
  </si>
  <si>
    <t>赤印術、灼痛之印</t>
  </si>
  <si>
    <t>消耗：3點魔法值；1D8點理智值；每輪1點耐久值</t>
  </si>
  <si>
    <t>深層版：施法者在創造印記時投入5點POW可以增強赤印。若如此做，每輪中10碼內的人受到1D6點傷害，10～30碼之間的人受到2點傷害。或者，施法者可以選擇讓印記一下子釋放它的黑暗能量。他照常創造印記並投入10點POW。在隨後1D4輪中印記將爆炸，變成閃耀的紅光，對50碼內一切存在造成2D8點傷害（包括施法者）。</t>
  </si>
  <si>
    <t>可怕的法術，可以讓一個或多個目標恐怖地死去。施法者在空中劃出修德·梅’爾可畏的印記，同時念動真言。如果施法正確，施法者劃過的地方會出現暗紅色的印記並在空中發光。印記在形成之後必須靠專注來維持，並且每輪都要額外消耗3點魔法值。距本印記10碼以內的人，每人每輪損失1D3點耐久值；他們的身體戰慄、痙攣，內部的器官和血管也在抽搐。距離10碼和30碼之間的人，每輪損失1點耐久值。距離超過30碼的人不受傷害。隱蔽在堅固和牆壁和其他不透明的屏障後面，是可能躲避法術效果的。施法者必須站在印記旁邊並專注施法。施法者因為接近印記，須每輪損失1點耐久值。</t>
  </si>
  <si>
    <t>復活術</t>
  </si>
  <si>
    <t>久佚知識之儀式、重現術、鹽之儀式</t>
  </si>
  <si>
    <t>消耗：3點魔法值；1D10點理智值</t>
  </si>
  <si>
    <t>1或2輪</t>
  </si>
  <si>
    <t>他把視線從文字上移開，轉而看向房間的其他地方。接著，他注意到了地板上那只盛著不祥粉末的淺底酒杯裡湧起了一股濃密的墨綠色雲霧——這雲霧混濁不清，而且大得驚人。——H·P·洛夫克拉夫特，《查理斯·德克特·沃德事件》</t>
  </si>
  <si>
    <t>本法術能將屍體變成“精鹽”和組成成分，一種藍灰色的粉塵；或者反轉此過程，最終喚起逝者的模樣和靈魂。屍體必須齊全。如果僅用一部分的粉塵施放法術，施法者從變成血肉的東西中得到的“只有活生生的恐怖”。但成功復活並不需要屍體完整無缺，只要棺材完整，並且足夠小心地刮下棺內所有碎屑和塵土，法術便可成功。逆向誦讀咒語可以反轉復活的效果，將復活者變為塵土，一樣需要消耗3點魔法值和1D10點理智值。粉塵可以貯存或丟棄。施法者須和目標進行一次POW對抗檢定並勝出，法術才能生效。若施法者勝出，目標歸於塵土。若目標勝出，它會設法阻止施法者重新施法。逆向誦讀咒語需要兩輪時間。在《查理斯·德克特·沃德事件》中，許多這種復活者被審訊、拷打以問取過去的秘密。</t>
  </si>
  <si>
    <t>枯萎術</t>
  </si>
  <si>
    <t>懺悔術（譯注，懺悔術(Shriving)與枯萎術(Shrivilling)拼寫相近）、死亡的凋零一擊、黑言術</t>
  </si>
  <si>
    <t>深層版：召喚出神話的巨大能量是一回事，通過理解和領悟去塑造能量又是一回事。施法者無需POW檢定即可擊中復活者。（譯注：以上疑為“復活術”所用）而且，施法者可以選擇對目標施加更多精神上的恐怖；當被能量衝擊擊中時，目標會相信自己遭到恐怖的神話生物攻擊，損失1/1D6點理智值。</t>
  </si>
  <si>
    <t>本法術是強力的攻擊法術，會對一名目標造成物理傷害。施法者消耗任意數量的魔法值，理智值的消耗是魔法值的一半。施法者須和目標進行一次POW對抗檢定並勝出，法術才能生效。若成功，目標會突然之間遭到一股可怕能量的衝擊，使得血肉焦黑凋零。每在法術中投入1點魔法值，目標就會損失1點耐久值。</t>
  </si>
  <si>
    <t>哈斯塔之歌</t>
  </si>
  <si>
    <t>王之吼、黃廷之音、產生巨大折磨和痛苦的沸騰瘡癤</t>
  </si>
  <si>
    <t>消耗：每輪1D4點魔法值；每輪1D4點理智值</t>
  </si>
  <si>
    <t>生效前需要3輪</t>
  </si>
  <si>
    <t>深層版：施法者對哈斯塔的秘密進行清楚的理解可以領悟哈利湖的秘密，對法術的微調可以弄懂畢宿五必要的時空對準方式。因此本法術可以在畢宿五不可見的夜晚施放了。另外，施法者可以將歌的回聲編織到一件從黃衣之王的宮廷得到的黃衣之中。在這件暗淡的材料上投入20點魔法值，意味著下一個接觸本衣物的人會受到法術的作用，持續10輪——目標可以每輪進行一次半值POW檢定，成功後法術效果終止。</t>
  </si>
  <si>
    <t>施法者發出驚悚的尖銳號叫，使選定目標的皮肉起泡潰爛，變成致命的膿瘡。目標須在施法者的視野範圍內。雖然每個人都能聽到歌聲，但法術只對選定的單一目標有效。法術只在夜間且畢宿五可見時有效。施法者須進行一次POW檢定，結果要在施法者的POW以下，他才能唱出正確的異界旋律。若施法成功，法術在生效期間每輪對目標造成1D6點傷害。每兩輪之後，瘢痕會令目標的APP下降3D10。每四輪之後，內臟破裂會令目標的CON下降3D10。當目標的CON減少到0或因耐久減少而死亡，其身體將腫脹成一團，在令人作嘔的“嘭”聲中爆炸；冒著熱氣的膿血同時濺灑到地面上。本歌可以作防禦用途，來抵禦另一名本法術的施法者。成功的反擊法術會互相抵消。</t>
  </si>
  <si>
    <t>請神術/送神術（召喚/送離神格系咒文）消耗：每人1+魔法值；（僅施法者）1D10點理智值　1～100分鐘</t>
  </si>
  <si>
    <t>請神術會可以把化身、外神或者是舊日支配者帶到施法者面前。即便對邪教徒來說，施放這類法術也十分危險。只有邪教祭司和絕望的人會嘗試召喚神話神祇。這裡記錄的只是一小部分。對於每個舊日支配者、神話神祇的每個化身，都可能存在對應的請神術/送神術。請神術可以通過人群提升威力，施法者則處在這個群體的中心地位。每名參與者消耗1點魔法值。瞭解本法術的人可以犧牲任意數量的魔力值（包括消耗耐久值）。合計消耗的魔法值就是法術的成功率。每有1點魔法值消耗，整個人群就必須吟唱1分鐘，但不可以超過100分鐘。如果骰子丟出100，法術總是失敗，犧牲的魔法值會浪費。施法者在施法時也會損失1D10點理智值。如果神祇出現，每個在場的人都要相應損失理智值。KP扮演神祇，並必須為它的行為創設動機。被召喚來地球的神祇通常都想要留下來，而且一般都十分饑餓。請神術施法條件：如前所述，對每尊神來說，請神術生效都需要滿足特定的條件。KP應把它用作靈感但不要受制於它。有兩個原因：其一是基於小說的，沒有人類能完全理解克蘇魯神話，所以請神的方式也可能不止一種。其二是有經驗的調查員會迅速搞到熟悉的成分，神秘感就沒有了。</t>
  </si>
  <si>
    <t>請神術</t>
  </si>
  <si>
    <t>混沌的祈求、無法形容的夏蓋母音。</t>
  </si>
  <si>
    <t>克圖格亞請神術</t>
  </si>
  <si>
    <t>克圖格亞將從施法者手持的火焰中現身（蠟燭、火把等）。施法者要一邊吟誦咒語，一邊按照一系列的圖案移動火種。本法術只能在北落師門（南魚座的最亮星）升上地平線的晴朗夜晚才能施放。北半球觀測北落師門的最佳時間是九月到十一月。</t>
  </si>
  <si>
    <t>阿撒托斯請神術</t>
  </si>
  <si>
    <t>召喚此神極度危險，有可能會燒熟整個星球。本法術只能在夜間的戶外施放；但是並不需要其他特殊的準備。</t>
  </si>
  <si>
    <t>哈斯塔請神術</t>
  </si>
  <si>
    <t>黃之祈願</t>
  </si>
  <si>
    <t>這道咒文可將哈斯塔請至有九塊大石呈V形排列的地方（永遠是邪教活動的標記！）。 每塊大石塊的體積都要在九立方碼以上。本法術只能在畢宿五（在金牛座）升上地平線的晴朗夜晚（大約十月～三月）才能施放。在請神術進行時每有一隻拜亞基在場，成功率就會額外增加10%。如果在每塊石塊中犧牲5點POW令它們附魔，這個石V可以為“拜亞基召喚、束縛術”增加30%的成功率。</t>
  </si>
  <si>
    <t>伊塔庫亞請神術</t>
  </si>
  <si>
    <t>北風的七重悲歎、呼叫冰雪之神</t>
  </si>
  <si>
    <t>可以吸引伊塔庫亞的注意；但是這尊舊日支配者現身時可能只會被當作一股旋風或者強烈的寒風。本法術必須在巨大的雪堆上施放（至少10尺高）。傳說中，本法術只能在極北之地、溫度在冰點以下的時候才能施行。有些巫師推測伊塔庫亞會從任何積雪的高山上召喚出來，甚至是南極的山也可以。</t>
  </si>
  <si>
    <t>紐格塔請神術</t>
  </si>
  <si>
    <t>厲聲號叫祈求汝的黑暗主人之術、籲求潛伏在地下的祂施恩之術</t>
  </si>
  <si>
    <t>本法術可以討得紐格塔的歡喜，它現身的時候會施恩于施法者——如果它認為施法者有價值的話。施法者必須在任何洞穴的入口進行法術的儀式（特別的魔法書提到所有巨型洞穴都會連接到紐格塔棲息的那一個）。</t>
  </si>
  <si>
    <t>莎布-尼古拉絲請神術</t>
  </si>
  <si>
    <t>合一莊嚴禮、林中女神肉欲生出之術</t>
  </si>
  <si>
    <t>莎布-尼古拉絲會被召喚到神聖的石頭祭壇上。這個祭壇必須位於陰濕的露天場所。法術必須在新月時在祭壇施放。每次對黑暗母神的召喚都需要鮮血為祭壇進行祭獻。如果祭壇浸泡在相當於200SIZ以上的鮮血當中，請神術的成功率將增加20%。每有一隻黑山羊幼崽在場，成功率會額外增加10%。</t>
  </si>
  <si>
    <t>猶格-索托斯請神術</t>
  </si>
  <si>
    <t>鑰匙的禁歌、Yah-Zek引導術</t>
  </si>
  <si>
    <t>猶格-索托斯會被召喚到特別建造的石塔上。石塔必須建造在開闊地，天空必須晴朗無雲。石塔至少要10碼高。每次施法時邪教徒還要選派一個人牲做見面禮。其實只需要邀請一下就可以——比如，指一指附近的村落，猶格-索托斯隨後會自己去選擇犧牲者。邪教徒可以選擇對石塔進行附魔，降低成功施放法術的魔法值消耗。每向石塔永久注入1點POW，猶格-索托斯請神術的成功率就會上升1點。</t>
  </si>
  <si>
    <t>送神術</t>
  </si>
  <si>
    <t>消耗：每人1點以上魔法值</t>
  </si>
  <si>
    <t>1分鐘，每多有一位投入魔法值的參與者，額外增加1輪時間</t>
  </si>
  <si>
    <t>創作送神術的別名時，可以從以下的詞語中獲取靈感：放逐(Banishment)、驅散(Dispel)、流放(Exile)、擊退(Repel)、為害(Bane)、驅逐(Evict)、拒否(Repudiate)、驅趕(Cast Out)並且，嘗試不要簡單使用神話神祇的常用名字，試著使用它們那些形象生動或者微妙的名字。一個關於猶格-索托斯的法術稱它為“可怕的球體”或者“對靈魂的無限渴求”等等，絕不是沒有理由的。不斷地讓玩家揣測法術真正的作用、它和誰相關，可以激發神秘感和對未知的恐懼。</t>
  </si>
  <si>
    <t>可以遣返不願意離開地球的神祇。每種送神術都不同；施法者必須知道要遣返的神祇對應的送神術。首先，要遣返的神祇每有25點POW（不足25的舍去），就要分配1點魔法值。這樣就有5%的概率遣返此神，並可打開遣返此神的通道。例子：克圖格亞擁有210點POW，所以想要遣返這個可怕的怪物，需要8點魔法值來“打開通道”。通道準備好之後，犧牲更多魔法值可以誘使神祇離開。在這個第二階段每犧牲1點魔法值，可以使神祇離開的概率增加5%；犧牲10點魔法值就能增加50%的遣返概率。和對應的請神術版本一樣，送神術也可以由一群人協助施放。8點魔法值為克圖格亞打開通道，表現為5%的遣返概率。額外犧牲10點魔法值，概率增加到55%。如果想要讓克圖格亞送神術達到99%（最高能達到的）的遣返幾率，人群必須在兩個階段中共犧牲8+19點魔法值，合計27點。對送神術的合計成功率投1D100。和請神術一樣，施法者是法術的中心；其他的成員可以貢獻魔法值。送神術不消耗理智值。請神術總是需要特殊的條件和儀式；但是這個法術對應的送神術不論什麼時間地點都可以施放。</t>
  </si>
  <si>
    <t>聯絡術（接觸系咒文）</t>
  </si>
  <si>
    <t>聯絡術分為兩個獨立的部分：和聯絡神話生物、怪物相關的法術，還有聯絡神話神祇的法術（參考通神術）。邪教徒可以利用聯絡術和怪物、外星種族取得聯絡，有可能學到魔法、神和外星生物的知識。施法者腦海中必須要有明確的目標，可以達成協議也可以討論計畫。但是聯絡術不能給施法者以優勢，本法術僅是建立聯絡的方法而已。記住它們都是獨立的個體，有著自己的智力，還有自己的動機——施法者們可是冒險聯絡的！這一點和召喚術（RB263）明顯不同，召喚術有能力讓施法者隨意驅使被召喚的生物。每個聯絡術的流程都很接近，只是有些特殊的條件和要求可能是獨一無二的。知道一種聯絡術並不能幫你施放另一種。聯絡術的種類有很多。正確施放的法術總會生效，除非適當的距離內沒有這種生物生活（飛水螅可能會從千沙之城旅行而來，但是會無視飛到北美洲的機會）。聯絡術需要五到十輪去施放。法術接觸到的生物可能在遊戲中的一小時後或者一天多以後出現。想隨機決定出現所用的小時數，投擲1D100。居住在附近的生物會走、遊、挖、飛到法術施放的地點。如果旅程過長，聯絡術召喚的生物將不會出現。從異界召喚來的存在將會以任何獨特的印象深刻的方式出現。法術將隨機從這個種族中選擇成員，很可能帶有它自己的動機。施法者可以嘗試獨自施法，或者至多一小夥人，好讓自己看起來並無威脅。聯絡的生物出現以後，它可以自由離開，所以如果施法者給它提供好處，那麼和它進行長期聯絡的機會將大為提升。如果聯絡的是大型生物，如飛水螅，那麼大概只會出現一隻。如果它是人型或者更小的生物，KP可能考慮有數只同時出現，代表一個群體。誰也無法保證召喚出的生物會和施法者交涉，抑或是直接吃掉他。它們的動機和我們完全不同；但是如果更深的接觸似乎對雙方都有利，那麼可能出現一些有趣的角色扮演。</t>
  </si>
  <si>
    <t>鑽地魔蟲聯絡術</t>
  </si>
  <si>
    <t>消耗：5點魔法值　理智損失：1D3點（不計算見到怪物的額外損失）</t>
  </si>
  <si>
    <t>1D6+4輪</t>
  </si>
  <si>
    <t>除非附近沒有鑽地魔蟲，否則本法術自動成功。本法術必須在近來已知發生過地震、或者有地幔熱點和火山的地方，好讓它們能從星球內部深處快速抵達地殼的外緣。</t>
  </si>
  <si>
    <t>深潛者聯絡術</t>
  </si>
  <si>
    <t>消耗：3點魔法值　理智損失：1D3點（不計算見到怪物的額外損失）</t>
  </si>
  <si>
    <t>除非附近沒有深潛者，否則本法術自動成功。本法術須在咸水水體或者海洋邊緣施放。在深潛者城市附近施放效果最佳，例如在麻塞諸塞州印斯茅斯的海濱，還有英國敦威治鎮外的海岸。儀式包含把特別雕刻的石頭投擲到水裡的步驟。</t>
  </si>
  <si>
    <t>古老者聯絡術</t>
  </si>
  <si>
    <t>除非附近沒有遠古種族，否則本法術自動成功。最恰當的地點是南大西洋中脊附近或者最靠近南極洲的地塹上。</t>
  </si>
  <si>
    <t>飛水螅聯絡術</t>
  </si>
  <si>
    <t>消耗：9點魔法值　理智損失：1D3點（不計算見到怪物的額外損失）</t>
  </si>
  <si>
    <t>除非附近沒有飛水螅，否則本法術自動成功。飛水螅只會在它們少見的地下城市中出現，最大的一個在西澳大利亞沙漠中千沙之城的下麵。施法者必須先為他們打開一個豎井作為出口。</t>
  </si>
  <si>
    <t>無形之子聯絡術</t>
  </si>
  <si>
    <t>除非附近沒有無形之子，否則本法術自動成功。施放本法術最佳的地點是撒托古亞的神廟，這些神廟中仍然有撒托古亞的祭壇雕像；或者是靠近恩凱伊黑暗深淵開口的地點，在奧克拉荷馬州賓格(Binger, OK)附近的某處。北美洲西部或者中西部或許還有其他地方存在出入口。據說在麻塞諸塞州的敦威治就存在這麼一個洞穴。</t>
  </si>
  <si>
    <t>食屍鬼聯絡術</t>
  </si>
  <si>
    <t>除非附近沒有食屍鬼，否則本法術自動成功。只要是人群聚集的地方就有食屍鬼的存在，尤其是墳地和地穴附近。百年以上的古墓是施放這個法術的寶地。月光直射的夜晚是最好的。</t>
  </si>
  <si>
    <t>諾弗-刻聯絡術</t>
  </si>
  <si>
    <t>消耗：6點魔法值　理智損失：1D3點（不計算見到怪物的額外損失）</t>
  </si>
  <si>
    <t>除非附近沒有諾弗-刻，否則本法術自動成功。諾弗-刻經常在格陵蘭或者是靠近北極的冰凍荒野上出現。要成功施放該法術，施法者必須用冰和雪為這種怪獸製作一個小塑像，然後進行一次成功的「歌唱」（「藝術/手藝」專門）檢定。</t>
  </si>
  <si>
    <t>廷達洛斯之獵犬聯絡術</t>
  </si>
  <si>
    <t>消耗：7點魔法值　理智損失：1D3點（不計算見到怪物的額外損失）</t>
  </si>
  <si>
    <t>如果廷達洛斯獵犬收到召喚，它會自動出現。目前沒人知道有什麼辦法可以和廷達洛斯獵犬交涉，因為這種東西穿越時空之流的動機僅僅是饑餓而已。</t>
  </si>
  <si>
    <t>米-戈聯絡術</t>
  </si>
  <si>
    <t>消耗：8點魔法值　理智損失：1D3點（不計算見到怪物的額外損失）</t>
  </si>
  <si>
    <t>除非附近沒有諾弗-刻，否則本法術自動成功。本法術必須在高山的山腳下和山頂上施放——高山所在的山脈要曾經被這種神秘的、能在宇宙飛行的種族開採或造訪過。這些山脈包括阿帕拉契脈、安第斯山脈、喜馬拉雅山脈和非洲中部的一些山峰。</t>
  </si>
  <si>
    <t>人面鼠聯絡術</t>
  </si>
  <si>
    <t>消耗：2點魔法值　理智損失：1D3點（不計算見到怪物的額外損失）</t>
  </si>
  <si>
    <t>為了引來汙穢的人面鼠，本法術必須在人面鼠大量滋生的地點附近施放。有報告稱這些邪惡的生物存在於英國約克郡。還有報告稱有類似的生物出現在麻塞諸塞州。</t>
  </si>
  <si>
    <t>潛沙怪聯絡術</t>
  </si>
  <si>
    <t>除非附近沒有潛沙怪，否則本法術自動成功。本法術必須在合適的沙漠施放，比如撒哈拉沙漠、美國西南部沙漠、沙烏地阿拉伯和澳大利亞中部。</t>
  </si>
  <si>
    <t>外神僕役聯絡術</t>
  </si>
  <si>
    <t>消耗：14點魔法值　理智損失：1D3點（不計算見到怪物的額外損失）</t>
  </si>
  <si>
    <t>在施放法術時，成功通過幸運檢定確保至少有一個外神僕役在銀河系之內。如果這個範圍內沒有外神僕役，付出的魔法值會浪費。如果「說服」檢定成功，僕從還會屈尊回答一次禮貌的詢問；詢問的內容包括偉大的阿撒托斯、宇宙中心的宮廷和任一位外神。此回答會使詢問者的「克蘇魯神話」值增加1D3點，但是對旁觀者來說此回答毫無意義。如果擲骰結果在施法者的「說服」值以下，僕役還會將一個法術直接傳授到施法者的腦海裡，施法者損失1D8點理智值，並會混亂(Disorientation)1D10輪。法術由僕役自行挑選。在僕役完成服務以後，它可能會逗留並演奏它那匪夷所思的管樂器，同時身體上閃過五顏六色的光芒，觸手翻騰不已；它也可能直接消散身形，回到某條銀河旋臂或者原始星雲當中，周而復始地做它往日的活動。聽到它吹奏的瘋狂而令人著迷的笛聲損失1/1D4點理智值，並且每個在場的歌唱家或演奏家之後都會飽受糾纏。他們會變得對地球的音階漠不關心，並且越來越感受到自己被迫使演奏那曾經被呈現在面前的宇宙的音階。</t>
  </si>
  <si>
    <t>死靈聯絡術</t>
  </si>
  <si>
    <t>消耗：3點以上魔法值　理智損失：1D3點（不計算見到怪物的額外損失）</t>
  </si>
  <si>
    <t>本法術有許多版本。其中一種需要用白色的床單(sheet)在河邊搭建一個帳篷，裡面放上裝滿河水的罐子。人們載歌載舞，懇求死者的出現。累計投入的魔法值並乘以五，施法者需要投擲一次D100，在此值以下才能施法成功。若成功，死者的聲音將從水罐中浮現出來。人們可以聽到他們的聲音，並且如果把頭伸進帳篷，也可以向他們探討或提問。記住死者幾乎只知道他們生前知道的東西，有些人尚未注意到自己已經死了。</t>
  </si>
  <si>
    <t>克蘇魯的星之眷族聯絡術</t>
  </si>
  <si>
    <t>消耗：6點魔法值。　理智損失：1D3點（不計算見到怪物的額外損失）</t>
  </si>
  <si>
    <t>除非附近沒有代表性的眷族，否則本法術自動成功。本法術必須在海濱施放，可能在深潛者哨站附近或者靠近星之眷族可能沉睡的地方。本法術在波利尼西亞、麻塞諸塞州的海濱和拉萊耶海面上施放效果良好。</t>
  </si>
  <si>
    <t>伊斯人聯絡術</t>
  </si>
  <si>
    <t>聯絡術可以使用的詞語如聯合(Union)、交談(Commune)、交易(Exchange)、交流(Commerce)、協約(Covenant)、協定(Pact)、協調(Concord)等等。例如，紅色協議(The Red Pact)、深淵之盟約(Covenant of the Deep)之類。</t>
  </si>
  <si>
    <t>消耗：4點魔法值　理智損失：1D3點（不計算見到怪物的額外損失）</t>
  </si>
  <si>
    <t>本法術不能上溯或下推時間。如果在施法的時刻，附近方圓一百英里恰好有被伊斯人佔據身體的存在，這個伊斯人就會注意到召喚。如果它覺得好奇、害怕或者警覺，就可能會回應召喚。如果施法者沒有有趣的談資、或者給不出有趣的東西，偉大種族的學者就會無視他之後的提問，甚至可能會把施法者當成害蟲或障礙破壞掉。</t>
  </si>
  <si>
    <t>通神術（神格的接觸系咒文）消耗：5點POW；1D6點理智值　5～10（1D6+4）輪</t>
  </si>
  <si>
    <t>沒有人會去使用通神術，除了那些神祇的瘋狂祭司，和一些強大的、獨立的、想要和神祇進行交易並且贏得一點神力的巫師。尋求接觸的神祇可以是任何神或者舊日支配者。每個此類法術都需要施法者犧牲5點POW來施放。成功接觸神祇的幾率等於施法者POW的一半（向下取整）。如果擲骰成功，神祇或者它的一個化身將在遊戲中的幾小時至幾天之內，以半友好的方式和施法者接觸。神祇不大可能會給予非信徒多少有價值的東西。如果神祇覺得無聊或者被激怒了，它有可能碾碎施法者、或者把施法者搞瘋，然後從這景況中得到些毫無人性的樂趣。本法術的每個版本都反映著它相關的神祇。</t>
  </si>
  <si>
    <t>夏烏格納爾-法格恩通神術</t>
  </si>
  <si>
    <t>開啟同夏烏格納爾-法格恩的交流。若成功，此神將會送給施法者幻象或夢魘，揭示神的欲望；也會通過這種方式告訴施法者，他的請求是順利通過還是被拒絕了。</t>
  </si>
  <si>
    <t>克蘇魯通神術</t>
  </si>
  <si>
    <t>開啟同克蘇魯的交流。克蘇魯通常夜間在施法者的夢中回應。他在夢境和夢魘中，對他的追隨者昭示他的欲望。</t>
  </si>
  <si>
    <t>艾霍特通神術</t>
  </si>
  <si>
    <t>和其他的通神術類似，但是施法者施放本法術時犧牲1點魔法值。此神將自動出現；如果和此神的距離較遠，它會在夢中出現，否則會直接出現。在將這個法術傳授到施法者的大腦裡以後，艾霍特會抽走5點POW作為報償。</t>
  </si>
  <si>
    <t>諾登斯通神術</t>
  </si>
  <si>
    <t>開啟同諾登斯的交流。諾登斯通神術只會在遙遠無人的地方施放，比如無人的海蝕崖邊緣。若成功，諾登斯隨後會接觸施法者，時機和施放時類似，也是施法者在難以到達的地方獨處之時。</t>
  </si>
  <si>
    <t>奈亞拉托提普通神術</t>
  </si>
  <si>
    <t>開啟同奈亞拉托提普的交流。這個法術可以在任何地方施放，恰好適合這個無處不在的神。但是奈亞拉托提普只會在信徒的集會和新祭司的塗油禮（譯注，基督教賦予受禮者某些教權的儀式）上出現。</t>
  </si>
  <si>
    <t>撒托古亞通神術</t>
  </si>
  <si>
    <t>開啟同撒托古亞的交流。撒托古亞可能會以靈體狀態出現，像是他本體朦朧的半透明投影；但是執行正常的SAN損失。它只會在施法者獨處時出現。他說的話（只有？）施法者能聽見。</t>
  </si>
  <si>
    <t>伊’戈羅納克通神術</t>
  </si>
  <si>
    <t>開啟同伊戈羅納克的交流。此神回應時會嘗試使施法者改信自己。如果它覺得施法者不適合當自己的祭司，會對施法者發動精神攻擊，試圖吞噬其靈魂和精神。如果施法者可以勝任，伊戈羅納克則會設法佔據一個朋友的身體，接近施法者並誘惑他服侍自己。</t>
  </si>
  <si>
    <t>附魔法術</t>
  </si>
  <si>
    <t>有很多附魔法術，每個都是用來向不同的設備和造物上灌注魔力用的。每個法術都要進行血腥的犧牲、魔法值的消耗、1D4點以上的理智值消耗，和遊戲中的至少一天時間。有四種永久附魔物，沒有人知道製造它們的法術：冷原玻璃、阿爾哈茲萊德燈、冥王星之藥和光輝的偏三方八面體。這四種極其少見的物品，依據其首字母順序列在第十五章：外星科技及其造物當中，不在下面列出。創造附魔物和造物是很冒險的。這件物品的優點和缺點可能是無法預測的。它可能會在深入調查神話時有所幫助，但也可能會讓調查員暴露在恐怖的怪物襲擊之下，或者打開和其他維度之間的通道。KP要考慮附魔的物品和造物會如何影響遊戲。因為它們一旦被造出來，就不太可能會從遊戲中消失了；它會改變調查員的能力（或好或壞）。你要確信它的作用是什麼、它的代價是什麼，以及它在你遊戲當中的意義。</t>
  </si>
  <si>
    <t>書冊附魔術</t>
  </si>
  <si>
    <t>消耗：可變的POW；1D4點理智值</t>
  </si>
  <si>
    <t>3天</t>
  </si>
  <si>
    <t>對於任何書，如果書中題寫有法術“星之精召喚、束縛術”的咒語，可以對它進行附魔以輔助星之精的召喚。寫書的墨水必須含有星之精的膿液。施法者犧牲任意數量的POW，失去1D4點理智值，並且要花三天進行冥想。施法者每在書中投入一點意志值，他發動“星之精召喚、束縛術”成功的幾率就會增加2個百分點。</t>
  </si>
  <si>
    <t>刀具附魔術</t>
  </si>
  <si>
    <t>2小時</t>
  </si>
  <si>
    <t>附魔的刀具可以增加其他法術施放成功的幾率。本法術會對純金屬製成的刀子或匕首進附魔，比如純金和純鐵。刀鋒的平坦部位要刻出錯綜複雜的圖樣；然後，它要用來宰殺一隻至少SIZ20的動物。這動物的血液順著刻出的圖案繪出軌跡，這樣附魔就完成了。這樣的刀具可以用來施放空鬼召喚術。每在刀具上投入一點意志值，法術的成功幾率就會上升1點。如果用這把刀來宰殺“炭火盆附魔術※(Enchant Brazier)”所用的小動物，所附魔的炭火盆會使“莫特蘭玻璃幻術※(Conjure Glass of Mortlan)”的成功施放幾率增加10個百分點。※炭火盆附魔術、莫特蘭玻璃幻術：見六版法術翻譯（附魔坩堝、創造摩特拉玻璃）。</t>
  </si>
  <si>
    <t>笛子附魔術</t>
  </si>
  <si>
    <t>消耗：可變的魔法值；1D6點理智值</t>
  </si>
  <si>
    <t>3+小時</t>
  </si>
  <si>
    <t>增加其他法術施放成功的幾率。本法術用來附魔一副排笛或者一支長笛。這件樂器至少要有九成是金屬。施法時必須對這件樂器進行一小時之久的儀式，專注、念咒，這期間施法者犧牲理智值，並犧牲自己的POW進入這件樂器。每犧牲5點POW，這件樂器就需要在溫熱的鮮血中浸泡兩小時。每犧牲5點POW還要額外宰殺一隻至少兔子和貓大小的動物。附魔成功的笛子每具有一點POW，“外神僕役召喚、束縛術”等需要排笛或笛子施放的法術的成功幾率就會增加2點。</t>
  </si>
  <si>
    <t>祭刀附魔術</t>
  </si>
  <si>
    <t>消耗：30點POW</t>
  </si>
  <si>
    <t>施法者創造一把火焰形狀的匕首，本法術將施放在這把刀上。這把刀要宰殺一隻至少100POW的生物。同時附魔者必須自己消耗30點意志值。此後，每當在奈亞拉托提普見證下正確地使用此刀獻祭選定的目標，目標的POW就會注入祭刀，這些POW可以從祭刀中送給任何方便的存儲地點——施法者或者某些無生命物。</t>
  </si>
  <si>
    <t>哨子附魔術</t>
  </si>
  <si>
    <t>增加“拜亞基召喚、束縛術”施放成功的幾率。本法術附魔所用的哨子必須由白銀和隕鐵的合金製成。每在哨子中犧牲一點POW，“拜亞基召喚、束縛術”的成功幾率就會增加2點。</t>
  </si>
  <si>
    <t>迷身術（迷惑犧牲者）</t>
  </si>
  <si>
    <t>麻木定身、誘騙的銀舌</t>
  </si>
  <si>
    <t>消耗：2點魔法值；1D6點SAN值</t>
  </si>
  <si>
    <t>施法者在法術生效之前必須能和目標平靜地交談。在一輪左右的交談之後，施法者須和目標進行一次1D100的POW對抗檢定並勝出，法術才能生效。若成功，目標會被定住無法動彈，呆若木雞，只有物理攻擊或者類似的驚嚇事件能使其從恍惚狀態中恢復過來。如果施法者POW對抗失敗，他可以在下一輪繼續嘗試本法術。</t>
  </si>
  <si>
    <t>邪眼術</t>
  </si>
  <si>
    <t>噩運之儀、黑暗詛咒、女巫的妖術</t>
  </si>
  <si>
    <t>施放本法術會讓一名目標遭受厄運的折磨。目標必須在施法者視野範圍之內，但此時目標並不一定能感覺到邪眼術的影響，只是可能在邪眼術施放的時候感覺到奇怪的寒意和不安。施法成功後，目標的幸運檢定成功率減半。如果使用了幸運的可選規則，目標也不能消耗和增加幸運點數。目標在屬性檢定時受到一顆懲罰骰，他用槍時每當擲骰出75以上槍就會卡殼。召喚、束縛術的成功率減半。效果將持續到第二天的日出、或者施法者撤回法術、或者施法者被找到並流血（狠狠地打，打到出血為止）、或者目標死亡。</t>
  </si>
  <si>
    <t>猶格-索托斯之拳</t>
  </si>
  <si>
    <t>連接開路者的力量、擊僕汝敵、邪惡者的醜惡一擊</t>
  </si>
  <si>
    <t>施法者創造一股巨大的無形力量打擊單體目標。目標必須在施法者視野範圍內。法術中每使用一點魔法值即產生2D10點STR的力量。施法者和目標的距離每增加30呎（超過第一個30呎的部分），就要額外消耗1點魔法值。當目標被擊中時（如果他是活物的話），必須用法術和目標的STR進行對抗檢定。如果成功，目標將被擊暈。不論目標有沒有被擊暈，他總會被撞離施法者一段距離，此距離為打擊的STR減去目標的SIZ，單位為呎。本法術也可以用來打擊門和牆之類無生命的物體。結果可能很明顯，但有些情況必須由KP來決定結果。例如，施法者消耗5點魔法值打擊一個50呎之外的調查員。1點用於支付距離。餘下4點產生8D10點STR，擲骰結果是57。調查員的困難難度CON檢定失敗（因為法術STR超過50），他們（譯注，原文如此，應為“他”）被打暈。調查員的SIZ是45，這一下把他撞出了12呎遠。</t>
  </si>
  <si>
    <t>血肉防護術</t>
  </si>
  <si>
    <t>保汝不受重擊、意志的護甲、血盾。</t>
  </si>
  <si>
    <t>消耗：可變的魔法值；1D4點理智值</t>
  </si>
  <si>
    <t>獲得對物理攻擊的保護。每消耗一點魔法值，給予施法者（或者選定的目標）1D6點對非魔法武器的護甲。保護在阻擋傷害的同時也會耗損；比如某角色有12點血肉防護作為護甲，受到8點傷害後，血肉防護會減少到4點，但角色不會受到傷害。本法術持續24小時或到防護點數用盡為止。本法術一次施放以後就不可以用更多的魔法值去強化，也不能在已有的防護用盡之前重新施放。</t>
  </si>
  <si>
    <t>時空門法術</t>
  </si>
  <si>
    <t>一扇嵌板能通往遙遠的世界，這想法雖說不是異想天開，卻讓伊波恩覺得相當不可思議。——克拉克·阿什頓·史密斯，《通往土星之門》</t>
  </si>
  <si>
    <t>時空門（空間門）</t>
  </si>
  <si>
    <t>消耗：可變的POW，參考表XIII：時空門創造術和旅行消耗 通過時空門的消耗：可變的魔法值和1點理智值</t>
  </si>
  <si>
    <t>消耗的每點POW一小時</t>
  </si>
  <si>
    <t>深層版：施法者可能選擇在旅途之前花費必要的魔法值，為使用時空門旅行做好準備。時空門準備好後，下一個進入這道門的人不需要支付魔法值，但仍需要損失1點理智值。</t>
  </si>
  <si>
    <t>時空門法術允許施法者在不同的時代、維度甚至世界之間打開途徑——能夠讓使用者只需一小步，就旅行極遠的距離。時空門通常只連接一個地點。創造時空門需要永久的POW消耗，犧牲的POW值等於時空門連接距離乘以五再取常用對數的值。時空門可以有很多種形式，常見的標記方法有地面畫線組成的圖案，田野中特殊排列的石頭等。使用時空門要消耗魔法值，數量等於創建時空門所消耗POW的五分之一。每通過時空門旅行一次，損失1點理智值。如果使用者旅行時魔法值不足，要消耗耐久值來補足。使用時空門回程和去程的消耗相同。一般來說所有東西都能穿過時空門，但也有些門創建得特別，必須要特定的口令——詞語或手勢——才能啟動它。已知本法術的某些版本還會“改變”通過時空門的東西，來保證他們在異界的生存。還有些線索顯示有些時空門有不止一個目的地。</t>
  </si>
  <si>
    <t>時空門搜尋術</t>
  </si>
  <si>
    <t>消耗：1點魔法值；1D3點理智值</t>
  </si>
  <si>
    <t>20～60分鐘</t>
  </si>
  <si>
    <t>本法術通過一系列的手勢和特殊的歌唱，向施法者顯示視野內有無時空門的存在。本法術雖然能夠定位時空門，但不可以打開、關閉、創建或通過時空門。而且這種法術受限的形式也無法讓施法者得知時空門穿越的是空間還是時間。</t>
  </si>
  <si>
    <t>時空箱創建術</t>
  </si>
  <si>
    <t>消耗：1點POW（譯注，根據下文，應為5點）；可變的魔法值和理智值</t>
  </si>
  <si>
    <t>5小時</t>
  </si>
  <si>
    <t>可以創建一對魔法箱子，它構成了一道魔法時空門的兩端。穿越時空箱消耗的魔法值和理智值和穿越普通時空門相同，傳送機理也一樣。首先要製作兩個完全相同的木箱子，大小可以是想要的任何SIZ。箱子只能從一面打開。接下來必須花費大約五小時進行必要的儀式，包括將手放入箱子、在頭腦中構想出某些超時空的線條和角度。此時要犧牲5點意志值。接下來箱子每天會自動吸取施法者一半的魔法值，直到吸取的魔法值達到其總SIZ的20倍為止。施法者每被吸取一星期魔法值，就要失去1點理智值。所需魔法值吸取完畢後，時空箱就可以使用了。</t>
  </si>
  <si>
    <t>時光門</t>
  </si>
  <si>
    <t>消耗：可變的POW</t>
  </si>
  <si>
    <t>深層版：巫師通過邪惡的記號和吟唱，可以創建多路徑的時光門——這樣一道時光門可以通向不止一個遙遠時代。在通過時空門時，只有施法者清楚哪條路通往哪個時代。那些蠢到沒有施法者幫助就通過時空門的人將無法分辨正確的路徑，會抵達時空門通向的任意地點（隨機決定）。時光門的創建過程不變。</t>
  </si>
  <si>
    <t>創建一道通向過去或未來的時空門。本法術和時空門創建術類似，但是消耗的POW和穿越的年數而非旅行的里程相關。使用“時空門創建及旅行消耗”表，並且把英里替換成年。本法術定位的時刻只能和預計的近似相同，但時光門創建之後，“這時”和“那時”之間的時間會精確地保持不變。</t>
  </si>
  <si>
    <t>時空門觀察術</t>
  </si>
  <si>
    <t>時空門法術視力儀式、（望見）通向他處之門、萬千旅途之門、時空拱門、通向遙遠過去和未見之景的大門、巫師的陷阱</t>
  </si>
  <si>
    <t>本法術在對可疑的時空門施放時，允許施法者及其同伴不必通過時空門就知道時空門另一端有沒有東西、有什麼東西。法術消耗隨啟動時空門所需魔法值的數量而變化。施放本法術總是需要1點魔法值和1點理智值。觀察時的消耗是可變的，等於時空門消耗的十分之一（向上取整）。所以一道需要7點魔法值來通過的時空門，觀察時需要2點魔法值和2點理智值。視野將維持1D6+1輪。本法術的施放頻率沒有限制，只要施法者有足夠的魔法值和理智值即可施放。如果視野中有恐怖的東西，每位觀察者都要付出額外的理智值作代價。觀察者可以嘗試合適的技能檢定來瞭解他觀察的是何地、何時、何物。</t>
  </si>
  <si>
    <t>召喚法術　消耗：可變的魔法值；1D4點理智值每消耗一點魔法值用時5分鐘，束縛術用時1輪</t>
  </si>
  <si>
    <t>本類法術和異界種族和僕從有關，這些怪物常服侍更大的怪物或者巫師。本類法術的流程相近，但不同法術狀況不同。知道一種法術對試圖施放另一種沒有任何用處。除非KP另有打算，每種法術的召喚部分和束縛部分都是一起學到的。急躁而的巫師只學習召喚術、不學習束縛術，是十分愚蠢的。除了外神僕役召喚、束縛術以外，本類法術每消耗1點魔法值，成功幾率就增加10%。比如，3點魔法值的成功率為30%。大致來說，每消耗1點魔法值，施法者就要花費五分鐘時間吟誦——成功率越高，施法用時越長。擲骰結果96～100必然失敗——結果為100總會對施法者造成壞的結果。無論施法成功與否，每次施法時，施法者都要損失1D4點理智值。若施法成功，每次施法吟誦結束的2D10遊戲分鐘後，會出現一個被召喚的存在。目擊出現的東西會造成理智值損失。根據KP的意願，此生物抵達時就是被束縛的，或者KP會要求施法者與召喚物進行POW對抗。若勝出，生物即被束縛；否則，它會攻擊施法者，然後回到它來的地方。被束縛的生物必須服從施法者的一項命令，即使命令的內容是攻擊同類；命令完成後，它即獲得自由並回到它來的地方。</t>
  </si>
  <si>
    <t>命令的形式施法者對召喚物的命令必須是具體且有時限的：“永遠保護我不受傷害”會是無效的命令；但是“殺了角落裡的那個人”會有效。召喚物在完成命令之前都受到施法者的束縛（已經束縛而沒有命令的生物會馬上想方設法離開）。命令可包括：把某人運送到某地、負責某些儀式、在被一群教授檢查時表現得特別溫順、在某處出現並警告的人群——只有想不到，沒有做不到。一定要讓命令簡明。最佳經驗法則是命令的字數不能超過召喚物的五分之一。指點之類的簡單手勢是可以理解的。我們假定召喚物總是能夠理解直接的命令，用英語或者烏爾都語都沒關係。參考下麵的獨立束縛術。</t>
  </si>
  <si>
    <t>拜亞基召喚術</t>
  </si>
  <si>
    <t>召喚汝驥，馱負汝身、喚來旅行者的旋律</t>
  </si>
  <si>
    <t>在吟唱中必須吹響哨子。本法術僅在畢宿五升上地平線的夜晚有效（最佳時間是十月至翌年三月）。召喚出的拜亞基將從空中振翅而下，身上尚且因穿越宇宙的旅行而極其寒冷。
若哨子是附魔的，則附魔哨子的每點POW可使成功率增加2%。哨子可以反復使用。</t>
  </si>
  <si>
    <t>黑山羊幼崽召喚術</t>
  </si>
  <si>
    <t>延請林中之暗、流血吠者之儀式</t>
  </si>
  <si>
    <t>召喚來單只黑山羊幼崽。必須犧牲一隻至少40SIZ的野獸。施法者需要一把刀在殺死目標時進行特定的儀式宰割。本法術在月黑之夜的戶外森林中施展。召喚之後一隻黑山羊幼崽將自陰影中漫步而出。</t>
  </si>
  <si>
    <t>空鬼召喚術</t>
  </si>
  <si>
    <t>召喚漫遊者的吟誦、銅之歌</t>
  </si>
  <si>
    <t>單只空鬼將從稀薄的空氣中逐漸成型。施放本法術需要一把銅鐵之類的純金屬製造的匕首。黃銅等合金無效。若匕首是附魔的，則附魔匕首的每點POW可使成功率增加2%。本法術日夜均可施放。有一處權威記載說空鬼在明亮的太陽光下更容易混亂。</t>
  </si>
  <si>
    <t>炎之精召喚術</t>
  </si>
  <si>
    <t>閃爍者召喚術、活火焰秋喚術</t>
  </si>
  <si>
    <t>使星之精如飛掠的流星一般從空中俯衝而下。需要篝火或者其他火源。本法術僅在北落師門升上地平線的夜晚有效（北半球中緯度的最佳時間是九月至十一月）。</t>
  </si>
  <si>
    <t>恐怖獵手召喚術</t>
  </si>
  <si>
    <t>祈求饗宴之牙、召來扭曲惡魔的言語</t>
  </si>
  <si>
    <t>單只恐怖獵手將由頭及身出現，好像從空間中開了一個洞出來一樣。本法術只能在夜晚的戶外施放。如果沒有額外為束縛準備祭品，它會叼走施法者並消失。</t>
  </si>
  <si>
    <t>夜魘召喚術</t>
  </si>
  <si>
    <t>無面人的低語、召喚有翼的陰影</t>
  </si>
  <si>
    <t>一聲幾不可聞的空氣輕響以後，單只無面的、令人噁心的、飛行的恐怖就出現了。召喚時現場必須要有一塊裝飾有神秘舊印的石頭，但石頭本身可以不必為星形。本法術只能在無月的夜晚施放。</t>
  </si>
  <si>
    <t>外神僕役召喚術</t>
  </si>
  <si>
    <t>不可描述者的交響樂儀式、令人瘋狂的吹管者的吟誦</t>
  </si>
  <si>
    <t>單只僕役會在瘋狂笛聲的縈繞迴響中出現。魔法值的消耗是普通召喚法術的三倍；每消耗三點魔法值，法術施放成功率增加10%；結果為96～100必然失敗。每次施放本法術還會消耗3D4點理智值。施放本法術還需要一支笛子；若笛子是附魔的，則附魔笛子的每點POW可使成功率增加2%。邪教徒可以在特別褻瀆的時段，不限時間地點地施放本法術，典型的如仲夏節前夜、薩溫節前夜和五朔節前夜（譯注，三個節日前一個是北歐節日，後兩個是古代凱爾特節日；節日當天分別是夏至日前後、11月1日和5月1日）</t>
  </si>
  <si>
    <t>星之精召喚術</t>
  </si>
  <si>
    <t>盛宴死亡的夜喚術、染血字母的吟誦</t>
  </si>
  <si>
    <t>只要這種隱形的生物潛伏著接近時，就會聽到古怪的窸窣聲。施法者還需要一本書，書上要寫或題上法術用的咒語。若書冊是附魔的，則附魔書冊的每點POW可使成功率增加2%。本法術必須在無雲的夜空下施放。此生物是隱形的，除非它的血管裡注入了其他可見生物的血液。</t>
  </si>
  <si>
    <t>獨立束縛術　消耗：1點理智值　1輪</t>
  </si>
  <si>
    <t>召喚和束縛是一枚硬幣的兩面。有時它們會被當成一個法術去學習，有時則否。根據KP的裁量，效果可能是合併的，也有可能要求分別進行檢定，一次用來召喚，一次用來束縛。若怪物來到時沒有束縛或者是不請自來的，它可以當場被束縛。施法者必須知道對應生物的召喚、束縛術，且必須在它被束縛之前花費一輪時間去吟唱。施法者須和目標進行一次POW對抗檢定並勝出，法術才能生效。每次施放束縛術消耗1點理智值和可變的魔法值。束縛術每次只能作用於一隻生物。施法者有一個選擇，可以投入相當於召喚物POW五分之一的魔法值，以在束縛它的POW對抗檢定中獲得一顆獎勵骰（當然，施法者不知道生物到底有多少POW，所以決定消耗多少魔法值也算是冒風險了）。正在攻擊的生物無法被它的攻擊目標束縛；但是它能夠被一個可以從衝突中退卻的人所束縛。正被束縛的生物無法被重新束縛，直到它完成當下的命令為止。要束縛的生物必須在施法者視野範圍之內且不能超過100碼。束縛需要的對抗擲骰不可孤注一骰；如果對抗失敗，施法者可就有麻煩了！</t>
  </si>
  <si>
    <t>拜亞基束縛術</t>
  </si>
  <si>
    <t>駿馬契約術、旅行者強迫術</t>
  </si>
  <si>
    <t>若施法者使用附魔哨子，其在POW對抗檢定中可以獲得一顆獎勵骰。哨子可以反復使用。</t>
  </si>
  <si>
    <t>黑山羊幼崽束縛術</t>
  </si>
  <si>
    <t>進入心材、號乎森林，行乎汝令</t>
  </si>
  <si>
    <t>若施法者在殺死祭品時使用附魔刀具進行了特定的宰割儀式，其在POW對抗檢定中可以獲得一顆獎勵骰。</t>
  </si>
  <si>
    <t>空鬼束縛術</t>
  </si>
  <si>
    <t>銅之約束、灼灼日光誘捕術</t>
  </si>
  <si>
    <t>若施法者擁有用任一種單質金屬如銅鐵等打造的附魔匕首，其在POW對抗檢定中可以獲得一顆獎勵骰。如果空鬼暴露在明亮的陽光之下，還可能獲得第二顆獎勵骰。</t>
  </si>
  <si>
    <t>炎之精束縛術</t>
  </si>
  <si>
    <t>火焰惡魔兼併術、灼焰火舌之威權</t>
  </si>
  <si>
    <t>如果施法者站在篝火裡，其在POW對抗檢定中可以獲得一顆獎勵骰。如何抵抗火焰，由施法者自行決定。</t>
  </si>
  <si>
    <t>恐怖獵手束縛術</t>
  </si>
  <si>
    <t>無面之人掌控術、知曉你之物的遠古標記</t>
  </si>
  <si>
    <t>需要用知覺生物進行血祭。犧牲並不是由施法者進行的——恐怖獵手會奪取犧牲品。施法者必須在POW對抗檢定中勝出才能束縛住恐怖獵手。</t>
  </si>
  <si>
    <t>夜魘束縛術</t>
  </si>
  <si>
    <t>若施法者擁有刻有神秘舊印的石頭，其在POW對抗檢定中可以獲得一顆獎勵骰。</t>
  </si>
  <si>
    <t>外神僕役束縛術</t>
  </si>
  <si>
    <t>命令的秘密音符、喋喋瘋癲之契約</t>
  </si>
  <si>
    <t>若施法者使用附魔笛子，其在束縛檢定中可以獲得一顆獎勵骰。</t>
  </si>
  <si>
    <t>星之精束縛術</t>
  </si>
  <si>
    <t>鮮血協定的誓言、褻瀆神靈的承諾</t>
  </si>
  <si>
    <t>若施法者擁有記載本法術的附魔書冊，其在POW對抗檢定中可以獲得一顆獎勵骰。</t>
  </si>
  <si>
    <r>
      <rPr>
        <b/>
        <sz val="11"/>
        <color rgb="FF000000"/>
        <rFont val="PMingLiu"/>
        <charset val="134"/>
      </rPr>
      <t xml:space="preserve">註：創造新法術
</t>
    </r>
    <r>
      <rPr>
        <sz val="10"/>
        <rFont val="宋体"/>
        <charset val="134"/>
      </rPr>
      <t>有些遊戲力求玩家角色和他們敵人之間的平衡，“克蘇魯的呼喚”不是這樣的遊戲，也沒有基於等級的機制讓法術對號入座。
舉例來說，如果你創造了一個法術，而它和魔法表裡的某個法術相似，但是花費少、效果好，這時你並沒有違反任何規則。
你在引入遊戲中可能發揮重要作用的要素（如法術）時，要特別當心。你並不是不能這麼做，而是不能盲目地去做。
查閱書中的法術，找到一個和你的新法術的量級相近的法術。它可以給出魔法值、POW和理智值的消耗的基準值。
考慮你的法術施放起來有多難。一個施法者可能有16點魔法值，並且靠消耗部分耐久值能將這個數字增加到差不多25點。
超過這一數值，施法者就需要貯存魔法值的容器，或者在施法時增加參與者，讓他們貢獻魔法值。
有些法術需要消耗POW去施放。巫師可以通過某些法術或者附魔手杖之類的物品增長POW。
法術中可以增加犧牲和具有道德爭議的儀式，這樣做有兩個目的。
一是照應恐怖主題。二是讓法術難於施展或者讓玩家陷入道德困境。比如，有一個可以阻止敵人卻需要進行人祭的法術，玩家會去使用它嗎？</t>
    </r>
  </si>
  <si>
    <r>
      <rPr>
        <b/>
        <sz val="11"/>
        <color rgb="FF000000"/>
        <rFont val="PMingLiu"/>
        <charset val="134"/>
      </rPr>
      <t xml:space="preserve">深層魔法
</t>
    </r>
    <r>
      <rPr>
        <sz val="10"/>
        <rFont val="宋体"/>
        <charset val="134"/>
      </rPr>
      <t>完全接受神話的瘋狂巫師可以比從魔法書上照本宣科的人運用更強大的力量。他們從人類理智中解放出來，有能力去理解神話，能夠發現新方法和深層魔法。
調查員也可以學到這些深層的理解。當一名調查員處於瘋狂（臨時或不定）中並成功施放了法術，
投1D100並將它和調查員的「克蘇魯神話」技能相比較。
如果投擲結果小於等於調查員的技能值，魔法的新深度將被探索出來，法術將自己展現出它深層效果的選項。
法術的深層版本發現以後就一直可以使用。這個法術將來還會不會發現更深層次，由KP自行決定。
所有魔法都有隱藏的深度。魔法表中的許多魔法都列出了深層魔法作為例子。
對那些調查員可能獲得的法術，建議KP預先準備，提前確定這些法術可能的深層魔法效果，而不是試圖匆忙創造它們。</t>
    </r>
  </si>
  <si>
    <t>法術範圍</t>
  </si>
  <si>
    <t>遊戲中的法術作用範圍一般是以下三種之一：接觸、100碼和肉眼視野範圍內。</t>
  </si>
  <si>
    <t>這幾個一般的選擇簡明易懂。更大的範圍將是工程學問題，而不是恐怖故事的範例。</t>
  </si>
  <si>
    <t>施法用時和戰鬥中施法</t>
  </si>
  <si>
    <t>有些法術在戰鬥時有用處。每個法術都會在描述中列出施法用時</t>
  </si>
  <si>
    <t>如果施法用時是“即時”，它在施法者本輪的DEX+50生效（和準備好的槍械相同）。</t>
  </si>
  <si>
    <t>如果施法用時是“1輪”，它在施法者本輪的DEX生效。</t>
  </si>
  <si>
    <t>如果施法用時是“2輪”，它在施法者次輪的DEX生效，以此類推。</t>
  </si>
  <si>
    <t>學習魔法書中的法術</t>
  </si>
  <si>
    <t>要求調查員至少對此書進行過泛讀。調查員選擇要學習的法術。</t>
  </si>
  <si>
    <t>學習法術消耗的時間可能是幾小時、幾天、幾周甚至幾個月（一般是 2D6 周，但由 KP 裁定）。</t>
  </si>
  <si>
    <t>類似于閱讀神話典籍，如果方便的話魔法的學習也可以開始、中止再開始。通常在這個時候會要求進行一次檢定；</t>
  </si>
  <si>
    <t>但是根據模組，KP 也可以選擇自動成功。</t>
  </si>
  <si>
    <t>若非自動成功，玩家須進行一次困難難度的 INT 檢定來學習本法術。</t>
  </si>
  <si>
    <t>若玩家檢定失敗，調查員將不能學到法術。</t>
  </si>
  <si>
    <t>玩家可能會孤注一骰，但必須給出合理解釋；比如調查員可能會在閉關學習，不學會不出來見人。</t>
  </si>
  <si>
    <t>在考慮孤注一骰失敗的後果時，KP 應發揮創造力，可以包含理智值損失和怪异的魔法效果——根據調查員和他們的環境來考慮。</t>
  </si>
  <si>
    <t>如果時間寬裕，他們可以繼續學習法術，不需孤注一骰。下次進行 INT 檢定的時機由 KP 裁量（可以是每兩周一次）。</t>
  </si>
  <si>
    <t>從他人處學習法術</t>
  </si>
  <si>
    <t>角色在學會一個法術以後可以將它教給別人。</t>
  </si>
  <si>
    <t>一對一的教學比一個人從書裏學習要快，</t>
  </si>
  <si>
    <t>一個法術通常一星期以內就能學會（1D8 天）。</t>
  </si>
  <si>
    <t>規則和從書中學習法術相同，記住進度會變快。</t>
  </si>
  <si>
    <t>從神話存在處學習法術</t>
  </si>
  <si>
    <t>如有需要，智慧神話生物可能會提供詳細記載法術的書籍或卷軸。</t>
  </si>
  <si>
    <t>更典型的情况是，神話存在通過夢境和幻象的方式傳授這些知識；</t>
  </si>
  <si>
    <t>每次經歷都令人煩厭不安，啃蝕著角色的理智和意志。</t>
  </si>
  <si>
    <t>根據故事需要，這個過程可長可短。神話存在可能通過心靈感應直接向角色的頭腦裏灌輸完整的法術，</t>
  </si>
  <si>
    <t>但這樣强效的經歷也可能直接把角色送進瘋人院——KP 應當决定理智值的損失（建議最少 1D6 點）。</t>
  </si>
  <si>
    <t>當這個過程結束以後，KP 可以要求目標進行一次 INT 檢定，保留本法術的知識。若失敗，傳授過程要重新開始。</t>
  </si>
  <si>
    <t>調查員極少以這種方式獲得信息；但是邪教徒常常這麽做。</t>
  </si>
  <si>
    <t>首次施放魔法</t>
  </si>
  <si>
    <t>當一名角色新學到了一個法術，嘗試首次施放時，他需要做一次施法檢定。</t>
  </si>
  <si>
    <t>只要這個法術成功施放了（甚至是進行了孤注一骰），以後的使用中不再需要施法檢定；NPC 和怪物無需進行施法檢定。</t>
  </si>
  <si>
    <t>首次施放一個法術需要進行困難 POW 檢定。若施法檢定成功，參考法術的描述給出效果。如果施法檢定失敗，什麽也不發生。</t>
  </si>
  <si>
    <t>在施法檢定失敗之後，角色有一次機會决定要不要嘗試再次施放此法術（再一次付出法術消耗）——</t>
  </si>
  <si>
    <t>或者立即施放，或者將來任何時候施放——如果這樣做的話，要進行孤注一骰。如果孤注一骰成功，</t>
  </si>
  <si>
    <t>法術正常生效，不會産生負面效果。如果施法孤注一骰失敗，那麽法術也會正常生效，</t>
  </si>
  <si>
    <t>但是施法者會産生嚴重的後果。最終，法術總是能正確施放——施法檢定用來估計施法者在施法過程中受到的傷害，</t>
  </si>
  <si>
    <t>而不是法術施放的成功與否。唯一的例外情况（除去再也不施放這個法術）</t>
  </si>
  <si>
    <t>是回頭從來源處從頭重新學習一遍這個法術——通常還需要 2D6 周和一個困難 INT 檢定。</t>
  </si>
  <si>
    <t>重新學習法術以後，可能會再進行一次施法檢定——這辦法比施法孤注一骰要謹慎多了。</t>
  </si>
  <si>
    <t>這也是許多巫師汲汲于延壽續命的原因——錯誤施放法術，可是通向墳墓的近道！</t>
  </si>
  <si>
    <t>施法擲骰的孤注一骰失敗</t>
  </si>
  <si>
    <t>施法者必須額外支付此次施法的消耗（魔法值、理智值以及 POW）1D6 倍。</t>
  </si>
  <si>
    <t>所有溢出的魔法值損失將從耐久值中扣除——這在對强力的法術進行孤注一骰時會造成重傷甚至死亡。</t>
  </si>
  <si>
    <r>
      <rPr>
        <b/>
        <sz val="10"/>
        <rFont val="宋体"/>
        <charset val="134"/>
      </rPr>
      <t xml:space="preserve">增加 POW
</t>
    </r>
    <r>
      <rPr>
        <sz val="10"/>
        <rFont val="宋体"/>
        <charset val="134"/>
      </rPr>
      <t>成功釋放</t>
    </r>
    <r>
      <rPr>
        <b/>
        <sz val="10"/>
        <rFont val="宋体"/>
        <charset val="134"/>
      </rPr>
      <t>需要 POW 對抗的法術</t>
    </r>
    <r>
      <rPr>
        <sz val="10"/>
        <rFont val="宋体"/>
        <charset val="134"/>
      </rPr>
      <t>後：投 D100，若大于當前 POW(或擲出 96 及更高)，POW 永久增加 1D10 點。
在</t>
    </r>
    <r>
      <rPr>
        <b/>
        <sz val="10"/>
        <rFont val="宋体"/>
        <charset val="134"/>
      </rPr>
      <t xml:space="preserve">幸運檢定中擲出 01 </t>
    </r>
    <r>
      <rPr>
        <sz val="10"/>
        <rFont val="宋体"/>
        <charset val="134"/>
      </rPr>
      <t>後：投 D100，若大于當前 POW(或擲出 96 及更高)，POW 永久增加 1D10 點。</t>
    </r>
  </si>
  <si>
    <t>角色</t>
  </si>
  <si>
    <t>初始</t>
  </si>
  <si>
    <t>1. 進行屬性擲骰</t>
  </si>
  <si>
    <t>長度：</t>
  </si>
  <si>
    <t>步驟二</t>
  </si>
  <si>
    <t>從 STR 或 SIZ 中擇一減去 5 點，將 EDU 減去 5 點，創角時決定 Luck 初始值的擲骰可連擲兩次、取高的那次</t>
  </si>
  <si>
    <t>從 STR、CON 或 DEX 中共減去 5 點，將 APP 減去 5 點，進行兩次 EDU 的成長擲骰，MOV 減 1</t>
  </si>
  <si>
    <t>從 STR、CON 或 DEX 中共減去 10 點，將 APP 減去 5 點，進行三次 EDU 的成長擲骰，MOV 減 2</t>
  </si>
  <si>
    <t>從 STR、CON 或 DEX 中共減去 20 點，將 APP 減去 10 點，進行四次 EDU 的成長擲骰，MOV 減 3</t>
  </si>
  <si>
    <t>從 STR、CON 或 DEX 中共減去 40 點，將 APP 減去 15 點，進行四次 EDU 的成長擲骰，MOV 減 4</t>
  </si>
  <si>
    <t>從 STR、CON 或 DEX 中共減去 80 點，將 APP 減去 20 點，進行四次 EDU 的成長擲骰，MOV 減 5</t>
  </si>
  <si>
    <t>步驟三.衍生數值</t>
  </si>
  <si>
    <t>以 STR + SIZ 決定傷害加成（DB）和體格（Build）：</t>
  </si>
  <si>
    <t>閃躲(DEX/2)</t>
  </si>
  <si>
    <t>階級</t>
  </si>
  <si>
    <t xml:space="preserve">CR 1-9			</t>
  </si>
  <si>
    <t xml:space="preserve"> 平均</t>
  </si>
  <si>
    <t xml:space="preserve">CR 10-49			</t>
  </si>
  <si>
    <t xml:space="preserve">CR 50-89		</t>
  </si>
  <si>
    <t xml:space="preserve">CR 90-98	</t>
  </si>
  <si>
    <t xml:space="preserve">CR 99                     </t>
  </si>
  <si>
    <t>職業及興趣技能點</t>
  </si>
  <si>
    <t>職業技能點: 教育屬性加上一項屬性的兩倍</t>
  </si>
  <si>
    <t>興趣技能點: 智力屬性的兩倍</t>
  </si>
  <si>
    <t>(EDU)</t>
  </si>
  <si>
    <t>思想及信念</t>
  </si>
  <si>
    <t>調查員同伴及關係人(關係,對方印像等等)</t>
  </si>
  <si>
    <t>魔法物品</t>
  </si>
  <si>
    <t>魔法物品名稱</t>
  </si>
  <si>
    <t>物品描述</t>
  </si>
  <si>
    <t>已知效果</t>
  </si>
  <si>
    <t>使用代價</t>
  </si>
  <si>
    <t>V3 根據「跑團眾親小於」6版自動角色卡製作，Zetetic改版</t>
  </si>
  <si>
    <t>外號</t>
  </si>
  <si>
    <t>攻擊</t>
  </si>
  <si>
    <t>HP</t>
  </si>
  <si>
    <t>傷害加值</t>
  </si>
  <si>
    <t>魔法值</t>
  </si>
  <si>
    <t>圖片</t>
  </si>
  <si>
    <t>拜亞基</t>
  </si>
  <si>
    <t>星駿</t>
  </si>
  <si>
    <t>在那裏有節奏地撲打著的，是一群已經馴服幷且經過訓練的，像雜種似的有翼生物……那即使和烏鴉、鼹鼠、兀鷲、螞蟻、或者腐爛的人類尸體相比，也都是完全不同的東西——我無法回憶，也絕對不能回憶起來。——H．P．洛夫克拉夫特，《魔宴》
拜亞基具備空間折躍的能力嗎？有人猜想這個能力憑藉了某個有時也被稱爲“hune”的臟器。某些人將對該器官作爲武器或運輸方式的應用潜力産生極大興趣。
也許這臟器的標本正位于某個被遺忘的博物館或實驗室裏，等待不知情的科學家來激活它可怕的秘密。</t>
  </si>
  <si>
    <t>這個星界生物通常爲無以名狀的哈斯塔服務，幷可以被召喚來參與儀式。拜亞基的軀體由一般的物質組成，所以手槍之類的普通武器也能傷害它。拜亞基幷不栖息在地球上，而是生活在星際空間中，但是可以被召喚出來執行一些事務或者作爲坐騎携帶騎乘者穿越星際空間。</t>
  </si>
  <si>
    <t>飛行：拜亞基能够携帶一名騎乘者穿越宇宙；但是如果要使人類騎乘者不受真空和絕對零度的傷害，必須借助某種適當的魔法或藥水加以保護（例如黃金蜂蜜酒）。法術：拜亞基有40%的幾率擁有1D4種法術。這種法術可能和哈斯塔以及和哈斯塔相關的存在有關。</t>
  </si>
  <si>
    <t xml:space="preserve">每回合攻擊：2次
戰鬥方式：拜亞基會用爪子攻擊或撞擊受害者，造成嚴重傷害緊咬不放（戰技）：如果撕咬成功拜亞基將會附著在受害者身上幷且開始吸食他或她的血液。拜亞基附著的每回合開始，包括第一回合，吸血將削减受害者3D10的力量，直至死亡（STR爲0）。拜亞基的STR數值將始終受此攻擊的效果影響，直到他吸幹受害人的血（不確定翻譯是否正確），除非受害者做一次成功的STR對抗檢定。受害者幸存後，需要休息和回復血液（輸血爲好），如此治療後力量可以每天恢復1D10+5。一個拜亞基每次都只能咬住一個受害者。格鬥55%（27/11）,傷害1D6+DB 緊咬不放（戰技）傷害1D6+3D10 吸食STR（血液）（單一受害者）閃避33% (16/6) 護甲：2毛髮與堅韌獸皮
技能：聆聽50%，偵查50% </t>
  </si>
  <si>
    <t>直視拜亞基喪失1/1D6點理智。</t>
  </si>
  <si>
    <t>5/16 飛行</t>
  </si>
  <si>
    <t>https://pic.pimg.tw/s70055n/1501083543-2807479637.jpg</t>
  </si>
  <si>
    <t>鑽地魔蟲</t>
  </si>
  <si>
    <t>長觸掘地者</t>
  </si>
  <si>
    <t>一堆涌動的觸肢，長在那個柔軟的灰黑色袋狀軀體上……除去那堆伸展開來、四下摸索的觸肢以外，它沒有任何可供識別的明顯特徵。不，有的——沒錯，在這東西的前端有一個腫塊……那是一個爲它的大腦、或是神經中樞、或是別的隨便什麽支配著這只恐怖、令人作嘔的生物的病態器官而準備的容器。——布萊恩·拉姆利，《鑽地魔怪》
鑽地魔蟲幾乎無懈可擊，只有少數的巫師研究它的弱點。據稱鑽地魔蟲的弱點包括輝煌維拉杰頌歌（Vach-VirajChant，梵語），舊神之印，以及將其在水中完全浸沒。</t>
  </si>
  <si>
    <t xml:space="preserve">
鑽地魔蟲像是巨型的地栖烏賊。它們蠕蟲一般的細長身軀總是包裹在粘液中。這些生物總會伴隨著咏唱一般的聲音一起出現。這些强有力的挖掘者能存活上千年，幷會悉心保護它們的後代。它們混合了各種奇特的性質，與這個星球上的任何一種生物都沒有相似之處，而其中最重要的一員是巨大的裂地者，修德·梅爾。處于任何成長階段的鑽地魔蟲都使用心靈感應進行交流，所以能够聯繫世界上任何地方的同族成員，幷且互相感知思想。只有成年的鑽地魔蟲能用心靈感應能力控制其它種族的生物。它們能像穿過奶油一樣在岩石中發掘通道，不需要呼吸。成年的鑽地魔蟲能耐受高達攝氏4000度（華氏7200度）的溫度。大多數鑽地魔蟲都住在接近地核的地方，只有流浪者，被流放者以及那些在岩漿噴發中被意外夾帶而出的個體才會去探索人類繁衍生息的冰冷地表。也許它們靠近地表是爲了生下後代，因爲幼年的鑽地魔蟲不能承受過高的溫度。我們無法瞭解他們的確切動機。完全成熟的個體能够引起强烈的地震。鑽地魔蟲對水極端敏感。雖然包裹它們表皮的粘液能隔離極少量的水，但哪怕是稍微浸沒在水中也會殺死鑽地魔蟲。在掘進時，這些怪物會通過水源或富含水的沉積物所反射的相對較低的回音來辨別大量含水的地區，幷盡力避開這些地方。鑽地魔蟲的分布遍及全世界，甚至在大洋之下的玄武岩中也能發現它們。在西非一個名叫格·哈倫的神秘都市中，經常可以看到它們出沒；數十億年前，它們可能曾被囚禁于此。本項的一般描述和最初給出的數據，是處于成熟期——蛻皮成長的最終階段的鑽地魔蟲。這是調查員最有可能遇到的一種鑽地魔蟲。鑽地魔蟲成長會經過從幼體到完全成熟的多個不同生長時期。理論上，調查員可能會遇到不同年齡層的鑽地魔蟲。</t>
  </si>
  <si>
    <t>鑽地魔蟲的精神控制：鑽地魔蟲可以用心靈感應能力控制人類，但它們只有在對方有某些它們想要的東西，例如奇特的球形礦物結晶等時才會這麽做。在使用這項技能時，需要用目標的POW與鑽地魔蟲的POW進行對抗檢定。如果鑽地魔蟲勝出，受害者就會被束縛在遭到精神控制時所在的那一片區域。受害者在一開始有大約一英里的活動範圍，但隨著鑽地魔蟲的接近，這個範圍會逐漸縮小，直到受害者可能無法離開某個特定的房間、甚至某張特定的椅子，這時鑽地魔蟲就會沖出地表，取走它想要的東西。如果受害者意識到了鑽地魔蟲的精神影響，那麽一個成功的POW對抗檢定就能打破這種束縛。一旦受害者曾經被鑽地魔蟲控制過，那麽他就可以通過成功的INT檢定意識到這種影響。鑽地魔蟲可以和任何它所知道的人類進行心靈接觸，無論對方身處地球上何處。但鑽地魔蟲在接觸對方的心靈之前需要花費一些時間。與人類溝通、或把某人束縛在某區域一天，需要花費鑽地魔蟲1點魔法值。它與受縛目標的距離每隔上10英里，就需要再多花費1點魔法值；如果距離很遠，幾隻鑽地魔蟲可以將魔法值集合在一起以彌補這一花費。但在同一時間，只能有一隻鑽地魔蟲與目標進行意志對抗。鑽地魔蟲之間的交流不需要花費任何魔法值，不論二者相距多遠。據稱成年的鑽地魔蟲能吸取人類的魔法值，但目前還不知道真相如何。地震攻擊：所有的成年鑽地魔蟲都能製造出地震。地震的裏氏强度由參與地震攻擊的所有鑽地魔蟲的POW之和除以100决定。但這一强度只在直徑100碼的中心區域有效，直徑每再擴大100碼，地震的震級就减1，直到震級弱得可以忽略爲止。或者鑽地魔蟲也可以選擇把力量集中在中心區域，而不是讓地震隨直徑延伸，以便在直徑爲100碼的倍數的某個較小區域內將效果最大化。所有參與産生地震的鑽地魔蟲至少要有半數以上位于中心區域的正下方。每只鑽地魔蟲需要花費的魔法值等于這場地震的最高裏氏震級；歷史上等級最高的地震爲9級左右，但地質學證據顯示了曾經發生過更强烈的地震。法術：一隻完全成年的鑽地魔蟲有50%的幾率擁有1D6種法術，其中大部分應與修德梅爾以及與地球有關聯的舊日支配者，諸如克蘇魯，伊戈隆納克，伊格等有關。</t>
  </si>
  <si>
    <t>攻擊每回合攻擊：次碾壓攻擊。1D8次。鑽地魔蟲每輪只能使用一戰鬥方式：接近鑽地魔蟲是十分危險的。它們可以隨時用巨大的體形和四處鞭打的觸手發起攻擊。糾纏吸取（戰技）：在每一輪中，鑽地魔蟲都可以使用1d8條觸肢攻擊，每條觸肢造成的傷害等于該個體傷害加值的一半（小數點後省略）。這會造成每輪3D10的CON損失，當CON降到0時，受害者就會死亡。當觸肢吸取受害者時不能攻擊其他目標，但仍可以被用于反擊，把骰運太差的調查員像溜溜球一樣拋來拋去。吸取目標的觸手將每回合持續削弱目標的體質，不同觸手可以同時攻擊一個目標，或者分散攻擊不同的目標。碾壓：鑽地魔蟲可以用其龐大的身軀壓碎它的敵人。如果鑽地魔蟲選擇進行碾壓攻擊，那麽已經抓住受害者的觸肢仍可以繼續進行糾纏吸取。在攻擊時，鑽地魔蟲會竪起身體，然後碾壓下來：壓碎的區域是圓形的，此區域內的所有生物都會遭到同樣的攻擊。粉碎面積的直徑爲[鑽地魔蟲體型值除以50]米。在碾壓區域內的所有調查員都需成功通過敏捷，閃躲或“跳躍”檢定，否則就會損失和鑽地魔蟲的傷害加值相等的HP。格鬥75%(37/15), 傷害2D6（觸手鞭打）糾纏吸取（戰技）：傷害2D6 + 流血(觸手捆綁) 壓碎80% (40/16)，傷害等于傷害加值(區域傷害, 群體傷害) 閃避17% (8/3) 護甲：5點皮膚和肌肉；鑽地魔蟲受傷後每回合回復5點生命值，生命值低于1時停止再生。</t>
  </si>
  <si>
    <t>見到完全成年的個體1d3/1d20；見到成長中的個體1/1d10；見到幼蟲不會喪失理智。</t>
  </si>
  <si>
    <t>5D6</t>
  </si>
  <si>
    <t>6/挖掘1</t>
  </si>
  <si>
    <t>https://sites.google.com/site/thecallofcthulhuintro/_/rsrc/1362155259504/xiang-guan-zi-liao/te-shu-sheng-wu-jie-shao/chthonian/1327359178071.jpg</t>
  </si>
  <si>
    <t>星之彩</t>
  </si>
  <si>
    <t>生命獵食者</t>
  </si>
  <si>
    <t>那一道自井中浮現的磷光不禁使人們産生一種异樣的感覺，一種厄運降臨的感覺。這種感覺已遠超他們的意識所能構想的任何景象；那種色彩不再只是閃閃發光，而是自井口噴涌而出。當這股由無法辨認的色彩組成的無形洪流離開井口之時，它就仿佛直接流向了天空。——H．P．洛夫克拉夫特，《來自群星的色彩》
星之彩會在地球成長幷生下他們的幼體嗎？或許地球提供給星之彩安全而資源豐富的場所來躲避來自其他世界的神秘掠食者。如果米戈成功捕獲或飼養了一隻星之彩，又會進行哪些古怪的實驗呢？</t>
  </si>
  <si>
    <t>星之彩是一種有知覺的生物，但它外在表現却像是一種純粹的顔色。它不是氣體，也根本沒有物質化的實體；當它移動時，看起來就像是一塊變幻的不定型的的顔色在四處流動，在它不符合光譜的顔色所投下的陰影中翻騰閃爍；這塊特殊的顔色可以像活物一樣流過地面或者從空中飄過。當它進食時，獵物的皮膚與面部都會散發出和星之彩顔色相同的微光。雖然星之彩是無形的，但它經過時的感覺像是觸碰了粘濕、有害的蒸汽；蓋革計量器會以特殊輻射爆發現象標示它的存在。在現代的夜視裝置中它表現爲一塊明亮的發光體。紅外綫顯示器對其無效。星之彩來自宇宙深處，那裏有著完全不同的自然法則。成熟的星之彩能産生三英寸大小，看上去是中空的球狀胚芽。當被放在營養豐富的土壤或淺水中時，胚芽就會開始發育。數天后，胚芽的外殼就會溶解，而誕生一個我們可以稱之爲幼蟲的新生物。這些像果凍狀的幼蟲可以長到極大的體形。當它開始滲入生態系統時，當地的植物就會展現出病態的瘋狂生長。果實的味道會變苦。昆蟲和動物會在出生時畸形。到了夜間，所有的植物都會散發出星之彩的光芒，草木像被强風吹動一樣扭曲蜿蜒，甚至連人類都會閃爍著幽靈般的光輝。數月後，幼蟲就會轉化成年輕的星之彩。年輕的星之彩會離開自己的巢穴，在附近覓食，幷開始汲取被它的幼蟲形態影響的地區中蘊含的生命力。當它吸取了足够的能量後，就會離開這顆星球前往太空在那裏度過成年期。在成熟過程中，星之彩能吸幹大約五畝擁有大量生物的區域內的所有生命力，或者十到二十畝荒野或草原內所有的生命力。被吸幹的土地從此荒蕪，沒有任何植物能繼續生長。明亮的光綫能抑制星之彩的活動。白天它會待在陰暗、凉爽的藏身處，最好是水底：池塘、井、湖、蓄水池甚至海洋，都是合適地點。</t>
  </si>
  <si>
    <t>特殊能力瓦解：星之彩能將它的能量聚焦從而在幾乎任何物質上瓦解出一個洞穴來。這一能力主要用于在地下挖掘一個巢穴。同樣的能量可以熔化一立方英尺的鈦或者分解數立方碼的松木。洞穴的內壁看起來像是被熔化的，但不會産生任何熱量。固化：星之彩可以集中幷固化它身體的一部分，這一部分將會變成半透明的。然後它可以用固化的部分操縱物體。</t>
  </si>
  <si>
    <t>每回合攻擊：1次因爲星之彩是相當高效的攻擊者，所以守秘人可能會願意讓調查員看到它的到來幷進行一次偵查檢定來搜索它發出的微光或留意突然出現的臭氧。星之彩沒有任何已知的戰鬥技能，也沒有正常手段能够傷害它。屬性吸取：當星之彩進食時，受害者必須進行POW對抗檢定。如果星之彩贏了，它就能從受害者身上永久吸取1d10點STR、CON、POW、DEX及APP，幷對其造成1d6點傷害。每吸取受害者的1點意志值，就能增加星之彩的1點意志值。受害者會意識到自己正被吮吸，幷有一種灼燒的感覺，甚至會漸漸變得枯萎和蒼白。他的面部和皮膚也會迅速老化，出現醜陋的皺紋和溝壑。一旦星之彩吸取完畢，受害者就會死亡。精神攻擊：星之彩能削弱附近有知覺的生物的精神，在星之彩附近每居住一天，這片區域內的每個人就都必須進行一次智力對抗檢定，如果失敗，則會損失1d6點魔法值和1d6點理智值。因此而喪失的魔法值無法自然恢復，除非受害者離開這片區域。這種影響還能强有力地迫使受害者待在自己的家裏，當受害者的意志力不斷削弱時，這種影響將會變得更加難以抵抗。如果受害者决定要要離開這片區域，他必須進行做一次困難或極難意志檢定（如果魔法值少于50%則第七版特殊能力蠕行者不能說話但可以書寫。對它們而言施放咒意志值也視爲减半，如果魔法值歸0或更少，意志值則只有五分之一）。或者不知爲何而被强迫留下。吸取對抗檢定：受害者的意志值對抗星之彩的意志值，傷害1D6+屬性損失精神攻擊對抗檢定：受害者的智力值對抗星之彩的意志值，傷害1D6魔法值+1D6理智損失閃避47%(23/9) 護甲：無——星之彩免疫物理傷害，只有强磁場可以禁錮它。它可以受到魔法傷害。</t>
  </si>
  <si>
    <t>理智損失：見到星之彩喪失0/1d4點理智。見到被星之彩獵食的受害者喪失1/1d8點理智。</t>
  </si>
  <si>
    <t>15每50點POW提升5X1D6點STR，不滿50的部分向上取整（如：51-100的POW值星之彩的力量值爲2x(1d6x5)點，101-150的POW值就是(3X5X1D6)點）</t>
  </si>
  <si>
    <t xml:space="preserve">N/A </t>
  </si>
  <si>
    <t>與POW值相等</t>
  </si>
  <si>
    <t>95 (2D6+12 ×5)</t>
  </si>
  <si>
    <t>70 (4D6 ×5)</t>
  </si>
  <si>
    <t>50* (2D6 ×5) 基礎數值，該數值會隨星之彩的獵食而增加</t>
  </si>
  <si>
    <t>N/A</t>
  </si>
  <si>
    <t>10*</t>
  </si>
  <si>
    <t>流動12／飛行20</t>
  </si>
  <si>
    <t>http://www.gaobei.com/upload/10001/article/2019_08/09141123_hwlpol_b.jpg</t>
  </si>
  <si>
    <t>蠕行者</t>
  </si>
  <si>
    <t>蜒行妖術師</t>
  </si>
  <si>
    <t>在至深窟穴之中，居住著恐怖之物，其物至奇至怪，眼不可窺。在遭到詛咒之地，死亡的思想會獲得新的生命和怪异的肉體，那些肉體無頭，却有邪念居于其中。大賢伊本·斯查卡巴歐曰：沒有橫躺著巫師尸首的墳墓是幸福的，沒有撒著巫師骨灰的城邑的夜晚也是幸福的。古言相傳，結交惡魔之人的靈魂不會很快離開躺在墓穴中的尸骸，它們會等到有大蛆噬咬尸體爲止。那時，恐怖的生命會從腐尸中生出，愚鈍的食腐之蛆會變得狡詐，使大地煩惱，它們會腫脹到可怕的程度，使大地遭殃。它們會鑽進大地的毛孔，偷偷掘出大洞，它們不再只能爬行，而會開始學著走路。——H．P．洛夫克拉夫特，《魔宴》</t>
  </si>
  <si>
    <t>蠕行者是由成千上萬的蠕蟲和蛆組成的。每只蠕蟲都是活的幷會不斷移動,不過它們通常保持人體的形狀。自從蠕蟲群吞噬了一個死去的巫師時,大量蠕動著的生物就共同占據了巫師的心智。巫師被吞噬的“意志”能有效的驅動蠕蟲們共同合作,實行行動。</t>
  </si>
  <si>
    <t>蠕行者不能說話但可以書寫。對它們而言施放咒意志值也視爲减半，如果魔法值歸0或更少，意志值則只有五分之一）。或者不知爲何而被强迫留下。吸取對抗檢定：受害者的意志值對抗星之彩的意志值，傷害1D6+屬性損失精神攻擊對抗檢定：受害者的智力值對抗星之彩的意志值，傷害1D6魔法值+1D6理智損失閃避47%(23/9) 護甲：無——星之彩免疫物理傷害，只有强磁場可以禁錮它。它可以受到魔法傷害。理智損失：見到星之彩喪失0/1d4點理智。見到被星之彩獵食的受害者喪失1/1d8點理智。語或者和它們的异族主人及來自遙遠彼方的生物交流時，口頭語言是不必要的。法術：每個蠕行者至少能够擁有1D10個法術。</t>
  </si>
  <si>
    <t>每回合攻擊：1次戰鬥方式：蠕行者可以像人類一樣使用武器，但它們更喜歡用法術或者奴僕去實行物理工作。格鬥35%(17/7),傷害1D3(徒手)或取决于其使用的不同武器。閃避20%(10/4) 護甲：無；然而因爲蠕行者所擁有的柔軟而又韌性的結構，一般的武器只能對這東西造成最小的傷害。所有的槍械子彈只能造成1點傷害，霰彈槍彈丸除外——它造成每個傷害骰的最小傷害。技能：潜行60%</t>
  </si>
  <si>
    <t>理智損失：看到蠕行者喪失1D3/2D6點理智。</t>
  </si>
  <si>
    <t xml:space="preserve">45 (1D6 +6 ×5) </t>
  </si>
  <si>
    <t>達貢&amp;海德拉（特殊深潜者）</t>
  </si>
  <si>
    <t>深潜王</t>
  </si>
  <si>
    <t>它巨大，酷似波呂斐摩斯，它可憎，如同惡夢中的巨大怪物一樣飛快地奔向獨石柱，然後在獨石柱旁猛烈地揮動其一雙巨大的帶鱗手臂。——H．P．洛夫克拉夫特，《達貢》
人類對達貢的崇拜由來已久，歷史上有很多崇拜達貢的教會崛起又消亡。隱藏在這些教會在公衆面前的慈善面目之後，只有核心成員知道教會的真正性質和目的。古腓尼基人，古蘇美爾人，迦南人和非利士人都崇拜一個象徵豐饒的神，名叫達貢或大袞。非洲馬裏的多貢人崇拜一對兩栖半魚人祖先圖騰，幷相信這對在遙遠的過去從無形之星來到地球的雙子若是回歸，將揭開新紀元的序幕。敏銳的觀察者稱達貢的秘教團正在在新英格蘭沿海地區的海港和城鎮迅速興起，這件事還有待進一步觀察。一些人聲稱達貢和許德拉不過是偉大的克蘇魯的面目之一或者化身，是那巨型生物沒有被困在海底的拉萊耶的那一部分身體或者力量。</t>
  </si>
  <si>
    <t>父神達貢和母神海德拉，是在體型和年齡上均極大程度地成長的深潜者。達貢和海德拉的身高在20英尺以上，大概已經活了幾百萬年。它們支配著深潜者，率領深潜者們崇拜克蘇魯；這一對與克蘇魯及其僕從不同，它們能够自由行動，但只在罕見的情况下才能遇到。達貢與海德拉的能力值基本相同；而成長到如洛夫克拉夫特的《達貢》中所描寫的程度的深潜者也許遠不止達貢和海德拉。</t>
  </si>
  <si>
    <t>法術：兩者都擁有所有的召喚術，束縛術和聯絡術。</t>
  </si>
  <si>
    <t>每回合攻擊：2次戰鬥方式：這些巨大的怪物能够使用各種方式攻擊調查員，脚踢，爪擊，拳擊，踐踏等等。這種生物的軀體是一個巨大的團塊，在團塊上生著黑色的鞭狀觸手。團塊周遭還張著巨大的嘴，從嘴裏不斷滴下綠色的粘液。它的身體下端是巨大的蹄子，它可以借此站立。它的身軀輪廓就像是樹木：粗短的脚是樹幹，長滿觸手的身軀是樹冠。從它體內散發著一種仿佛被掘開的墓穴一樣的惡臭。其身高在12到20英尺之間。它的名字“黑山羊幼崽”，指的就是莎布·尼古拉絲的尊號“孕育萬千子種的森之黑山羊”中的“幼崽”。亦即，黑山羊幼崽與莎布·尼古拉絲之間有著極爲密切的關係，也只有在崇拜莎布·尼古拉絲的地區才能見到它。它們作爲莎布·尼古拉絲的代理者而行動，代替她接受信徒獻上的祭品和崇拜，幷且吃掉不敬拜她的人，將母親的福音擴散到世界各地。幸運的是，它們相當罕見。格鬥80%(40/18) 閃避50%(25/10) 護甲：6(皮膚)</t>
  </si>
  <si>
    <t>理智損失：見到達貢或海德拉喪失1D10點理智值。</t>
  </si>
  <si>
    <t>+6D6</t>
  </si>
  <si>
    <t>10/15 游泳</t>
  </si>
  <si>
    <t>https://i.ytimg.com/vi/xj2eIdEqid0/hqdefault.jpg</t>
  </si>
  <si>
    <t>黑山羊幼崽</t>
  </si>
  <si>
    <t>莎布·尼古拉絲的子嗣</t>
  </si>
  <si>
    <t>路上有一個黑色的東西。不是樹，是一個又大又黑的東西，就那麽蹲坐在那兒，好像在等待什麽，繩子似的胳膊蠕動著，伸展著……它是我夢見的那個黑色的東西——那個在樹林裏出現的，黑色的、有好多繩子的、粘粘乎乎的、像樹似的東西。它爬了上來，用它的蹄子和嘴和像蛇似的胳膊，在地上蠕動著爬了上來。——羅伯特·布洛克，《弃屋中的筆記本》</t>
  </si>
  <si>
    <t>這種生物的軀體是一個巨大的團塊，在團塊上生著黑色的鞭狀觸手。團塊周遭還張著巨大的嘴，從嘴裏不斷滴下綠色的粘液。它的身體下端是巨大的蹄子，它可以借此站立。它的身軀輪廓就像是樹木：粗短的脚是樹幹，長滿觸手的身軀是樹冠。從它體內散發著一種仿佛被掘開的墓穴一樣的惡臭。其身高在12到20英尺之間。它的名字“黑山羊幼崽”，指的就是莎布·尼古拉絲的尊號“孕育萬千子種的森之黑山羊”中的“幼崽”。亦即，黑山羊幼崽與莎布·尼古拉絲之間有著極爲密切的關係，也只有在崇拜莎布·尼古拉絲的地區才能見到它。它們作爲莎布·尼古拉絲的代理者而行動，代替她接受信徒獻上的祭品和崇拜，幷且吃掉不敬拜她的人，將母親的福音擴散到世界各地。幸運的是，它們相當罕見。</t>
  </si>
  <si>
    <t>法術：每只黑山羊幼崽能擁有等同于其智力值十分之一的法術數量。</t>
  </si>
  <si>
    <t>每回合攻擊：5次。黑山羊幼崽每回合只能使用一次踐踏攻擊。戰鬥方式：黑山羊幼崽長著無數虬結的觸手，一般來說，其中總有4根特別粗大，被它用來攻擊。每條粗觸手都可以擊打造成傷害。它也可以用它的蹄子踢擊，單純的碾壓攻擊，或者用它龐大的身軀進行撞擊攫取(戰技)：黑山羊幼崽可以使用它的觸手抓住幷捕獲最多四個受害者。當它把受害者抓住的時候，就會將其放入口中，其後，每輪吸取1D10+5點STR。這些失去的STR不可恢復。當STR被吸取的時候，受害者只能無謂地掙扎、哀嚎。踐踏：黑山羊幼崽也可以用它巨大的蹄子踐踏敵人，當它踐踏的時候，當它以後退站立試圖踐踏盡可能多的敵人時通常會像牲畜一樣大聲吼叫（如果他們靠在一起則最多1D4個人）。格鬥80%(40/16)，傷害等于傷害加值攫取(戰技)：抓住幷每輪吸收1D10+5點STR。踐踏40%(20/8),傷害2D6+傷害加值閃避40%(20/8) 護甲：黑山羊幼崽的身體幷非由地球上的物質構成，如果用槍械命中，只能造成1點傷害（槍械貫穿則可造成2點傷害）近戰武器可以正常造成傷害。此外，所有與熱、爆炸、腐蝕、電、毒有關的傷害或攻擊全部無效。技能：潜行（處于林地中時獲得獎勵骰）30%</t>
  </si>
  <si>
    <t>理智損失：見到黑山羊幼崽喪失1D3/1D10點理智值</t>
  </si>
  <si>
    <t>4D6</t>
  </si>
  <si>
    <t>https://sites.google.com/site/thecallofcthulhuintro/_/rsrc/1362318396541/xiang-guan-zi-liao/te-shu-sheng-wu-jie-shao/dark-young/dark_young_of_shub_niggurath_by_dloliver-d4edrpw.png</t>
  </si>
  <si>
    <t>深潜者</t>
  </si>
  <si>
    <t>蹈海鰓民</t>
  </si>
  <si>
    <t>我覺得它們的顔色以灰綠色爲主，不過却有著白色的肚皮。這些東西的大部分皮膚都滑溜發亮，但却有著帶鱗片的背脊。它們的模樣隱約有些人猿般的特徵，但却有著一顆魚頭，長著巨大鼓脹、永不閉合的眼睛。它們脖頸的側旁生長著不斷顫動的魚鰓，長長的手爪間覆蓋著蹼膜。它們胡亂地跳動著，有時用兩腿前進，有時四肢著地。不知爲何，我有些慶幸它們只有四肢，而不是更多的手脚。它們聒噪、吠叫的聲音顯然是一種清晰複雜的語言，傳遞著它們那呆木面孔無法表達的陰暗情感。——H．P．洛夫克拉夫特，《印斯茅斯的陰霾》
幾個世紀以來深潜者都不得不將它們神話般的城市建造在深海中，隱藏起來不爲外人所見。水手、漁民和采珠人的日記、回憶和他們講述的故事中偶爾會暗示幷聲稱在海中存在奇怪的珠寶，巨大的石工藝品(通常是鑲嵌著珍珠母的)，噢，當然，還有美人魚。如果將這類民間故事搜集在一起，可能會導致人們得出結論，某些海域的主人即是那不朽的深潜者族群。目前記錄下的名字有例如Ahu-Y’hloa，Y’ha-nth- lei以及G’ll-oo。</t>
  </si>
  <si>
    <t>深潜者是水陸兩栖的種族，主要崇拜克蘇魯及被稱爲“父神達貢和母神海德拉”的兩隻生物。封閉在連時間也毫無意義的深海之中，它們獨特又傲慢的生命充滿了冰冷的美感，它們的心靈殘酷得超出想像，它們的生命永恒不死。在交配或崇拜偉大的克蘇魯時它們會結伴，但是它們幷不像人類一樣希望互相進行身體接觸。它們是海洋種族，在淡水中沒有發現過它們的踪迹。在地球上各海域的海底都有它們的都市，其中一個就位于馬薩諸塞州近海，靠近印斯茅斯。有謠言稱其他地點坐落于大不列顛群島之外。</t>
  </si>
  <si>
    <t>水下呼吸：因爲深潜者在海底栖居，所以它們不需要外部幫助就能進行水下呼吸，幷且它們同樣也能在陸地呼吸。法術：深潜者有40%的幾率擁有1D4個法術。</t>
  </si>
  <si>
    <t xml:space="preserve">每回合攻擊：1次戰鬥方式：深潜者可以像人類一樣使用武器，不過深潜者更擅長使用它們自己的長矛和三叉戟。格鬥45%(22/9),1D6傷害+傷害加值或取决于其使用的不同武器（例如矛，1D8傷害+傷害加值）。閃避25%（12/5）護甲：1(皮膚和鱗) </t>
  </si>
  <si>
    <t>0/1d6</t>
  </si>
  <si>
    <t>8/游泳10</t>
  </si>
  <si>
    <t>https://www.itsfun.com.tw/images/db/4f/nBnauImZiNWNwgjYjF2NwQWYlFTMwQ3Lt92Yuc2cthWcuw2cz5SMw9yL6MHc0RHa.jpg</t>
  </si>
  <si>
    <t>混種深潜者</t>
  </si>
  <si>
    <t>携帶印斯茅斯污穢之後代</t>
  </si>
  <si>
    <t>他是個瘦削的男人，彎腰佝僂，接近六英尺高……年紀可能在三十五歲上下，但如果沒注意那張陰沉而又毫無表情的面孔，單單只看到此人脖子兩側模樣古怪、深深下陷的皺褶，很容易讓人高估他的年紀。那個人的頭很窄，一雙鼓脹突出而且灰白暗淡的藍色眼睛似乎永遠不會眨眼一般，鼻子扁平，前額與下頦均向後收縮，還長著一雙似乎沒有發育完全的耳朵。他臉上那張厚實的長嘴唇周圍與毛孔粗大、顔色淺灰的面頰上幾乎沒留任何鬍鬚，只有一些稀疏的黃色頭髮小塊不規則地散布捲曲著；在某些地方面孔似乎不規則得有些古怪，就像表皮是因爲某些皮膚病而剝落了一般。——H·P·洛夫克拉夫特《印斯茅斯的陰霾》</t>
  </si>
  <si>
    <t>混種深潜者是深潜者和人類雜交的産物。儘管大部分混血種都如普通人類般出生，但在十七八歲往往會發生心理和生理上的雙重變化——變成俗稱的“印斯茅斯面容”。到了中年，大部分混血深潜者顯示出明顯的畸形，幷且絕大多數退居到他們封閉的隱秘住處中。幾年內，他們最終轉化成深潜者，開始他們新的海洋生活。 和身體變化一起到來的往往還有新感官的覺醒，奇怪的關于海底都市的夢以及對于前往海邊的渴望——尤其是祖先的家園和自己的出生地。通常情况下，混血種都居住在偏遠的沿海村莊，不過在較遠的內陸有時也能發現他們（特別是在其轉化的早期階段）。當最終的轉化發生在混種種身上時，他們要麽學會接受他們那可怕的血統，要麽在這個過程中陷入瘋狂。深潜者們會試圖把混血種引誘到它們安全的巢穴以便見證混血種最終的蛻變，幷確保混血種適應深潜者們共同傳承的遺産。大約有10%的混血種無法完成他們的蛻變，被迫以半人半魚的形態渡過普通人類的生活；而另外還有約10%的混血種完全不蛻變，深潜者的基因于是缺失了一代——而在他們的子嗣中這些基因將再次得到體現。</t>
  </si>
  <si>
    <t>水下呼吸：混血種在完全蛻變爲深潜者前不能在水下呼吸，不過從幼兒時期起他們能停留在水下的時間就可以長達普通人類的兩倍。法術：已經開始接受自身的水族遺産的年長混血種有10%的可能知曉1d3個咒文。</t>
  </si>
  <si>
    <t>每回合攻擊：1次戰鬥方式：混種深潜者可以使用人類的武器。格鬥45%(22/9)，基于所使用的武器傷害+傷害加值，或徒手（1D3）+傷害加值。閃避30%(15/6) 護甲：無技能：跳躍45%，聆聽50%，潜行46%，游泳60%。</t>
  </si>
  <si>
    <t>直視混血種喪失0/1D4理智值，對于特別可怕的個體則可以增加（1/1D6+）</t>
  </si>
  <si>
    <t>8/8游泳</t>
  </si>
  <si>
    <t>https://i2.kknews.cc/SIG=1n9no27/ctp-vzntr/91qnn6rq19q34481o94r135r2q1rp9p7.jpg</t>
  </si>
  <si>
    <t>巨噬蠕蟲</t>
  </si>
  <si>
    <t>他脚下的地面被龐大的巨噬蠕蟲侵蝕著。正好在他向下張望的時候，有一條蠕蟲將身軀抬起了數百英尺之高，向他伸出蒼白而粘稠的前端。——H．P．洛夫克拉夫特＆E·霍夫曼·普萊斯，《穿越銀匙之門》
偉大的巫師，狡詐之艾-依-沙克在他那褻瀆的記錄中聲稱自己曾經在幻夢境中遭遇過稱爲噬巨蠕蟲——巨噬蠕蟲之母的的生物。通過某種詭异而不可知的方法，噬巨蠕蟲可以將他們的巨噬蠕蟲子嗣投放到時空另一側的清醒世界中，艾-依-沙克的記錄還表示，這次遭遇幾乎斷送了他的性命，他不得不犧牲自己的年輕助手馬穆德才得以脫出生天。</t>
  </si>
  <si>
    <t>巨噬蠕蟲是一種類似蠕蟲的龐大無匹的掘洞生物。它們不是地球上的生物，而且除了一段極短的時期以外再也沒有來過地球。就地球沒有被它們挖得千瘡百孔這一點來說，比起許多其他世界來我們還是相當幸運的。巨噬蠕蟲討厭光，但光似乎幷不會對它們造成什麽實質性損害。除了在那些被它們徹底征服的行星上，白天是看不到它們的踪影的。巨噬蠕蟲和鑽地魔蟲之間似乎有某種不爲我們所知的關係；而在幻夢境，也生活著一種叫做噬巨蠕蟲(Bhole)的、和它很相似的生物。</t>
  </si>
  <si>
    <t>戰鬥方式：這些東西體型巨大，移動迅速，血肉之軀的凡人接近它們是極度危險的。被它的巨型身軀擊中就相當于被火車撞擊。當巨噬蠕蟲將調查員壓碎的時候，他會直接死亡。如果通過了成功的幸運檢定，說不定可以找到能用來埋葬的殘骸。粘液攻擊：除了將目標吞掉或壓碎之外，巨噬蠕蟲還可以將從嘴邊滴落的粘粘糊糊的唾液噴吐出去，射程2～3英里。唾液會覆蓋一片圓形的地區，直徑相當于巨噬蠕蟲體型值的1%英尺；一隻體型爲2750的巨噬蠕蟲可以吐出直徑27英尺的唾液，大到足以擊落一架飛機。遭到唾液覆蓋的任何生物都會被衝擊擊暈，幷且被淹沒在其中。要從這灘唾液裏爬出來需要進行一次極難難度的力量檢定；此檢定每輪只能進行一次。被埋在這灘可怕的粘糊唾液中，調查員無法呼吸幷且開始陷入窒息。此外，唾液還具有腐蝕性，被埋在唾液裏的受害者每輪都會損失1點生命值。一旦受害人逃脫，腐蝕傷害就會停止。吞噬：當巨噬蠕蟲要吞咽（噬）某個人時，和粘液攻擊的範圍同樣大的範圍內全部受害者都會被吞下。格鬥30%(15/6)，即死噴吐粘液50%(25/10)，特殊吞噬80%(40/16)，被吞掉閃避6%(3/1) 護甲：等同于巨噬蠕蟲POW的五分之一。</t>
  </si>
  <si>
    <t>理智損失：直視巨噬蠕蟲喪失1D4/1D20點理智值。</t>
  </si>
  <si>
    <t>64D6</t>
  </si>
  <si>
    <t>蠕行18/挖洞10</t>
  </si>
  <si>
    <t>https://sites.google.com/site/thecallofcthulhuintro/_/rsrc/1362319112105/xiang-guan-zi-liao/te-shu-sheng-wu-jie-shao/dhole/dhole.jpg</t>
  </si>
  <si>
    <t>空鬼</t>
  </si>
  <si>
    <t>位面躍遷者</t>
  </si>
  <si>
    <t>在黑暗中拖著脚步走向他的是一個巨大而又邪惡的黑色怪物。那東西既不完全是猿猴，也不完全是昆蟲。它的皮膚鬆弛地垂下來，挂在自己巨大的身軀上，而它那滿是皺紋、帶有眼睛退化後殘留痕迹的頭顱仿佛喝醉了酒一般大幅度地搖擺著。它伸展開的前爪上長著寬大的鈎爪。儘管這個東西沒有任何面部的表情，但它的全身都緊綳著凶狠而致命的惡意。——H.P.洛夫克拉夫特和黑茲爾·赫爾德，《蠟像館驚魂》</t>
  </si>
  <si>
    <t>人們對這種生物知之甚少，只有名字和它們的外皮的樣子。據說它們可以在不同位面和宇宙中各個世界之間穿行，從不在一個地點呆上太長時間。有傳言說這些生物有時會侍奉一位神或者舊日支配者，但是它們的個體動機和目的還是謎團。</t>
  </si>
  <si>
    <t>位面旅行：可以隨意從一個位面的存在中脫離，外在表現爲開始閃爍和消隱。這個轉移過程耗費它們4點魔法值，需要一個回合才能完成。此時它們可以被攻擊，但不能向攻擊者反擊造成傷害。空鬼可以帶著物體或者生物一起轉移到另一個位面，只要將想要的物品用爪子抓住，幷且爲此物品或生物的每50點SIZ額外支付1點魔法值。被帶走的物體或受害者將再也不會被找到。法術：空鬼有40%的幾率知曉1D3個法術。</t>
  </si>
  <si>
    <t>每回合攻擊：2次戰鬥方式：空鬼可以用兩支前爪進行普通的空手攻擊，也會試圖抓住對手，消隱至其他位面。格鬥45%（22/9），1D8+傷害加值抓掠（戰技）抓住對手一回合，然後帶著對手消失到（空）鬼才知道是哪裏的地方。躲避30%（15/6）護甲：3點厚皮</t>
  </si>
  <si>
    <t>理智損失：直視空鬼喪失0/1D10點理智。</t>
  </si>
  <si>
    <t>https://sites.google.com/site/thecallofcthulhuintro/_/rsrc/1362325061525/xiang-guan-zi-liao/te-shu-sheng-wu-jie-shao/dimensional-shambler/DimensionalShambler.jpg</t>
  </si>
  <si>
    <t>古老者</t>
  </si>
  <si>
    <t>曙宙奧研師</t>
  </si>
  <si>
    <t>雕像表現了某種有脊的桶狀物體。這些桶狀物的中央腰部水平地延伸著好幾條如同輪輻般的肢體，而它們的上下兩端則鼓起突出，形成某種竪直的瘤或是球莖。不論桶狀物的頂端還是底端都有五條很長幷且尖端逐漸收攏成三角形的扁平肢體。這些肢體以球莖爲中心向周圍延伸開去，就像是海星的觸手。——H.P.洛夫克拉夫特，《魔女屋中之夢》</t>
  </si>
  <si>
    <t>這些生物的完整描述可以在洛夫克拉夫特的《瘋狂山脉》中找到：其中提到它們立高約八英尺，軀幹上有六足，長著翅膀，靈活地折叠在身體上的凹槽中。在那個故事裏這個種族被稱爲Old Ones。古老者靠吹出尖細的哨聲交流，幷且可以在沒有光綫的情况下感受周遭事物。古老者在十億年前來到地球，幷且在進行奇奧的實驗時無意引發了地球生命的起源。它們創造了褻污的修格斯，作爲奴僕。在人類進化之前它們的種族就開始衰退，至少它們通過膜狀雙翼飛越宇宙空間的能力就喪失了一部分。在經歷了和其他種族的無數戰爭，米-戈和星之眷族對它們的打擊，以及它們的奴僕修格斯的叛變等種種之後，兩栖的古老者在最近幾百萬年裏被趕回了南極，它們最後的城市仍然被封凍在冰山之下。它們的文明被冰河期的嚴寒抹殺了。古老者在陸地上滅絕了，不過在海底最深處，它們可能還有種群存在。可以進行時間旅行的女巫和巫師有時會探尋古老者，以在研究上更進一步，理解宇宙和神話中各種事物。他們收集的證據也暗示在宇宙間還生活著沒有衰退的古老者。</t>
  </si>
  <si>
    <t>法術：古老者有70%的幾率知曉1D4個法術。技術：見第十三章：外星科技及其造物</t>
  </si>
  <si>
    <t>每回合攻擊：5次戰鬥方式：古老者可以用觸手或軀體打擊和撞擊敵人。糾纏（戰技）：當觸手抓住受害者時，會纏住受害者，之後的每回合受害者都會受到相當于古老者的傷害加值的一半的束縛和碾壓傷害。每個古老者有五條觸手，所以此技能最多能抓住五個受害者。格鬥40%（20/8)，傷害等于傷害加值糾纏（戰技）抓住目標，其後每個回合被對束縛的目標造成1/2傷害加值的傷害。躲避40%（20/8）護甲：7點皮膚</t>
  </si>
  <si>
    <t>理智損失：直視古老者喪失0/1D6點理智。</t>
  </si>
  <si>
    <t>3D6</t>
  </si>
  <si>
    <t>8/10飛行</t>
  </si>
  <si>
    <t>https://i.ytimg.com/vi/fxGEJaxFrGM/hqdefault.jpg</t>
  </si>
  <si>
    <t>炎之精</t>
  </si>
  <si>
    <t>縱火者</t>
  </si>
  <si>
    <t>它們看起來是成千上萬的微小光點……這無數光點是有生命的火焰！它們所及之處，烈焰滔天。——奧古斯特.德雷斯，《暗夜呢喃》</t>
  </si>
  <si>
    <t>炎之精是舊日支配者克圖格亞的僕從，幷且和他一起也生活在北落師門或者那附近。它們會被召喚至地球，或者跟隨克圖格亞一起來到地球。它們的外形是一團有智力的氣體或等離子體。</t>
  </si>
  <si>
    <t>法術：炎之精有20%的幾率知曉1D3個法術。</t>
  </si>
  <si>
    <t>每回合攻擊：1次戰鬥方式：炎之精通過接觸攻擊，被接觸的可燃目標會被點燃。它們通過熱休克對人類造成傷害。擲2D6作爲炎之精造成的傷害以判定熱休克，如果調查員通過了CON檢定，只承受一半傷害；如果失敗，承受完全傷害。在同一次攻擊中，炎之精會試圖從它的目標身上偷取魔法值，此時需要進行對抗POW檢定：如果炎之精勝利，則從受害者身上偷取1D10點魔法值；如果目標獲勝，炎之精自己失去一點魔法值。也就是說炎之精每次攻擊需要擲兩次骰——一次决定熱休克傷害，一次决定魔法值損失。
格鬥魔法值躲避85%（42/7），造成2D6點燒灼傷害+吸取40%（20/8）護甲：普通材料製成的武器無法傷害它們（例如刀刃和子彈）。向一個炎之精潑水，每半加侖可以使它損失1點HP，一個普通的手持滅火器可以造成1D6點傷害，一桶水可以造成1D3點傷害。</t>
  </si>
  <si>
    <t>理智損失：直視炎之精喪失0/1D6點理智。</t>
  </si>
  <si>
    <t>11飛行</t>
  </si>
  <si>
    <t>https://sites.google.com/site/thecallofcthulhuintro/_/rsrc/1362156873881/xiang-guan-zi-liao/te-shu-sheng-wu-jie-shao/fire-vampire/fire%20vampire.jpg</t>
  </si>
  <si>
    <t>飛水螅</t>
  </si>
  <si>
    <t>暗降悚妖</t>
  </si>
  <si>
    <t>一個半水螅狀的古老種族，與人類所知的一切完全迥异……它們只有一部分是由物質構成，幷且雖然沒有雙翼也能飛行……有迹象表明它們有驚人的可塑性幷且可以暫時隱身……單調嘈雜的哨聲和擁有五個圓趾的巨大脚印也是它們踪迹的標識。——H.P.洛夫克拉夫特，《超越時間之影》</t>
  </si>
  <si>
    <t>這種來自太空的無名種族在七億五千萬年前作爲征服者到達地球。它們建造了矗立著沒有窗戶的高塔的玄武岩城市，幷且在太陽系其它三顆星球也有定居。在地球上，它們與偉大種族伊斯之間爆發了戰爭，最終戰敗幷被驅趕到地下。在白堊紀末期（約五千萬年前）它們沖出地面，在復仇之戰中消滅了偉大種族。飛水螅目前還居住在它們的深邃洞穴中，幷且滿足于留在那裏，消滅不小心遇到它們的任何生物。通向它們的巢穴的通道往往處于上古廢墟的深處，那裏有由岩石封閉起來的深井。凶猛殘忍，戰鬥方式繁多的外星殺手飛水螅就依然栖息在這些井中。古代傳說中稱飛水螅具有操縱强風造成嚴重破壞或攻擊單一目標的能力。</t>
  </si>
  <si>
    <t>隱形：飛水螅可以通過每回合消耗1點魔法值來完全隱形。通過常伴它們身邊的持續的刺耳哨聲仍然可以粗略地確定它們的方位。任何試圖擊中一個隱形飛水螅的人都必須進行成功的聆聽檢定來定位目標，幷且定位成功之後進行任何攻擊的同時都要擲一次懲罰骰。飛水螅可以自由地進入或脫離隱形狀態，所以對它的每次攻擊都要進行一次幸運檢定。如果幸運檢定失敗，飛水螅會瞬間進入隱形，而此次攻擊也需要擲一次懲罰骰。當飛水螅隱形時，它不會使用觸手攻擊，但仍然會使用它的某一種控風類技能或施放法術。法術：飛水螅有70%的幾率知曉1D10個法術。</t>
  </si>
  <si>
    <t>每回合攻擊：2D6次（每回合投2D6决定生成多少觸手）；每回合只能使用一次控風類的攻擊。戰鬥方式：觸手在飛水螅的身體上不斷生成和消解。觸手通常造成1D10點傷害。因爲這種生物的部分非物質特性，觸手會直接對目標的HP造成傷害，忽略任何體表護甲。傷口表現爲風炙或組織失水乾燥。注：飛水螅的每種控風技能每回合消耗它們1點魔法值。風擊波：風擊波的基礎範圍是長20碼，直徑10碼的圓柱形，造成的傷害等于飛水螅的傷害加值。圓柱形波可以延展至超出20碼，但是範圍每長一倍，傷害降低1D6——在39碼處的敵人會受到4D6點傷害（傷害加值减去1D6），在41碼處的敵人受到3D6點傷害。風擊波會導致受害者的血肉被剝離骨胳，皮膚脫水風炙，幷被向後吹飛，距離等于他們失去的HP，單位爲碼。定身：這是一種捕獲獵物的奇异攻擊模式。這種模式下，控風攻擊擁有1000碼的距離，幷且可以繞過轉角或穿過曲折的通道而不衰减。風雖然由飛水螅放射而出，但是對目標具有吸取作用，降低他或她的移動速度，强迫它們進行STR檢定對抗飛水螅的POW。超過200碼時這個效果會减弱，目標可以得到一個獎勵骰。如果飛水螅獲勝，受害者此回合無法移動。如果目標獲勝，則仍然可以正常移動。飛水螅在使用這個技能時可以全速移動，同時追逐幷减速它的目標獵物。這項技能可以用在互相距離不超過30碼的多個目標身上。每個其他目標可以在進行STR檢定對抗飛水螅時獲得一個獎勵骰。飛水螅能選擇它的目標。風暴：飛水螅可以和同伴一起引導一場風暴。所有參與的飛水螅的每一點POW可以爲風暴提供每小時半英里的風速。這個風暴是區域性的，每移動200 碼就會失去5mph。一群飛水螅可以在數平方英里的區域內引導一場飓風。假如風速超過100mph，那麽高出的每20mph對目標造成1D4點傷害。進行了成功的幸運檢定的目標承受一半傷害。格鬥85%（42/17），造成1D10點傷害風擊波70%（35/14），傷害等于傷害加值（距離每遠20碼，傷害降低1D6）躲避30%（15/6）護甲：4點，加上隱形能力。超視界的飛水螅只受到來自物理武器的最低傷害，然後由于其護甲再次降低4點傷害。附魔武器以及熱能和電能等力量造成正常傷害。</t>
  </si>
  <si>
    <t>理智損失：直視飛水螅喪失1D3/1D20點理智。</t>
  </si>
  <si>
    <t>5D6（只對風擊波有效）</t>
  </si>
  <si>
    <t>8/12飛行</t>
  </si>
  <si>
    <t>https://gss3.bdstatic.com/7Po3dSag_xI4khGkpoWK1HF6hhy/baike/w%3D268%3Bg%3D0/sign=48756221a6ec08fa260014a161d55a50/960a304e251f95ca6ebe5428cf177f3e660952e1.jpg</t>
  </si>
  <si>
    <t>無形眷族</t>
  </si>
  <si>
    <t>幻身异形</t>
  </si>
  <si>
    <t>當昆揚人帶著强大的原子能探照燈深入恩凱的黑淵中時，它們發現了活物——順著岩石隧道滋長，崇拜撒托古亞的黑曜石和玄武岩刻象的生物。但這些生物長得幷不像撒托古亞那般像蟾蜍一樣。它們更醜陋——一團團不定型的粘性黑泥，爲了不同的目的變換著臨時的形狀。昆揚的探險者沒有停下來仔細觀察；活著逃走的人封閉了通道。——H.P.洛夫克拉夫特和扎利亞.貝紹普《墳墓》</t>
  </si>
  <si>
    <t>這些變幻莫測的黑色生物能够迅速改變形體，從臃腫的蟾蜍般的模樣到長著數百條殘缺肢體的細長形態。它們流淌過細小的岩石縫隙，附肢伸縮自如。它們與撒托古亞關係密切，經常能在暗無天日的洞窟或撒托古亞的神廟裏發現這些生物。</t>
  </si>
  <si>
    <t>法術：無形眷族有25%的幾率知曉一個法術。在它們之中，有2%知道更多法術。</t>
  </si>
  <si>
    <t>每回合攻擊：2次（吞噬攻擊每回合只能使用1 次）戰鬥方式：因爲它們極强的流動性，它們可以使用多種戰鬥方式，化出鞭須，觸手和其他附肢恫嚇和打擊對手。吞噬：受害者被立即吞噬，之後每回合受害者受到束縛傷害，第一回合1點，每回合增長一點（例如第二回合受到2點傷害，以此類推）。被吞噬的受害者不能進行任何行動，不過受害者的友方可以試圖殺死無形眷族解救他或她。無形眷族每回合都能進行一次吞噬攻擊，持續吞噬獵物，直到吞噬了總SIZ與自身SIZ相同的獵物。當消化一個獵物時，無形眷族可以繼續戰鬥，但是不能移動位置，除非吐出吞下的獵物。攫捕（戰技）：用一隻鞭狀僞肢捕捉一名對手；範圍是進行此攻擊的怪物的SIZ的五分之一，單位爲碼。
格鬥60%（30/12），造成2D6點傷害+傷害加值攫捕（戰技）造成1D6點傷害+傷害加值吞噬30%（15/6），造成吞噬傷害躲避47%（23/9）護甲：對一切物理武器免疫，即使是附魔武器——創口會立即閉合。法術會影響它們，火焰，化學攻擊以及其他力量也可以。</t>
  </si>
  <si>
    <t>理智損失：直視無形眷族喪失1/1D10點理智。</t>
  </si>
  <si>
    <t>妖鬼</t>
  </si>
  <si>
    <t>腌臢猥獸</t>
  </si>
  <si>
    <t>令人作嘔，見光即死的生物……用長長的後腿跳躍……一對泛黃的紅眼……妖鬼具有非常强大的嗅覺……某個有小馬那麽大的東西跳進了晦暗的暮色，那齷蹉污穢的外表讓卡特一陣噁心；它們的臉明顯是人類的樣子，却沒有鼻子，額頭和其他特徵……它們說話時嗓子裏帶著嗆咳聲。——H.P.洛夫克拉夫特，《夢尋密境卡達斯》</t>
  </si>
  <si>
    <t>妖鬼被困在陽光照不到的廣闊地下洞窟中。被陽光直射會導致它們患病，最終死亡。妖鬼食肉，幷且會像捕食其他生物一樣捕食同類。昆揚洞窟中科技發達但道德墮落的人類驅使著一種恐怖的雙足行走類人生物，這些生物可能和妖鬼有關，或許就是妖鬼。如果確實如此，那麽妖鬼可能是蛇人基因實驗的産物。妖鬼雖然原始而野蠻，但是證據表明它們是可以馴服的。</t>
  </si>
  <si>
    <t>每回合攻擊：2次戰鬥方式：妖鬼具有人型生物的通常空手戰鬥方式。格鬥45%（22/9），造成1D6點傷害+傷害加值躲避35%（17/7）護甲：無技能：潜行70%</t>
  </si>
  <si>
    <t>理智損失：直視妖鬼喪失0/1D8點理智。</t>
  </si>
  <si>
    <t>食尸鬼</t>
  </si>
  <si>
    <t>苔皮覓尸者</t>
  </si>
  <si>
    <t>這些怪物的外形不像完整的人類，但是不同程度上都和人類接近。它們大部分都用雙足行走，含胸前傾，有點像犬類。它們的皮膚像膠皮一樣，令人厭惡。——H.P.洛夫克拉夫特，《皮克曼的模特》
食尸鬼可能是掉包嬰兒的傳說背後的真相——有人相信小精靈會偷走嬰幼兒，用“野物”代替他們。野物一開始像是人類，但是隨著一天天長大變得更畸形，更古怪，直到有一天，通常是在成年前後，它們徹底失去踪迹。</t>
  </si>
  <si>
    <t>食尸鬼是邪穢的人型生物，皮膚像膠皮一樣，長著蹄子般的脚，具有犬類特徵，生有利爪。它們說話的方式含糊不清，據描述像是呻吟和哭泣。它們身上總是覆蓋著在覓食時沾染上的墓地苔蘚。它們栖息在很多城市地下的隧道中，通常集中于墳地和古代墓穴中。據說它們和魔女以及尋求不可言說的愉悅之人訂立契約，但是會攻擊那些不小心遇到它們的人。禁忌的傳說中聲稱人類可以經過一段長時間的過程而轉變爲食尸鬼。</t>
  </si>
  <si>
    <t>法術：食尸鬼有15%的幾率知曉1D10個法術。</t>
  </si>
  <si>
    <t>每回合攻擊：3次戰鬥方式：食尸鬼具有人形生物的通常空手戰鬥方式。食尸鬼也有像剃刀一般鋒利的肮髒爪子；這些突出的骨質可以毫無阻礙地切開人類的血肉，傷口若不及時得到處理就會感染*。校注：破傷風。咬住（戰技）：如果食尸鬼的撕咬命中，它會咬住不放，不再使用爪子攻擊。被咬住的受害者每回合會持續受到1D4點傷害。需要進行對抗STR檢定，才能掙脫食尸鬼的撕咬，不再受到撕咬攻擊。格鬥40%（20/8），造成1D6點傷害+傷害加值咬住（戰技）每回合造成1D4點傷害躲避40%（20/8）護甲：槍械和拋射武器造成擲出的傷害的一半，向下取整。技能：攀爬85%，潜行70%，跳躍75%，聆聽70%，偵查50%。</t>
  </si>
  <si>
    <t>理智損失：直視食尸鬼喪失0/1D6點理智。</t>
  </si>
  <si>
    <t>格拉基之僕</t>
  </si>
  <si>
    <t>崩壞的奴隸</t>
  </si>
  <si>
    <t>一隻手摸索著探出，把它撬起！……這只手是尸體的手——毫無血色，瘦骨嶙峋，指甲支離破碎，長得不可思議。——R.坎貝爾，《湖中栖物》</t>
  </si>
  <si>
    <t>格拉基的奴僕是格拉基用自己的脊刺創造出的不死生物。它們和格拉基共享記憶，幾乎是這位舊日支配者的一部分，但是也可以進行各種獨立活動。一開始它們看起來很像人，只是像尸體一樣僵硬，但是隨著時間它們會枯萎腐朽，樣子更符合它們不死生物的身份。經過六十年半死的時光之後，格拉基之僕一旦被强光，例如陽光照射，就會立即陷入一種被稱爲“綠之崩壞”23的狀態之中，這種狀態將持續幾個小時，然後它們就會瓦解。</t>
  </si>
  <si>
    <t>特殊能力法術：格拉基之僕天生不帶有任何法術，但是它們可以保留活著的時候知道的法術，以及格拉基傳授他們的任何法術（由守秘人决定）。</t>
  </si>
  <si>
    <t>每回合攻擊：1次戰鬥方式：格拉基之僕具有人型生物的通常空手戰鬥方式，也可能裝備武器，通常是鐮刀。格鬥40%（20/8），造成1D3點傷害+傷害加值或者取决于武器（通常是鐮刀，造成1D6點傷害+1+ 傷害加值）躲避10%（5/2）護甲：無</t>
  </si>
  <si>
    <t>理智損失：直視人類形態的格拉基之僕不喪失理智；直視不死生物形態喪失1/1D8點理智；如果格拉基之僕死于綠之崩壞，直視其過程喪失1/1D10點理智。</t>
  </si>
  <si>
    <t>諾弗·刻</t>
  </si>
  <si>
    <t>霜降冰魔</t>
  </si>
  <si>
    <t>諾弗·刻是格陵蘭冰原上多毛的神秘生物。它有時用兩條腿行走，有時用四條腿漫步，有時則用六條腿飛馳。——H．P．洛夫克拉夫特＆海澤爾·希爾德，《博物館裏的恐怖》</t>
  </si>
  <si>
    <t>在早期故事裏，諾弗·刻似乎是一個獨立的個體，之後變成了一個種族，甚至可能是一個退化的人類部落。這裏我們姑且認爲它們是一種罕見的生物，與伊塔庫亞有關。一般諾弗·刻都是單獨出沒，幷且活動範圍限于冰川，冰蓋和封凍的極寒地區。極其寒冷的冬季時它們會來到低緯度地帶。如果某個部落以諾弗·刻爲自己命名，那麽他們可能將諾弗·刻作爲神靈或者圖騰而崇拜。</t>
  </si>
  <si>
    <t>特殊能力暴風雪：諾弗·刻可以在自身周圍召喚小型暴風雪，將可見度降低至最多3碼。保持一個100碼半徑的暴風雪每小時會消耗1點魔法值。可以通過額外消耗1 點魔法值將暴風雪的半徑再擴張100碼。偶然情况下兩隻或更多的諾弗·刻會合作，集中它們的魔法值創造出超級暴風雪。暴風雪總是以諾弗·刻爲中心。調查員每身處這樣的暴風雪中15分鐘，就必須進行一次CON檢定，否則就會因爲寒冷失去1點HP（除非有完善的抵禦寒風的措施）。注意身處暴風雪的影響中時，HP無法以任何手段恢復。每回合攻擊：1次戰鬥方式：格拉基之僕具有人型生物的通常空手戰鬥方式，也可能裝備武器，通常是鐮刀。格鬥40%（20/8），造成1D3點傷害+傷害加值或者取决于武器（通常是鐮刀，造成1D6點傷害+1+ 傷害加值）躲避10%（5/2）護甲：無理智損失：直視人類形態的格拉基之僕不喪失理智；直視不死生物形態喪失1/1D8點理智；如果格拉基之僕死于綠之崩壞，直視其過程喪失1/1D10點理智。降溫：諾弗·刻也可以通過消耗魔法值在身邊創造出極寒區域。每消耗一點魔法值，100碼範圍內的溫度就會在一小時內下降20華氏度。如果諾弗·刻願意，它可以降溫的同時用暴風雪攻擊，製造出恐怖的局部冰風暴。法術：諾弗·刻有75%的幾率知曉1D10個法術。</t>
  </si>
  <si>
    <t>每回合攻擊：5次（每回合只能使用一次角突）戰鬥方式：諾弗·刻用凶殘的爪子和巨大的身軀進行攻擊。角突：每回合一次，諾弗·刻可以用恐怖的角刺穿一名敵人。格鬥角突躲避45%（22/9），造成1D6點傷害+傷害加值65%（32/13）造成1D10點傷害+傷害加值35%（17/7）特殊能力暴風雪：諾弗·刻可以在自身周圍召喚小型暴風雪，將可見度降低至最多3碼。保持一個100碼半徑的暴風雪每小時會消耗1點魔法值。可以通過額外消耗1 點魔法值將暴風雪的半徑再擴張100碼。偶然情况下兩隻或更多的諾弗·刻會合作，集中它們的魔法值創造出超級暴風雪。暴風雪總是以諾弗·刻爲中心。調查員每身處這樣的暴風雪中15分鐘，就必須進行一次CON檢定，否則就會因爲寒冷失去1點HP（除非有完善的抵禦寒風的措施）。注意身處暴風雪的影護甲：9點軟骨，毛髮和皮革。</t>
  </si>
  <si>
    <t>理智損失：直視諾弗·刻喪失0/1D10點理智。</t>
  </si>
  <si>
    <t>伊斯之偉大種族</t>
  </si>
  <si>
    <t>歲月渡賢魄</t>
  </si>
  <si>
    <t>那是一個巨大的虹色圓錐體，高約十英尺，底部的直徑也有十英尺，全身都覆著某種凹凸不平的半彈性鱗片。在圓錐體頂端，有四隻可以伸縮的圓柱形器官，看起來是以與圓錐體相同的物質構成的；這些器官有時能收縮到幾乎消失的程度，有時則可以伸展到十英尺長。在其中兩隻的末端，有著巨大的鈎爪，就像螃蟹的螯，另一隻的末端則有四個喇叭狀的紅色器官。還有一隻，在末端有一個直徑約兩英尺的不規則球體，球體近乎黃色，正中央有三個巨大的黑色眼睛，排成圓形。……在頭頂，還有四根灰白色的細莖，每根莖的頂端都有花一樣的器官，頭的下部垂著八條細小的、近乎綠色的觸鬚。而在中央那巨大圓錐體的底盤上，則覆著灰白色的膠狀物質，它一伸一縮，就可以如軟體動物般爬行。——H．P．洛夫克拉夫特，《超越時間之影》</t>
  </si>
  <si>
    <t>它們是可以進行時間旅行的心靈生物，爲了逃避它們的世界的毀滅而來到地球，占據了地球上一種圓錐狀生物的心智和軀體。地球種族的軀體，外星種族的心智，這就是偉大種族。它們教授後代它們自己的技術和文化。它們的後代具有和偉大種族一致的精神，幷且將新的軀體視爲自己的天然形態。在之後的漫長歲月，偉大種族和米-戈以及克蘇魯的族群三分地球。克蘇魯和他的眷族統治著太平洋，失落的拉萊耶和穆大陸。米戈控制著北方，而偉大種族控制著南方。他們最大的城市是納克特，位于現今的澳大利亞。偉大種族從數億年前開始興盛，直到五千萬年前，它們初到地球時曾經封鎖囚禁的古代種族飛水螅將它們滅絕了。不過偉大種族的思想已經預見到了它們的毀滅，所以逃離了它們的圓錐狀軀體，將心智轉移到了未來，占據了在人類之後興起的甲蟲形種族。偉大種族以孢子的方式繁殖，但是因爲它們個體生命周期極長（4000到5000年），所以很少進行繁殖行爲。它們以一種液體爲食。伊斯人的社會結構接近社會主義。它們認爲智能是至高無上的，幷且也以智能作爲精神轉移的主要標準。它們基于邏輯和均衡進行資源分配。它們極少互相爭鬥。偉大種族不崇拜任何神靈。</t>
  </si>
  <si>
    <t>時間旅行：偉大種族因爲徹底征服時間而得名——它們也是唯一達到如此成就的種族。偉大種族中的個體可以穿越時空將心智送至過去或者未來，挑選一個合適的目標與之交換心智；當偉大種族的一員占據了某個生物的身體時，這個生物的心智會被轉換至偉大種族原來的身體中，直到占據它身體的偉大種族認爲到了應該將身體換回的時候。通過這種技術，偉大種族集體穿梭時空，征服其他星球。作爲熱忱的歷史學者，偉大種族會在生活于它想要研究的時代的生物中選擇一員與之交換。交換時間約爲五年。在地球上，被交換者的親友會注意到種種變化；可以通過INT檢定决定他們是否察覺到了交換。被交換至偉大種族原本身體中的受害者會被要求寫下他或她對于自己的時代所知的一切。偉大種族對被交換者態度友善，讓他們自由行動，四處見識偉大種族的文明，幷且還允許他們和其他像他們一樣從遙遠的星球或時代交換而來的受害者見面。當換回身體時，偉大種族會將受害者這段時間的記憶清除。這種清除幷不完美；受害者可能在噩夢中回憶起身陷偉大種族時的情景。現代地球上有一個教團專門對來訪的偉大種族進行協助和支持。偉大種族提供技術或魔法方面的知識作爲交換。時間旅行是見到這個種族身爲圓錐狀生物時的樣子的主要方法，也有極少的通過停滯立方體或者能超越漫長時光的召喚法術與它們會面的事例。法術：伊斯人極少學習魔法；每個伊斯人有10% 的幾率知曉1D3個法術。</t>
  </si>
  <si>
    <t>每回合攻擊：2次（電擊槍每回合只能開火一次）。戰鬥方式：偉大種族的一員可以用鉗子攻擊。它也具有巨大的體形可以撞擊或者碾壓調查員。不過，這個文明的種族通常會避免肉搏，而是使用發射高能電漿團的武器攻擊——這種武器本來是爲了摧毀飛水螅而研製的。電擊槍：電擊槍有很多種類（見272頁）。一把標準電擊槍擁有32發的彈夾，需要一回合裝彈。電擊槍一次可以發射任意發能量彈，但是一次超過4發時，每超過一發，槍燒毀的幾率就增加5%，幷且這個幾率可以累加。即，如果一次發射7發能量彈，則需要擲一次D100，如果結果等于或小于15，槍就會燒毀。每發能量彈對目標造成1D10點傷害，三發即造成3D10點傷害。電擊槍的基礎攻擊範圍是100碼。每額外超過基礎範圍100碼，命中判定時就要多投一次懲罰骰。格鬥40%（20/8），造成1D6點傷害+傷害加值電擊槍30%（15/6），每發能量彈造成1D10點傷害。躲避25%（12/5）護甲：8點皮膚技能：生物學80%，化學70%，電器修理60%，心理學30%。</t>
  </si>
  <si>
    <t>理智損失：直視一名偉大種族喪失0/1D6點理智。</t>
  </si>
  <si>
    <t>6D6</t>
  </si>
  <si>
    <t>庭達羅斯的獵犬</t>
  </si>
  <si>
    <t>獵食時光之屑的庭達羅斯獵犬</t>
  </si>
  <si>
    <t>它們又瘦又饑渴！’他尖叫著。……‘宇宙中所有的邪惡都集中在它們消瘦饑渴的身體裏。話說回來，它們有身體嗎——我只看了它們一瞬間；我不能肯定。’——F·貝爾克納普·朗，《庭達羅斯獵犬》
哈維·瓦特斯發現了一塊神秘的寶石，只要對著它冥想，就能看見遙遠的過去。哈維看到了30億年前幷且看到了庭達羅斯的獵犬，獵犬也看見了哈維！雖然哈維昏了過去，切斷了連接，但是渴望他的鮮血的獵犬已經前來！獵犬來到這裏需要30天。哈維還有一個月的時間爲面對這不速之客做準備。
庭達羅斯之城以及城中扭曲的螺旋高塔現在已經被世界遺忘了。古代文獻中描述這座城市存在于地球，但也有說法稱宏偉之庭達羅斯坐落于（幷且可能仍然在）銀河系中一處遙遠的虛空深淵（可能是一個黑洞）附近。流言蜚語中提到了把庭達羅斯的獵犬這個概念帶到世界上的邪惡魔法和詭异科學，以及它們的創造者的最終毀滅。</t>
  </si>
  <si>
    <t>庭達羅斯獵犬生活在地球的遠古時代，那時地球上的生物還不過是單細胞動物。它們居住在時間的角度中，而其他生物（例如人類和普通生物）以曲度爲生命的根本。這個概念難以想像，爲庭達羅斯的獵犬所專有。獵犬會跨越時空追逐它所渴望的獵物，即人類和其他生物。它們是永生的。這些生物的確切模樣幷不確定，因爲有幸遇到它們的人不巧都死了。庭達羅斯的獵犬長得幷不像獵犬，而是某種恐怖的异族形態，包括剃刀般鋒利的牙齒和爪子，目光熾烈的眼睛，和不斷起伏的淡藍色皮膚。因爲它們和時間角度的關係，它們可以通過任何不大于120度的角實體化。人類的大部分房間都有90 度的角。當獵犬現身時，角落裏先冒出一團烟霧，然後頭部和身體從烟霧中出現。如果有人（通常是大意的時間旅行者）被一隻獵犬發覺，獵犬會無休止地追逐他。獵犬穿越時間到達獵物面前的天數取决于目標現在的時間和被獵犬看到的時間之間的差值除以一億。假如目標擺脫了它，獵犬通常就會放弃。不過，獵犬極難被擺脫。前來幫助獵犬的目標的朋友也會被獵犬察覺幷成爲追擊的目標。</t>
  </si>
  <si>
    <t>法術：每只獵犬知道至少1D8個法術。</t>
  </si>
  <si>
    <t>每回合攻擊：1次戰鬥方式：庭達羅斯的獵犬會用前爪攻擊或撕咬對手。它們身上覆蓋著一種青色粘液（膿水）。當受害者被攻擊命中時，一團這樣的粘液會沾染在他或她身上。這種粘液是有生命幷且可以活動的；會對目標造成2D6點傷害，幷且粘液存留在受害者身上的每一回合都會造成相同的傷害。粘液可以通過DEX檢定用布或毛巾擦去，也可以用水或者其他物質沖洗掉。火焰會消滅粘液，不過受害者會因爲被火焰燒灼而損失1D6點HP。舌笞：每回合一次，成功的舌笞會造成一個嚴重的貫通傷，但是既不會流血也沒有痛楚。受害者不會受到物理傷害，但是會永遠喪失3D6點POW。格鬥90%（45/18），造成1D6點傷害+傷害加值+膿水（每回合2D6點傷害，持續直到被移除）舌笞90%（45/18），每回合吸取3D6點POW躲避26%（13/5）護甲：2點皮革；每回合回復4點HP，除非HP降至0；普通武器對獵犬無效，附魔武器和法術造成完整傷害。</t>
  </si>
  <si>
    <t>理智損失：直視庭達羅斯的獵犬喪失1D3/1D20點理智。</t>
  </si>
  <si>
    <t>6/20飛行</t>
  </si>
  <si>
    <t>恐怖獵手</t>
  </si>
  <si>
    <t>陰鷙飛蛇</t>
  </si>
  <si>
    <t>在天空中飛翔的，是宛如毒蛇般的巨大生物。它有怪异而扭曲的頭顱，以及長有巨大鈎爪的附肢。它靠著像黑色膠皮一樣的、可怕的巨大翅膀，輕易地漂浮在空中。——奧古斯特·德雷斯，《裂境潜伏者》</t>
  </si>
  <si>
    <t>恐怖獵手的是長著蝙蝠或雨傘一樣的翅膀，體型巨大的黑色蛇狀或蠕蟲狀生物，因爲形態不斷變化扭曲，所以很難認清它們的樣子。它們的巨大翅膀幷不是一對，而是一隻。它們講話的聲音響亮又刺耳。它們的體長平均爲40英尺。這些生物會被陽光驅散。足够强烈的光照（例如核反應發出的光）可以將它們化爲灰燼。恐怖獵手移動迅速，通常被某些神靈尤其是奈亞拉托提普當作獵鷹使用。它們也會爲了自己的目的被召喚，然後四處尋找鮮血和生命。</t>
  </si>
  <si>
    <t>法術：恐怖獵手有25%的幾率知曉2D10個法術。</t>
  </si>
  <si>
    <t>每回合攻擊：2次戰鬥方式：恐怖獵手可以撕咬敵人，用軀體碾壓，或者用尾部觸手攻擊。纏繞（戰技）：恐怖獵手可以用尾巴糾纏受害者，使其不能移動。恐怖獵手可以帶著受害者飛走，或者繼續戰鬥。受害者只能通過成功的對抗STR檢定來掙脫。當恐怖獵手的尾巴纏著一名受害者時，恐怖獵手只能使用撕咬攻擊，撕咬被纏住的受害者時可以得到一個命中獎勵骰，因爲受害者此時雙手通常不能自由行動。
格鬥65%（32/13)造成1D6點傷害+傷害加值
纏繞（戰技）目標不能移動，幷且必須通過對抗STR檢定來掙脫躲避35%（17/7）護甲：9點皮膚。</t>
  </si>
  <si>
    <t>理智損失：直視恐怖獵手喪失0/1D10點理智。</t>
  </si>
  <si>
    <t>7/11點飛行</t>
  </si>
  <si>
    <t>羅伊格爾</t>
  </si>
  <si>
    <t>念動師</t>
  </si>
  <si>
    <t>來自群星的無形之物’。在這之後，他所說的東西完全不同于我們地球上的任何生物；這些東西的領袖被稱爲‘加塔諾托亞，黑暗之物’，有些時候，它們會顯現出一種形態，就像這石板上所刻的怪物——這是加塔諾托亞的象徵。但當它們處于自然的狀態時，則只是一種能量的漩渦。——科林·威爾遜，《羅伊格爾歸來》
在羅伊格爾的巢穴附近的地點報告過“時間失落”的事件。這些案例中的普遍特徵包括成年人群中的昏睡症，以及極端嗜睡的個人，多半都有不能記起自身經歷了什麽的長期時間失落情况。有時這些人會記得沿著鄉間小路行走，然後發現他或她站在懸崖頂上，但是對于自己是如何到達此地毫無記憶。最近，這樣的事件有時會被歸類爲UFO“近距離接觸”現象。</t>
  </si>
  <si>
    <t>不要將這個種族同札爾雙子中的羅伊格爾、或羅伊格爾諾斯混淆。羅伊格爾的自然形態是一種人眼無法看到的能量漩渦。只有很罕見的情况下它們才會爲自己創造出有實質的可見軀體。這些軀體龐大怪异，像是巨型的爬行動物，但仔細觀察就會發現它們與任何曾經生活于地球表面的爬行動物都截然不同。羅伊格爾的心智沒有意識分層。它們不會遺忘，也不會被想像和潜意識誤導或分散注意。它們的悲觀主義使它們身邊彌散著慘淡的氣氛，幷且讓它們的思考和行動完全异于人類。和羅伊格爾進行心靈連接的人類最後通常會陷入消極抑鬱的自殺傾向。據信羅伊格爾從仙女座星雲來到地球，它們的第一個殖民地位于印度洋上的某片失落大陸上，可能和承載著拉萊耶以及其中星之眷族的沉沒大陸是同一片。羅伊格爾讓人類奴隸爲它們效力，幷且用殘酷的手段懲罰反抗者，例如切斷他們的四肢或者讓它們身上長滿癌症般的觸手狀息肉。地球上的羅伊格爾不斷衰退减少，最終撤退到了地下和海洋，在那裏它們仍然算計著使用它們衰敗的力量。威爾士、羅德島、伊拉克等地最近發現了羅伊格爾的活動。海地、波利尼西亞及馬薩諸塞州的民間傳說中也隱約提到了它們。有些羅伊格爾和舊日支配者加塔納托亞有關係，另一些則可能聯繫和崇拜著伊塔庫亞。</t>
  </si>
  <si>
    <t>吸取魔力：一般羅伊格爾的人類僕從都來自有精神不穩定的病史的家族。羅伊格爾需要活著的人類，因爲這些沒有實體的存在需要從智慧生物身上抽取能量才能完成某些必要的事務。羅伊格爾可以通過消耗自身1點魔法值來從一名睡眠中的人類身上抽取1D6點魔力（每夜），以供施放魔法。一個羅伊格爾可以同時從數個睡眠中的人類身上抽取能量，即使這些人遠在數英里之外，中間還有障礙物也無法造成干擾。次日早晨受害者會抱怨頭痛，睡不好覺。被持續抽取魔法值的人會身體和精神都會越加衰弱，最終導致重病甚至可能死亡。無論何時當一名受害者被羅伊格爾以這種方式抽取魔法值時，在他回復魔法值之前必須進行一個（通常難度的）CON檢定，如果檢定成功受害者回復1點魔法值幷且蘇醒。如果檢定失敗，受害者將不會回復魔法值幷繼續睡眠，羅伊格爾可以在接下來的一個小時從受害者身上吸取額外1D6點魔法值，之後再次進行CON檢定，如此往復。念動：羅伊格爾可以通過念動力催動人類和操縱指南針或者門閂之類的物件。羅伊格爾（可能處于非物質狀態）必須身處現場，幷且在效果範圍的幾碼之內。在地面之上要創造一個具有5點STR的念動力需要消耗10點魔法值，在低于地表但是開闊的區域例如河床和峽谷中創造一個具有5點STR的念動力需要消耗6 點魔法值，而在洞穴或隧道中創造一個具有5點STR的念動力只需要3點魔法值。一群羅伊格爾可以將念動力集中，提升其STR，用以達成更强的效果。爬行動物形態：要顯現出巨大而扭曲的爬行動物身軀，羅伊格爾需要耗費等于其SIZ五分之一的魔法值。一旦身軀成型就可以無限期保持，或者隨意消散。如果羅伊格爾在爬行動物形態下被殺死，便會永遠死亡。數個羅伊格爾可以集中它們的魔法值來支持一個羅伊格爾迅速創造有形身軀。一隻爬行動物形態的羅伊格爾具有非物質形態下的一切能力，但是不能穿墻，也不能隱形。在爬行動物形態下，羅伊格爾具有下列所有屬性。在非物質的無形狀態下，它沒有一切括號中的屬性和技能等等，只有INT,POW和DEX。法術：羅伊格爾知曉至少1D4種法術。</t>
  </si>
  <si>
    <t>每回合攻擊：1次（爬行動物形態下2次）戰鬥方式：羅伊格爾可以用很多方式攻擊，包括爬行動物形態下的撞擊，爪子攻擊和撕咬。此外它們還可以用它們的某種特殊能力或者漩渦攻擊。漩渦攻擊：羅伊格爾最可怕的武器是一種聽起來像是遙遠的滾雷聲的聚爆。爆炸範圍內的事物都會被撕成碎片，地面會被炸裂。直徑十米的爆炸需要至少100點魔法值。任何範圍內的事物失去1D100點HP。機警的調查員可以察覺到爆炸前兆，例如在空中旋轉的綫條以及貫穿他們身體的幾乎聽不到的轟鳴。格鬥30%（15/6），造成1D6點傷害+傷害加值躲避26%（13/5）護甲：8點爬行動物皮革。在非物質形態下它們不會被物理武器傷害，無論是否附魔。</t>
  </si>
  <si>
    <t>理智損失：直視爬行動物形態喪失0/1D8點理智；隱形時直視不會喪失理智；心靈連接消耗1/1D4 點理智。</t>
  </si>
  <si>
    <t>7/無形狀態下穿過岩石時爲3點*（是爬行動物形態下的屬性）</t>
  </si>
  <si>
    <t>米-戈</t>
  </si>
  <si>
    <t>來自猶格斯的真菌</t>
  </si>
  <si>
    <t>它們是些粉紅色的東西，足有五英尺長。那如甲殼類生物一般的軀體上長著數對巨大的、仿佛是背鰭或膜翼一般的器官，以及數組節肢。而在原本應該是頭部的位置上，却長著一顆結構複雜的橢球體，這橢球體上覆蓋著大量短小的觸鬚…有時它們會使用所有的節肢爬行，而有時却僅僅使用最後一對足行走。——H．P．洛夫克拉夫特，《暗夜呢喃》</t>
  </si>
  <si>
    <t>來自猶格斯的真菌是一個星際種族，在猶格斯星（冥王星）上有一個規模巨大的殖民地或者根據地。他們在地球的山脉中建立了礦業基地以尋找稀有金屬礦石。米-戈在生理上不屬動物，而是更像一種真菌。它們通過變化像大腦一樣的頭部的顔色進行交流；不過它們也能通過嗡嗡的蟲鳴聲一般的聲音說人類的語言。米-戈不能食用地球上的食物，必須從其他星球運輸自己的食物。它們可以用巨大的雙翼穿越星際空間，但是地球的大氣層限制它們只能笨拙地運用自己的飛行技術。有人推測米-戈是泛位面生物，因爲它們的身體以一種不同尋常的頻率共振；在試圖用膠捲記錄這些生物的圖像時這一點更加明顯，因爲它們根本不會顯示在一般的底片上。也許現代的高清數碼攝像設備或者根據尖端化學技術製造的乳膠液可以起效，但是目前爲止還沒人能成功拍攝下米-戈。受傷時這些生物可以重新生長或者根據需要接續新的肢體。米-戈死後會在數小時內溶解成一灘半透明的粘灰質。這些灰質會立即乾燥，最終只留下油膩的污迹。米戈崇拜奈亞拉托提普和莎布-尼古拉斯，可能還有其他神靈。它們雇傭或强迫人類代理人簡化和拓展它們在地球上的事務，幷且經常因此而和各種邪教搭上關係。在偏遠地區偶爾目擊米-戈可能就是喜馬拉雅山脉地區可怕的雪人傳說以及世界各地各種遇到外星人和飛碟的事件的源頭。米-戈是求知心切的科學家，可以完成驚人的外科手術，包括將人類的大腦放進一個可以維持其活性的金屬圓筒中，然後將語言，聽覺和視覺設備連接到圓筒上使其中的大腦可以和外界交流。這些被保存的大腦可以被四處携帶，甚至帶到宇宙真空中。米-戈通過這種方式携帶它們中意的人類僕從造訪遙遠的星球和其他的米-戈殖民地。</t>
  </si>
  <si>
    <t>催眠術：米戈可以在嗡鳴聲中加入頻率極高或極低的聲調，讓聽到其聲音的一名或數名人類陷入被催眠的狀態。在米-戈的嗡鳴聲周圍40英尺範圍內的調查員必須進行成功的POW對抗檢定，否則就會失去行動能力。米-戈可以用傳心術和人類對話，每5回合耗費1點魔法值。人類可以通過POW對抗檢定來抵抗米-戈的傳心術。虛空光綫：創造一個光子無法穿越的坍陷區域。每創造一立方碼的黑暗區域將會耗費米-戈1點魔法值。沒有光綫可以逃離坍陷區域，所以脆弱的米-戈可以躲藏在其中，不被人看到。這片黑暗的形狀一般是片狀或半球形。法術：米-戈有25%的幾率知曉1D3個法術。</t>
  </si>
  <si>
    <t>每回合攻擊：2次戰鬥方式：來自猶格斯的真菌可以用兩隻蟹鉗一樣的爪子進行徒手搏鬥。攫捕地球上投（戰技）：它們會試圖抓住受害者（體格和它們相同或比它們更小）然後飛到高處將受害者扔下，或者飛到極高的地方使受害者的肺部爆裂。格鬥45%（22/9），造成1D6點傷害+傷害加值攫捕地球上投（戰技）可以抓住體格和它們相同或比它們更小的事物（鉗子，抓，飛行）躲避35%（17/7）護甲：無，但是它們共振著的地外軀體會導致所有貫穿武器（包括子彈）都只造成最小傷害。</t>
  </si>
  <si>
    <t>直視米-戈喪失0/1D6點理智。</t>
  </si>
  <si>
    <t>7/13點飛行</t>
  </si>
  <si>
    <t>夜魘</t>
  </si>
  <si>
    <t>無面的夜魘</t>
  </si>
  <si>
    <t>漆黑、粗野、令人毛骨悚然的怪物，有著鯨魚般光滑而油質的表皮，一對討厭的尖角向內對彎。它的翅膀像蝙蝠，但聽不到振翅的聲音；它的手爪醜陋，却適合抓住物件。看著那長有倒鈎的尾巴像鞭子一樣甩來甩去，不知爲什麽，就是使人心煩意亂。而最噁心的是，它們既不說話也不笑，甚至連微笑都不會，因爲它們根本就沒有可以微笑的臉，在應該是臉的地方，只有一片有點像臉的空白。它們會做的，就只有抓緊、飛翔、搔癢——這就是夜魘的做法。——H．P．洛夫克拉夫特，《秘境卡達斯夢尋記》</t>
  </si>
  <si>
    <t>夜魘是在幻夢境中侍奉諾登斯的生物，它們所做的事情包括把入侵者粗暴地扔到人類所能想像的最凄凉可怕的地方等死。在幻夢境中各個偏僻的所在都有夜魘居留，它們在夜晚出沒尋找獵物。在遠古時代夜魘也栖息在清醒的世界中，幷且據說現在依然有它們的殘留。雖然智力不高，但是夜魘可以理解某些語言（例如食尸鬼的咕噥），幷且對一些超自然種族態度友善。</t>
  </si>
  <si>
    <t>每回合攻擊：1次戰鬥方式：它們用爪子，尾巴，角或者前肢進行攻擊。攫捕（戰技）：夜魘喜歡在將對手抓住之後用帶刺的尾巴搔癢對手。夜魘通常會集體行動，悄悄潜行到受害者身邊，抓住他們的武器，擊垮他們。面對强大的對手，兩隻或更多的夜魘會合作（可以獲得寡不敵衆獎勵骰）。搔癢：夜魘只能在抓住對手之後進行搔癢。成功的瘙癢攻擊會使目標焦躁不安，因爲夜魘尾巴上的刺非常鋒利，即使只是輕輕觸碰不造成傷害也是非常危險的——受害者會感覺困惑，耻辱，混亂，所有檢定都將額外受到一個懲罰骰，持續1D4回合或直到搔癢停止。夜魘的尾巴可以穿過小洞或者裂縫，切開厚重的衣服，甚至穿過金屬鎧甲的接縫。格鬥45%（22/9），造成1D4點傷害+傷害加值攫捕（戰技）受害者被迅速抓住，之後進行搔癢或者其他攻擊搔癢35%（17/7），敵人在1D6+1回合內不能移動（目標必須已經被攫捕）躲避35%（17/7）護甲：2點皮膚技能：潜行90%</t>
  </si>
  <si>
    <t>直視夜魘喪失0/1D6點理智。</t>
  </si>
  <si>
    <t>移動：6/12點飛行</t>
  </si>
  <si>
    <t>人面鼠</t>
  </si>
  <si>
    <t>惡毒的譏口，流竄的探子</t>
  </si>
  <si>
    <t>他們謠傳說，那細小爪子的骨頭所體現出的抓握特徵更像是一隻微小的猴子而不是老鼠。而那個有著凶猛的黃色長牙的頭骨則最爲怪异和反常。從某個角度看起來，那就像是對一個人類頭骨的微縮、可怕、墮落的拙劣模仿。——H．P．洛夫克拉夫特，《魔女屋中之夢》</t>
  </si>
  <si>
    <t>這些生物和普通老鼠很像，在遠處看時容易誤認。但是接近時就會發現它們的頭部是滑稽而邪惡的人臉，爪子像是小小的人類的手。它們都長著非常强壯尖銳的牙齒。這些超自然生物可能是由邪穢巫術製造的。有時一位忠誠的僕從會被轉化爲人面鼠，繼續侍奉他或她的主人。在克蘇魯神話的民間傳說中這些畸物很聰明，黑暗的神靈會把它們作爲禮物賜給受寵幸的女巫或者巫師作爲使魔。女巫凱夏·梅森的使魔布朗·詹金，就是人面鼠。</t>
  </si>
  <si>
    <t>法術：人面鼠有30%的幾率知曉1D3個法術，那些在作爲人類時知曉的法術在轉化爲人面鼠之後可以保留。如果人面鼠是外神或者這類的神靈賜予的禮物，它們還能知道更多法術。</t>
  </si>
  <si>
    <t>每回合攻擊：1次戰鬥方式：人面鼠爬到人類對手的腿上或衣服上進行攻擊，或者從天花板上躍下。一旦攻擊成功，人面鼠會咬住敵人不放。扯下人面鼠會使不幸的受害者損失額外1D3點HP。格鬥35%（17/7），造成1D4點傷害+傷害加值躲避45%（22/9）
護甲：無，但是擊中正在奔跑的人面鼠的攻擊需要額外擲一次懲罰骰。技能：躲避45%，潜行75%，聆聽50%</t>
  </si>
  <si>
    <t>理智損失：直視人面鼠喪失0/1D6點理智；如果觀察者認識人面鼠變化之前的身份，則喪失1/1D8點理智。</t>
  </si>
  <si>
    <t>潜沙怪</t>
  </si>
  <si>
    <t>廢土逐迹者</t>
  </si>
  <si>
    <t>從其中一個洞窟裏，鑽出了一隻潜砂怪。粗糙的皮膚、大眼睛、大耳朵，那張臉看上去就像是只扭曲了的樹袋熊，像得可怕。那奇瘦無比的身軀正帶著明顯的期待，蹣跚地向我走來。——H．P．洛夫克拉夫特＆奧古斯特·德雷斯，《閣樓之窗》</t>
  </si>
  <si>
    <t>這個隱秘的種族看起來渾身都裹滿了沙子。它們潜伏在沙漠地區地下深深的洞穴裏，在夜晚出沒徘徊，尋找獵物。已知它們居住在美國西北，世界其他地區的沙漠可能也有它們的存在。據信它們侍奉著舊日支配者。</t>
  </si>
  <si>
    <t>法術：潜沙怪有30%的幾率知曉1D6個法術。</t>
  </si>
  <si>
    <t>每回合攻擊：2次
戰鬥方式：在戰鬥中，潜沙怪具有人型生物通常的空手戰鬥方式，還能使用爪子攻擊。格鬥30%（15/6），造成1D6點傷害+傷害加值躲避30%（15/6）護甲：3點粗糙皮革。技能：潜行55%，聆聽60%，偵查50%。</t>
  </si>
  <si>
    <t>理智損失：直視潜沙怪喪失0/1D6點理智。</t>
  </si>
  <si>
    <t>蛇人</t>
  </si>
  <si>
    <t>元祖蛇人</t>
  </si>
  <si>
    <t>它們用還沒有進化成哺乳動物的的肢體站立，輕巧而蜿蜒地行走。那色彩斑斕的無毛身軀輕快地曲張著，當它們來回走動的時候，就發出一種響亮而規則的嘶嘶聲。——C．A．史密斯，《七詛咒》</t>
  </si>
  <si>
    <t>蛇人的外形是直立的蛇，有蛇頭，鱗片，尾巴，一雙胳膊和一雙腿。它們是文明高雅的種族，通常身著長袍。伊格是蛇人至高無上的神，因爲他是衆蛇之父。在古代，有些异端曾轉而信奉撒托古亞——它們在數百萬年前被懷恨在心的伊格消滅了，是否有异教徒幸存，繼續傳播它們的僞神信仰則不得而知。蛇人的第一個王國，伐魯希亞，約在2億七千五百萬年前，恐龍還未出現時就已經在地球上繁榮昌盛。它們建造黑色玄武岩城市，發動戰爭，這些都是二叠紀甚至之前的事情。它們是强大的巫師，供奉無數能量以召喚恐怖的惡魔，還能配製强效毒藥。在2 億兩千五百萬年之前，恐龍時代到來時，第一王國毀滅，蛇人退到地下深處的要塞中，這些要塞中規模最大的是幽嘶。這段時間裏蛇人又成爲了高超的科學家，甚至可以操縱生命本身。人類的史前時代蛇人在圖裏安大陸中心建立了第二王國。這個王國比第一王國伐魯希亞衰落地更快，人類摧毀了這個王國之後將這片大陸據爲己有。蛇人在人類部落面前節節敗退，直到公元前10000年，他們最後一座城池焉猶加也陷落了。一小部分剩餘的蛇人潜伏起來，幸存了，其中某些退化得更爲矮小。這些衰落者中有一小部分會返祖稱爲具有完全力量的蛇人，仍然受到伊格的眷顧。退化的蛇人只具有完整的蛇人屬性的三分之一。也有一些休眠中的蛇人——沉睡者——沉睡了數千年。這些蛇人偶爾會，令人類遺憾地，蘇醒。這第三種蛇人更聰明，比他們潜伏起來的兄弟更强大，通常具有施行强大巫術的知識和能力。</t>
  </si>
  <si>
    <t>特殊能力法術：具有完全力量的蛇人知道至少2D6種合適的法術。它們經常使用的一種法術是把施法者的形象轉換爲普通人類的幻術，讓蛇人能混進人類社會中。（見肖像消耗術（外貌攝取術），250頁）退化的蛇人一般不知道法術。技術：作爲高超的科學家，蛇人可以利用或能够建造有用的科技産物——見13章：外星科技及其造物。</t>
  </si>
  <si>
    <t>每回合攻擊：1次戰鬥方式：蛇人具有人型生物通常的空手戰鬥方式。它們也可以使用人類所知的武器，用生有利爪的手靈巧地握住武器。撕咬：蛇人的撕咬中含有劇毒。受害者必須進行極難成功的CON檢定——如果失敗，承受1D8點傷害。
格鬥撕咬文）躲避50%（25/10），造成1D3點傷害+傷害加值35%（17/7），造成1D8點傷害+劇毒（見上32%（16/6）
護甲：1點鱗片。技能：恐嚇60%，科學：（生物學）40%，（化學）40%，偵查35%。</t>
  </si>
  <si>
    <t>理智損失：直視蛇人喪失0/1D6點理智</t>
  </si>
  <si>
    <t>外神僕役</t>
  </si>
  <si>
    <t>外神的僕役</t>
  </si>
  <si>
    <t>那是如蟾蜍一般的生物。它正從那不斷變化著外形的身體中，不知是用什麽方法，像在吹奏樂器一樣，發出令人厭惡的樂音。——奧古斯特·德雷斯，《暗黑儀式》</t>
  </si>
  <si>
    <t>這種像青蛙又像烏賊或章魚的不定性生物通過滾動，滑行或蠕行的方式前進。它們不斷變化的外形污穢扭曲，很難描述。當它們的主人要求時，僕役就會跟隨，不過大部分時間它們還是出現在阿薩托斯的宮廷中。這些魔笛手吹奏著類似笛聲的調子，爲主人伴奏。它們吹奏的曲調像是嘈雜，令人發狂的哀樂。它們有時也會爲教徒演奏，可能是爲了協助召喚黑暗的存在或者神靈。神靈和具有神格的存在會在僕役發出宣告的1D3+1回合之後到來，在僕役宣告它們離去時，或者僕役死後2D6回合，或者在它們願意的時候離去。召喚神靈會消耗僕役1點魔法值，被召喚的神靈每停留五個回合僕役會額外消耗1點魔法值。</t>
  </si>
  <si>
    <t>崩音壞樂：這些生物演奏的不諧之聲會對人類造成負面影響，聽到這聲音的人必須每兩個回合進行一次理智檢定以抵抗這音樂，否則就會失去1D4點理智。據博學的巫師稱被這些音樂奪取心智的人也會變爲僕役——身心都被永遠毀滅，只能隨著外神的協律起舞。法術：每個僕役知曉至少1D10種法術，通常包括1D10個召喚/控制法術和呼喚法術。</t>
  </si>
  <si>
    <t>每回合攻擊：4次戰鬥方式：外神僕役可以用扭動著的一團觸手打擊和絞纏目標。在成功的命中之後，投1D3决定多少觸手參與攻擊。觸手可以通過成功的戰技抓住對手。觸手可以達到的範圍等于外神僕役的SIZ的五分之一，單位是碼。格鬥45%（22/9），造成1D6點傷害，每條參與攻擊的觸手再造成1D6點傷害。躲避41%（20/8）護甲：無，但是物理攻擊無法傷害外神僕役；法術和附魔武器造成正常傷害；每回合回復3點HP，直到死亡。</t>
  </si>
  <si>
    <t>理智損失：直視外神僕役喪失1/1D10點理智。</t>
  </si>
  <si>
    <t>夏蓋妖蟲</t>
  </si>
  <si>
    <t>寄蝕心靈的夏蓋妖蟲</t>
  </si>
  <si>
    <t>儘管它們飛行的速度極快，但我那在恐懼下變得特別敏銳的感官還是捕捉到了不少細節，比我所希望的還要多。那巨大的、沒有眼瞼的眼球帶著憎恨直瞪著我，頭部那分節的觸鬚似乎在隨著宇宙的旋律而扭動。它們的十條腿都長滿了黑亮的觸手，折叠在蒼白的肚皮上；而那半圓形的堅硬翅膀則覆著三角形的鱗片——但是這些都無法表達那向我沖來的形體所帶來的、撕裂靈魂的恐懼。我看見那東西的三張嘴濕乎乎地蠕動著，向我撲了過來。——拉姆齊·坎貝爾，《夏蓋妖蟲》</t>
  </si>
  <si>
    <t>這種半位面昆蟲式生物不需要進食（它們通過奇异的方式，例如光合作用生存），所以它們將時間耗費在對他人施加痛苦上，沉溺于頽廢病態的愉悅中（通常是折磨它們來自各個種族的奴隸）。這個種族也被稱爲夏恩，生命周期極長，需要數個世紀才會完全成年。它們科技發達，可以使用各種可以通過集中精神力（魔法值）操作的武器和設備。夏恩通過複雜的儀式和折磨方法來祭祀阿薩托斯。夏恩目前是一個流亡中的種族。夏蓋星被一場浩劫摧毀，但是很多夏恩逃進了它們用堅不可摧的灰色金屬製造的神廟中，傳送至其他星球，包括地球。不過地球的大氣中有一種成分阻止夏恩傳送離開，這種未知的成分還使得個體夏恩無法飛行太長的距離。被困在地球上的夏蓋妖蟲當初也一幷帶來了塞克洛托爾星的奴隸種族作爲守衛。數個世紀以來夏恩一直操縱和占據著一小撮人類來進行它們的外星事業。
它們也曾經統治著一個人類女巫邪教，致力于爲阿薩托斯尋找祭品，而到了更近的現代據說它們開始插手人類的政治。流言稱夏恩最大的殖民地在英格蘭斯維因河谷的葛茨伍德村附近。</t>
  </si>
  <si>
    <t>心靈打擊：夏恩是寄生生物，而且不是完全由物質組成。一隻像鳥那麽大的夏恩可以直接穿過人類的身體組織，進入腦部，在那裏盤踞幷讀取寄主的記憶，影響思想，幷把編造的特定記憶和它自己的想法植入寄主的大腦。在白天，妖蟲不會在腦部活動，受害者可以一定程度按自己的意願行動。而到了晚上，夏恩會蘇醒，開始植入記憶——迅速地改造寄主使他們遵從夏恩的意願。它可以植入摧毀理智的景象，在景象中可以見到夏恩；或者謎一般的記憶碎片，驅使受害者采取特定的行動。最終寄主會被催眠至心甘情願（無論是有意還是無意）幫助夏恩的程度。隨著夏恩的控制不斷加深，受害者最終會陷入狂亂，變得不再適合寄生。法術：夏恩有80%幾率知曉2D10種法術，通常包括召喚阿薩托斯。</t>
  </si>
  <si>
    <t>每回合攻擊：1次戰鬥方式：夏蓋妖蟲的戰鬥方式是神經刺鞭，或者占據對方的心靈（融合），沒有其他的戰鬥方式。神經鞭：神經鞭是一種小型科技設備，可以發出震顫的蒼白色光綫。被光綫擊中的目標需要進行對抗POW檢定。如果夏恩獲勝，目標會陷入極大的痛苦，不能進行任何行動，只能痛苦地在地上扭動，直到武器被關閉。如果攻擊失敗，目標仍然會承受痛苦，所有檢定都需要額外投一個懲罰骰，持續時間爲24减去目標的CON的五分之一，單位爲小時。此攻擊每回合都可以重新進行，造成的懲罰骰可以累積。融合：夏恩飛進幷盤踞在人類頭部。神經鞭50%（25/10），特殊傷害融合60%（30/12），不造成傷害，但是夏蓋妖蟲在進入目標頭部之後會逐漸取得控制權躲避77%（38/15）護甲：無</t>
  </si>
  <si>
    <t>理智損失：直視夏恩喪失0/1D6點理智。</t>
  </si>
  <si>
    <t>4/20飛行</t>
  </si>
  <si>
    <t>夏塔克鳥</t>
  </si>
  <si>
    <t>飛天巨騅</t>
  </si>
  <si>
    <t>它不像地球上任何已知的鳥類或蝙蝠……它們像大象一樣大，却有著如馬般的頭部……夏塔克鳥沒有羽毛，取而代之的是滑溜溜的鱗片。——H．P．洛夫克拉夫特，《夢尋秘境卡達斯》
據信夏塔克爲奈亞拉托提普，可能還有溫迪戈（伊塔庫亞）提供服務，不過這樣的流言中也包含很多誤導信息。伊波恩之書中描述了如何把夏塔克召喚來作爲坐騎的方法；不過一旦旅程開始，夏塔克就不會聽從召喚者的命令，而是試圖前往阿薩托斯的宮廷。只有迅速反應幷且殺死夏塔克才能避免可怕的命運。</t>
  </si>
  <si>
    <t>夏塔克在巨大的洞窟裏築巢，他們的翅膀上覆蓋著白霜和硝石。它們通常被描述爲惡毒狂野的生物，經常被外神的僕從當作坐騎。它們非常害怕夜魘，總是會從夜魘面前逃走。夏塔克可以飛越星際空間，而且會把大意的乘客直接送到阿薩托斯的王座之前。</t>
  </si>
  <si>
    <t>法術：無</t>
  </si>
  <si>
    <t>每回合攻擊：1次戰鬥方式：這種巨獸可以用四肢打擊敵人，或者撕咬敵人。撕咬（戰技）：使用撕咬攻擊咬住獵物。格鬥45%（22/9），造成1D6點傷害+傷害加值撕咬（戰技）造成2D6+2點傷害+咬住的每回合造成1D6點傷害躲避25%（12/5）護甲：9點皮革</t>
  </si>
  <si>
    <t>理智損失：直視夏塔克喪失0/1D6點理智。</t>
  </si>
  <si>
    <t>6/18飛行</t>
  </si>
  <si>
    <t>修格斯</t>
  </si>
  <si>
    <t>邪敗的萬色</t>
  </si>
  <si>
    <t>噩夢般的黑亮形體，那無定型的身軀散發出惡臭，向前蠕動著、流淌著……一團無定形的原生質腫泡，閃著隱隱約約的微光。上萬隻放出綠光的，膿液似的眼睛不斷在它的表面形成又分解。那填滿整個隧道的軀體向我們直撲下來，把慌亂的企鵝們盡數壓碎，在已經由它和同類們‘清理’得不留一粒灰塵、閃著邪异反光的地面上蜿蜒爬過。耳邊又響起了那駭人的、嘲諷似的叫聲：‘Tekeli-li!Tekeli-li!’——H．P．洛夫克拉夫特，《瘋狂山脉》
隨著基因科學從幼稚走向成熟，可能終有一天可以通過實驗揭示地球上所有生物的細胞都中含有至今還未知的基因代碼。這代碼一旦被激活，就會使細胞自我調整，互相雜交，導致自然界中從未出現過的迅猛進化——而肉體也會爲了適應變化的環境而不斷變形。人類會接受還是排斥我們自己體內的修格斯？</t>
  </si>
  <si>
    <t>修格斯是所有克蘇魯神話生物中的恐怖和邪穢之首。它們是巨型原生質團，約15英尺高，不定形的身體可以隨意變化出四肢，眼睛和其他附肢，模仿其他生命形態，力量龐然無匹。無論它們的主人是什麽種族，它們都可以用主人希望的方式溝通，幷且達到這目的它們可以變化出特殊的器官。阿卜杜拉·阿爾哈茲萊德聲稱這種生物不存在于地球上，只存在于瘋狂者的夢魘之中；但是修格斯確實存在于地球的黑暗角落。雖然它們被深潜者和其他種族當作僕從，但是它們變得越來越聰明，越來越叛逆，越來越善於模仿。修格斯的創造者，遠古時代的古老者最終發現了他們的僕從的真實天性——代價是他們的文明幾乎被修格斯滅亡。</t>
  </si>
  <si>
    <t>法術：無，但是壽命極長的某些個體可能會擁有施放法術的知識和能力</t>
  </si>
  <si>
    <t>每回合攻擊：2次戰鬥方式：在戰鬥中修格斯會占據5平方碼的區域，幷且可以生成觸手，爪子或任何形式的附肢，用它們進行碾壓攻擊。不幸被修格斯擊中的人也會被吞噬。吞噬：被吞進修格斯體內的每個人都會獨立受到攻擊，每個人都必須進行成功的對抗STR檢定，否則他們就會被撕碎。如果修格斯攻擊的目標超過一個，必須將其STR均攤至每一個目標身上。被吞進修格斯的黑色軀體裏的調查員每回合需要擲1D100，只有擲出小于或等于他們自身的力量值的回合可以進行攻擊。受害者被困在修格斯體內的每個回合都會損失等于修格斯的傷害加值的HP；這種傷害可以描述爲破裂，被碾壓或被撕碎。修格斯可以吞噬任意數量的敵人，只要敵人的SIZ總和不超過修格斯自己的SIZ。格鬥70%（35/14），傷害等于傷害加值，修格斯可以選擇吞噬敵人（見上文）躲避8%（4/1）護甲：無，但是（1）火焰和電能攻擊只造成一半傷害；（2）物理武器例如槍械和刀每次擊中只造成1點傷害；（3）修格斯每回合可以回復2點HP。</t>
  </si>
  <si>
    <t>理智損失：直視修格斯喪失1D6/1D20點理智。</t>
  </si>
  <si>
    <t>8D6</t>
  </si>
  <si>
    <t>10滑行</t>
  </si>
  <si>
    <t>修格斯主宰(人型)</t>
  </si>
  <si>
    <t>肥人，修格斯主宰</t>
  </si>
  <si>
    <t>你根本無法想像修格斯主宰有多精通變形！和現代人類上次遇見他們時相比，這種族變得更小了。哦，但是修格斯主宰更靈敏！他們是登峰造極的變形者——但在他們無數皮囊之下隱藏的，是恐懼本身。——邁克爾.謝《肥臉》</t>
  </si>
  <si>
    <t>修格斯主宰是他們那巨大醜惡的親戚的衍生種。
通過某些進化途中的巧合，也可能是因爲來自其他種族或存在的無意間的干涉，一小撮修格斯進化成爲了可以隨意模擬人類的外形和語言的智慧生物。這些生物的外形毫無例外都是極爲肥胖的光頭人形。他們狡詐而擅長引誘，在和人類相處時行爲還多少有些彆扭。雖然修格斯主宰可以自由變化于人形和怪物形態之間，但是他們會集中精力控制自己的身體盡可能長時間地保持人類狀態。如果在沒有防範的情况下被激怒或分散注意力，他們會迅速變回一灘可怕的膠狀物。這些生物嚴守著他們自己的秘密和身份，獨自生活，私下進食，迅速地處理掉那些可能會揭開他們的恐怖真面目的好管閑事的調查員。修格斯主宰覺得滲透進入人類世界非常有趣（幷且很滋補）；人類對于恐懼的理解獨一無二，美味异常，值得大快朵頤。修格斯主宰只關心自我滿足。儘管比其他獵食者高級的多，但是他們也有自以爲是的地盤觀念，會爲此自相殘殺。他們沒有社會性，不會自然死亡，也不繁殖。因爲需要集中精力控制身體才能保持他們的人形，所以人形態下的某些屬性會比自然形態下低。</t>
  </si>
  <si>
    <t>法術：擁有1D3種符合守秘人意願的法術。</t>
  </si>
  <si>
    <t>每回合攻擊：2次戰鬥方式：修格斯主宰會試圖活生生地將獵物包裹進它的膠狀身軀。當他抓住獵物之後就不會放鬆，幷且開始將受害者吸進體內，將其消化。開始消化時，酸性消化液會開始腐蝕不幸的受害者的軀體，對受害者每回合造成1D6點傷害。被包裹住的受害者每回合都需要進行對抗STR檢定來掙脫。不像他們的大型親戚，修格斯主宰一次只能消化住一個受害者。在消化時修格斯主宰不能使用碾壓攻擊，但是還是可以用强有力的僞肢四處抽打。格鬥90%（45/18），造成1D6+2點傷害+當前形態傷害加值；或者吞噬目標，每回合造成1D6點（酸性）傷害直到受害者死亡。躲避26% （13/5）護甲：無，但是（1）火焰和電能攻擊只造成一半傷害；（2）物理武器例如槍械和刀每次擊中只造成1點傷害；（3）修格斯每回合可以回復2點HP。技能：魅惑70%，恐嚇60%，說服60%，潜行65%，假如守秘人需要可以添加更多。</t>
  </si>
  <si>
    <t>理智損失：直視修格斯主宰的真實形態喪失1D6/1D20點理智。守秘人可以决定是否讓那些親眼見到修格斯主宰從人形變化爲修格斯的調查員額外喪失1/1D3點理智。</t>
  </si>
  <si>
    <t>8點行走/10點滑行</t>
  </si>
  <si>
    <t>修格斯主宰(修格斯形態)</t>
  </si>
  <si>
    <t>克蘇魯的星之眷族</t>
  </si>
  <si>
    <t>眠者攝守</t>
  </si>
  <si>
    <t>它們會躺在拉萊耶的石屋中，强大的克蘇魯會用咒語保護它們，直到群星與地球都做好準備；那時，它們將輝耀返生。——H．P．洛夫克拉夫特，《克蘇魯的呼喚》</t>
  </si>
  <si>
    <t>這些巨型章魚狀生物很像體形稍小的克蘇魯。幷非所有居民都隨著拉萊耶的沉沒一起被困在海底，有些仍然生存在深邃的海溝中，由深潜者侍奉。群星之間也栖息著和它們有關的物種，例如據傳出沒于金牛座畢宿五附近的某顆星球上的哈利湖中的生物。</t>
  </si>
  <si>
    <t>特殊能力法術：每個星之眷族知曉3D6種法術。</t>
  </si>
  <si>
    <t>每回合攻擊：4次戰鬥方式：星之眷族可以用觸手和爪子造成傷害或抓住敵人。格鬥80%（40/16)，傷害等于傷害加值躲避26%（13/5）護甲：10點皮革和肥脂；每回合回復3點HP。</t>
  </si>
  <si>
    <t>理智損失：直視星之眷族喪失1D6/1D20點理智。</t>
  </si>
  <si>
    <t>10D6</t>
  </si>
  <si>
    <t>15/15點游泳</t>
  </si>
  <si>
    <t>星之精</t>
  </si>
  <si>
    <t>隱形饕餮</t>
  </si>
  <si>
    <t>我看見了什麽東西的模糊輪廓。那來自群星的、不可見的生物,在吸飽血之後便顯現出了形體。它通體全紅，還滴著血滴，在深紅色的胴體上脉動著無數觸手，就像一個不斷蠕動、跳動的果凍塊一般。在觸手尖端，有著吸盤一樣的口器，那口器正饑渴地不斷開合……這怪物浮腫而令人嫌惡：那一大團東西沒頭、沒有臉、沒有眼睛，只長著永不饜足的嘴，還有和星間怪物的身份相稱的利爪。在吸過人類的血液之後，它終于現形了。——羅伯特·布洛克，《自群星而來之物》</t>
  </si>
  <si>
    <t>這種邪穢生物平常是隱形的，唯一能表示它們存在的信號是一種殘忍的竊笑聲。在進食之後，它們飲下的血液會導致它們現形。它們被召喚自宇宙深處，强大的巫師或者其他存在可以將它們控制住作爲僕從。</t>
  </si>
  <si>
    <t>隱形：試圖攻擊星之精時需要擲一個命中懲罰骰，即使在它發出竊笑聲從而暴露位置時。進食之後，星之精在六個回合內會保持可見，直到鮮血被代謝成爲透明物質。當它可見時，對其進行攻擊時命中幾率正常。法術：星之精有30%的幾率知曉1D3種法術。</t>
  </si>
  <si>
    <t>每回合攻擊：3次戰鬥方式：可以用利爪攻擊。鈎爪（戰技）：一旦鈎住受害者，星之精會在下一回合用撕咬攻擊吸取受害者的血液。撕咬：只能對被鈎住的受害者使用，無論生死。
活著的受害者因爲失血每回合喪失3D10點STR。如果沒有被殺死，受害者可以快速補充血液，一般在三天之內。格鬥45%（22/9），造成1D6點傷害+傷害加值鈎爪（戰技）無傷害，鈎住目標。在下一回合可以撕咬目標。如果鈎住敵人則撕咬自動成功。每回合吸取3D10 點STR。躲避23%（11/4）護甲：4點皮革。子彈對星之精的外星皮膚只造成一半傷害。</t>
  </si>
  <si>
    <t>理智損失：直視星之精或被星之精攻擊喪失1/1D10點理智。</t>
  </si>
  <si>
    <t>6/9飛行</t>
  </si>
  <si>
    <t>喬喬人</t>
  </si>
  <si>
    <t>邪神的殘虐狂徒</t>
  </si>
  <si>
    <t>攻擊我們的……是一群小矮人，最高的也不過四英尺，小得异常的眼睛深陷在球形穹頂似的禿頭內。他們向隊伍撲了過來，我們的人還沒來得及拔出武器，他們就用那閃亮的刀劍砍殺著人和動物。——奧古斯特·德雷斯＆馬克·肖勒，《星之眷族的巢穴》</t>
  </si>
  <si>
    <t>據說西藏那被詛咒的繒之高原是冷原的一部分，迭入了我們的時空。在繒之高原以及一些其他遙遠的地區居住著喬喬人的部落。在時間伊始，昌格納·方庚創造了密利·尼格利種族作爲自己的僕從，這個種族是由原始兩栖類動物的血肉塑造而成。據說喬喬人就是人類和可怕的密利雜交而成的天性邪惡的混血種族。它們的後代外形像人類，體形大小不一，服飾各异，然而密利詛咒的污染使所有喬喬人在出生時就只有正常水平一半的理智，這一半的理智也會隨著參與各種不可言說的儀式和可怕的行爲而急劇喪失，而殘忍地折磨他人的渴望成爲了第二天性。不同的喬喬人部落崇拜不同的舊日支配者，不只是昌格納·方庚。</t>
  </si>
  <si>
    <t>法術：喬喬人祭司或侍僧知道至少三種法術，通常包括一種接觸類法術和維瑞之印。</t>
  </si>
  <si>
    <t>每回合攻擊：1次戰鬥方式：喬喬人具有人型生物的通常空手戰鬥方式，幷且可以使用任何人類武器。格鬥45%(22/9)，造成1D3點傷害+傷害加值，或由武器决定。躲避26%（13/5）護甲：無技能：恐嚇40%，潜行60%，游泳45%，追踪50%。</t>
  </si>
  <si>
    <t>理智損失：直視這種劣化生物喪失0/1D3點理智。</t>
  </si>
  <si>
    <t>50注：兒童只有一半理智，成人理智爲0。</t>
  </si>
  <si>
    <t>神話中的邪神
舊日支配者曾在，舊日支配者常在，舊日支配者永遠都在。它們寂靜而原始地游蕩著，不是在我們所知的宇宙空間裏，而是在宇宙“之間”，不處維度之中，不爲人類所見。——H.P.洛夫克拉夫特，《敦威治村怪談》</t>
  </si>
  <si>
    <t>阿布霍斯</t>
  </si>
  <si>
    <t>不淨之源</t>
  </si>
  <si>
    <t>他看到……在池中一團灰褐色的巨大恐怖物體，幾乎擠滿了池中每一寸角落。那裏，看起來，就是一切畸形和可憎的造物的源頭。灰色的巨型聚生物震顫著，抖動著，永不停止地膨脹著；從其中無數的裂縫中，不斷誕生著各種血肉組織，爬向洞穴四面八方的每一個角落。——克拉克.阿什頓.史密斯，《七詛咒》</t>
  </si>
  <si>
    <t>明顯不是這個星球原住民的阿布霍斯其多變的形態和陰晦的思想暗示了它和撒托古亞可能有聯繫。它藏身于其中幷且從不離開的黑暗洞穴可能也是恩- 凱，北美之下的地底世界的一部分。一些報告指出這些洞穴在新英格蘭敦威治村的正下方。教團阿布霍斯沒有已知的人類崇拜者。地下的恐怖生物或者阿布霍斯自己的眷族可能會崇拜它。其他特性猥劣的怪物不斷在灰色聚生物中形成，然後爬離它們的親體。阿布霍斯的觸手和肢體抓住很多自己的子嗣，幷將它們重新吞下，讓它們返回原初聚落，但是更多子嗣設法逃離了。如果有人接近了阿布霍斯，它的身上會産生很多不同的畸體，它們會不斷試圖脫離阿布霍斯的身體，增值更多的數量，幷且可能會侵擾或攻擊調查員。阿布霍斯的眷族五花八門，外形多變。細節最好留給守秘人描述。它的眷族的體形一開始不會超過SIZ5到90（3D6X5），但經過一年左右的進食和成長，一個眷族可以長到任何尺寸。如果一隊人不幸到撞見正在它的污穢之池裏翻騰著不淨的氣泡的阿布霍斯本身，阿布霍斯會探出一個觸探器官或一部分身體，來徹底感知入侵者，然後器官便會掉落幷爬走。入侵者隨後會被抓住，取决于守秘人的選擇可能會被阿布霍斯的其他附生器官吞噬或被忽略。已知阿布霍斯可以與入侵者通過心靈感應對話，但是與之會面者鮮有能歸來的。</t>
  </si>
  <si>
    <t>每回合攻擊：1次戰鬥方式：阿布霍斯可以用它的附生器官摔打或抓握。如果成功，它會抓住幷吸收它的受害者——受害者是被慢慢消化還是在從心靈被融合不得而知。格鬥60%（30/12），受害者被吸收護甲：阿布霍斯受到的所有動能傷害都能以每個戰鬥回合20點的速率回復。火焰或魔法將造成正常傷害。如果阿布霍斯被削减到0HP，它會逃跑幷沉入使其無法被接觸幷進行傷害的地底深處。當它從傷害中恢復後，會滲出地表。法術：無，但它可以讓某人被自己的身體部分吸引，從而創造一個與阿布霍斯的眷族相同的生物。</t>
  </si>
  <si>
    <t>直視阿布霍斯喪失1D3/1D20點理智。</t>
  </si>
  <si>
    <t>6D6，但每條僞肢只有1D6</t>
  </si>
  <si>
    <t>阿特拉克·納克亞</t>
  </si>
  <si>
    <t>蜘蛛之神</t>
  </si>
  <si>
    <t>一個黑暗的形體，像一個匍匐的人一般大小，但是長著長長的蜘蛛一樣的肢體……他看到那蹲坐著的烏黑身體上有一張臉，在身體底部那些多節的腿之間。那張面孔用一種懷疑和質問的可憎表情凝視著他；而當這個大膽的獵人與那小而狡詐的，四周全是毛髮的眼睛對視時，恐懼流遍了他的每一根血管。——克拉克.阿什頓.史密斯，《七詛咒》</t>
  </si>
  <si>
    <t>阿特拉克·納克亞大體上像是一隻巨大而猙獰，長滿黑毛的蜘蛛，長著一張奇怪的，依稀像人的臉，和四周長滿毛髮的小紅眼睛。它住在地下，永遠地編織著一張爲了未知的目的和一個深不可測的淵邃相連的神奇的網。古籍上記載了如果這張網完成，世界的末日就會到來的傳說。在遙遠的過去阿特拉克·納克亞居住在極北之地大陸——現今的格陵蘭——的深深的地下。如今它也許藏身在南美洲之下。
教團阿特拉克·納克亞被迷信爲一切蜘蛛的掌管者，這可能是因爲它的身體形態。沒有人類教團崇拜它，但是它有時會賜予巫師法術和POW。巫師有時會使用各種古老法術召喚阿特拉克·納克亞——然而這是一種危險的行爲，因爲蜘蛛之神痛恨從它那永恒的織網工作中抽身。幻夢境中的阿特拉克·納克亞的子嗣——被稱爲冷蛛——崇拜阿特拉克·納克亞。</t>
  </si>
  <si>
    <t>其他特性無論是誰陷入阿特拉克·納克亞網中都會被困。想要依靠檢定逃脫的人必須對抗網的150點STR。阿特拉克·納克亞會在一個小時或一天內出現處理捕獲物。蜘蛛之神可以先吐出更多絲綫纏住受害者然後進行撕咬，或者一開始直接撕咬。它撕咬時會注入一種麻痹毒素，使受害者無法行動或防禦。阿特拉克·納克亞隨後會以每個戰鬥回合3D10STR 的速率吸取受害者的體液。如果不加以救護，被吸取的軀殼會迅速死亡。如果被救出，受害者的STR以每個保持臥床休息的游戲月2D10的速率回復STR。期間受害者的HP將不能超過他或她的STR的五分之一。</t>
  </si>
  <si>
    <t>每回合攻擊：1次戰鬥方式：阿特拉克·納克亞會用它許多的腿踢擊，或者用巨大的腹部撞擊。撕咬：撕咬可以咬穿任何普通的護甲幷且注射麻痹毒素。目標必須進行極難成功的CON檢定以抵抗1D10回合，然後再次進行檢定。如果第二次檢定也成功，毒素就會被抵抗。如果兩次檢定都失敗，目標就會被麻痹。投射蛛網：目標被包裹在强韌粘稠的網中。要掙脫必須對網的150點STR進行對抗STR檢定。格鬥60%（30/12)，傷害加值或撕咬（見上文）投射蛛網：80%（40/16）見上文護甲：12點幾丁質和毛皮。如果HP降至0點，它會通過複雜的網脉逃至一個秘密巢穴幷在那裏恢復。法術：所有接觸咒文。</t>
  </si>
  <si>
    <t>理智損失：直視阿特拉克·納克亞喪失1/1D10點理智。</t>
  </si>
  <si>
    <t>阿薩托斯</t>
  </si>
  <si>
    <t>混沌沸核</t>
  </si>
  <si>
    <t>來自最深邃的混亂中的終極而無常的禍孽，在一切無限的中心翻滾沸騰，褻瀆萬物——無羈的魔君阿薩托斯，沒有唇舌敢高喚其名。在時間彼端的不可思議幽暗廳堂之內，在可憎邪鼓低沉瘋狂的擊打聲和駭人魔笛空洞單調的嚎叫聲中央，它饑餓地侵蝕著。——H.P.洛夫克拉夫特，《夢尋密境卡達斯》
有人說阿薩托斯引發了宇宙，也是宇宙的終點——原初的混沌，從中誕生了一切物質和生命。也就是說很多禁忌知識的探索者是爲了追求居于現實的中心的力量的秘密名諱而被驅使著陷入瘋狂——講出這名諱即可支配和超越那些“外來者”。</t>
  </si>
  <si>
    <t>阿薩托斯是統治諸神者，自從宇宙起源就已經存在。它存在于宇宙的中心，超越普通時空之外，在那裏它不定型的軀體不斷扭動，音色單調地吹奏著一支笛子。次等邪神和著同樣的音樂環繞在阿薩托斯身邊無腦地起舞。阿薩托斯被描述爲一個盲目和痴愚的“异形源核混沌”。阿薩托斯的意旨會被奈亞拉托提普迅速實現。
教團少有崇拜阿薩托斯者，因爲它甚至不會做出因被崇拜而領情的回應。通常人們是偶然召喚了阿薩托斯，從而不經意地帶來了灾禍和恐怖。只有病態的瘋子才會故意去崇拜阿薩托斯這樣的存在。否則，就是崇拜者對宇宙的本質，起源，力量和意義有特殊的見解，只有其他瘋狂者才能理解的見解。</t>
  </si>
  <si>
    <t>阿薩托斯總是和一個演奏其音樂的僕從笛手以及1D10-1個其他次級外神一起現身。召喚者面臨被阿薩托斯惱怒地攻擊的危險，幾率爲100%，每個一起現身的次級外神减去百分之十的幾率，巫師爲了撫慰它而獻祭的每點魔法值再减去百分之五幾率。獻祭的魔法值每回合都要重新消耗。如果被激怒，阿薩托斯會成長；在其攻擊的第一回合它會同時從被召喚的區域向外發展，它的僞肢可以達到50碼的範圍。在第二個戰鬥回合範圍會達到100碼，第三個戰鬥回合達到200碼，以此類推，無限地每回合翻倍。在阿薩托斯被激怒時它也有每回合百分之十的幾率主動離去，每個和它一起現身的次級外神减去百分之一幾率。
與阿薩托斯僞肢範圍相等的區域會被阿薩托斯破壞幷完全毀滅，留下碎石，鹼性水池和死去的破碎樹木，但是對調查員造成的傷害只能由僞肢造成。</t>
  </si>
  <si>
    <t>每回合攻擊：1D6次戰鬥方式：阿薩托斯的僞肢會攻擊附近的一切。格鬥100%（50/20），造成1D100點HP傷害護甲：無，但是在HP爲0時阿薩托斯被驅逐而非殺死，幷且可以在1D6小時內完全恢復力量。舊印可以對它造成3D6點傷害，但是舊印會被摧毀。法術：號令所有次級外神和大部分宇宙；幸好它的INT是0啊</t>
  </si>
  <si>
    <t>理智損失：直視阿薩托斯喪失1D10/1D100點理智。</t>
  </si>
  <si>
    <t>可變</t>
  </si>
  <si>
    <t>芭絲特</t>
  </si>
  <si>
    <t>猫娘神</t>
  </si>
  <si>
    <t>美麗，沉著，超然，通達寧靜，我行我素，桀驁自持，這些與脫俗絕世的猫完美契合的超凡特點，還有什麽別的生物能配得上哪怕一半？——H.P.洛夫克拉夫特，《猫與狗》
通常認爲儘管布巴斯提斯城中發生了對芭絲特教團的清洗，還是有一些人帶著他們的生命，儀式和熱忱逃到了英格蘭。教團通過隱秘工作和招募那些對猫有天然喜愛的人而成長和擴散。信息是語焉不詳的；據信教團吸取了教訓，保持地下活動以防另一次清洗。教團是否還存在仍然不明，不過十九世紀的民俗學者的早期記錄中提到英格蘭西部的一些鄉村中流傳著猫被女巫和術士支配作爲僕從的故事。</t>
  </si>
  <si>
    <t>芭絲特，猫之女神，形態一般是一隻猫或者一個猫頭女性。在古埃及她通常以右手拿著一個鈴鼓，左手持著一面裝飾著獅頭的神盾幷且左臂挂著一個小包裹的形象出現。她也被稱爲芭絲緹特或烏芭絲緹。芭絲特只統治地球和幻夢境中的猫，而幻夢境中的土星猫和地球猫是敵對的。教團作爲古代埃及布巴斯提斯城的女神，巴斯特的信衆最終來到了主要的羅馬城市，包括龐貝。當她被廣泛地崇拜時，她既是一個家庭之神，也是一個母獅般的女戰神。她的崇拜者往往認爲她是慈善的。除了在幻夢境，她的教團沒有在人類中延續至今，不過她大概也不在意。所有的猫都在它們的狂野之心中崇拜芭絲特。</t>
  </si>
  <si>
    <t>像其他神一樣，芭絲特很少在凡間行動。如果一個人對猫過分殘忍，她可能會通過她的猫僕們來對付此人。如果猫不能解决難題，她會親自出馬。她出現時，大而優美的猫科隨從們總是伴隨在她左右，主要是家猫，但也包括至少一隻母獅，母虎或其他大型猫科動物。巴斯特號令世上任何地方的所有猫科動物。她可以召喚任意數量的猫，但是這些猫只能通過正常方式前往她那裏。她可以治療自己或一隻猫，回復每點傷害消耗一點魔法值。</t>
  </si>
  <si>
    <t>每回合攻擊：3次戰鬥方式：如果芭絲特必須參戰，她可以將一支或全部修長的手臂變成黃褐色的母獅前爪用來橫掃敵人。她的攻擊可以無視防禦地穿透護甲幷且造成的流血傷害只能通過法術或成功的急救或藥學檢定治愈。她也有人型生物的通常空手戰鬥方式，包括撕咬及爪擊。格鬥100%（50/20），造成1D8+傷害加值的傷害護甲：無，但請參閱下列法術（沒寫）法術：守秘人願意的任何法術。</t>
  </si>
  <si>
    <t>理智損失：直視芭絲特喪失0/1D6點理智。</t>
  </si>
  <si>
    <t>昌格納·方庚</t>
  </si>
  <si>
    <t>踞山邪神</t>
  </si>
  <si>
    <t>它的耳朵是蹼狀，長滿觸手，象鼻末端有一個巨大的直徑至少一英尺的吸盤……它的前肢僵直地在肘部彎曲著，它的手——和人類一樣的手——手心朝上置于腿上。它的肩膀寬闊方正，它的胸膛和大肚子向外挺，墊著它的長鼻子。——弗蘭克.貝納普.朗《山中恐怖》
……而Mu Sang如是說，顯盛者會再起，而一位白色侍僧將與他們同行。白色侍僧是昌格納·方庚的欽選者，它們將帶領偉神前往食物充足的新土地，在那裏我們的主人將享用筵席。白色侍僧將從西方來，從他的印記上你們就能識得他。盛宴將有始無終，直到我們的主人將天上最後一顆星辰吞進腹中。</t>
  </si>
  <si>
    <t>昌格納·方庚坐在亞洲山嶺中的一座洞穴裏，由只是依稀像人的類人奴隸夜以繼日地守護著，這些奴隸還會舉行污穢之極，沒人敢于描述的儀式。通常昌格納·方庚會坐在它的寶座上一動不動，像一尊怪誕的雕像。有傳說稱有一天“白色侍僧”會前來帶昌格納·方庚前往新的土地。
教團
昌格納·方庚的主要崇拜者是繒高原上的類人種族喬喬人。另外在中亞，也有零散的教團崇拜它。這些教團中的一些已經開始擴散，例如在18世紀遷移到加拿大蒙特利爾的血教（The Blood）。</t>
  </si>
  <si>
    <t>其他特性
在夜晚，昌格納·方庚會起動幷饑渴地獵食祭品或者任何附近的人。不論白天黑夜它都會從寶座上爬起身去消滅那些進入它的領域的不信仰者。它的象鼻末端的盤狀口器是用來吸取受害者血液的器官，可以造成一個寬闊的傷口幷且永遠無法愈合。如果不饑餓，它僅會捶打受害者，造成1D6點傷害。它會選擇一名人類作爲隨從，幷且對其進行催眠，使之每天損失1D10點理智，直到陷入瘋狂。在晚上昌格納·方庚會將它的吸盤放置在它的隨從身上，無意地催使它的俘虜的鼻子和耳朵逐漸异化成與昌格納·方庚相似却又誇張滑稽的樣子。昌格納·方庚通過與它的隨從心靈連接而直接操縱他或她的已知。如果附近沒有其他受害者，象神會從隨從身上吸吮血液，對其對其造成一點CON損失。
傳心術：目標會夢到昌格納·方庚，以及它的偉力。如果目標是一個敏感的人，可能會被這些夢迷惑住。</t>
  </si>
  <si>
    <t xml:space="preserve">
每回合攻擊：2次戰鬥方式：昌格納·方庚會用很多方式攻擊目標。它可以用手脚和長鼻進行拳擊，推搡，踢踩和卷握。嚙咬（戰技）：一旦被咬住，目標將會被攫獲幷且每回合被吸取1D6點HP。心臟驟停：要抵抗這種攻擊，目標必須進行CON 檢定；如果成功，目標只會損失1D6點HP幷且陷入昏迷（極難的成功可以抵消所有傷害）。如果失敗會導致目標損失2D6+1點HP。催眠祭品：使目標主動前去昌格納·方庚身邊等待毀滅；不過目標可以通過極難成功成功的POW檢定掙脫催眠。格鬥80%（40/18），傷害1D6+傷害加值。嚙咬（戰技）每回合吸取1D6點HP。心臟驟停的目標必須進行CON檢定，見上文。護甲：常規武器或者機械裝置無法造成傷害；防禦附魔的貫穿武器時具有10點極厚皮革；在靈體化之前可以在15分鐘內抵抗哪怕是最强的打擊。如果昌格納·方庚失去超過90點HP，它就會失去活性，變得毫無生息。取决于群星的位置，它需要數月，數年或數個世紀的祀奉和獻祭才能回復活力。法術：接觸昌格納·方庚。昌格納·方庚的詛咒，召喚/控制昌格納·方庚的眷族，以及其他守秘人决定的法術。</t>
  </si>
  <si>
    <t>理智損失：直視失活的昌格納·方庚損失0/1D6點理智；直視活動的昌格納·方庚損失1D4/2D6+1點理智；直視昌格納·方庚的异形隨從損失1/1D6點理智。</t>
  </si>
  <si>
    <t>克圖格亞</t>
  </si>
  <si>
    <t>生靈烈焰</t>
  </si>
  <si>
    <t>是即使我們遮住了雙眼，也無法阻止我們看見那從這可憎之地流向天際的巨大而不定的形體和同樣巨大的，從樹梢飛掠而過的活焰之雲。——奧古斯特·德雷斯，《黑暗住民》
儘管沒有記錄留存，一些組織相信1666年的倫敦大火是由于在布丁巷某個麵包房地下室裏進行的獻給克圖格亞的輕率祭祀而導致的。相關人士召喚了遠遠超出他們意料的力量，幷且在召喚儀式達到緊要關頭之前一大群炎之精出現了。被迅速打敗的召喚者沒能結束或控制儀式就逃跑了，于是整個城市在數小時內化爲火海。</t>
  </si>
  <si>
    <t>克圖格亞的樣子是一團巨大的燃燒著的物質，形狀千變萬化。它栖居在北落師門星或那附近，可以從那裏將它召喚到地球。在所有舊日支配者中，他是最晦暗，最不爲人所知者之一。
教團
目前沒有已知的與克圖格亞有聯繫的教團，但在古代有零散的崇拜火焰的教團，例如古羅馬的梅爾卡斯教會。侍奉克圖格亞的是一種被稱爲炎之精的生物。一些書中聲稱炎之精被一個叫做弗塔古亞的存在統治著；或許這只是克圖格亞的另一種拼寫。</t>
  </si>
  <si>
    <t>其他特性克圖格亞有和其他邪神一樣的心靈傳動技能，但是不會以任何方式和人類交流，必須召喚出它才能與它打交道。</t>
  </si>
  <si>
    <t>每回合攻擊：3次戰鬥方式：每個回合克圖格亞都可以從它的不定型物質團中生成僞肢，用來擊打或壓榨單體目標。被動灼燒：被召喚時，克圖格亞會同時帶來1D100X10個炎之精，立刻將區域內點燃。克圖格亞本身漂浮在上空，灼燒全場。從克圖格亞到來之後的次回合開始，區域內的人類會因爲火焰而失去HP。每回合玩家都要進行CON檢定。如果失敗，調查員每回合失去1點hp，直到死亡。唯一生存的方式是逃離現場——一個大致爲圓形，周長爲2D10X20碼的區域。直到徹底焚盡幷破壞整個區域之後克圖格亞才會離開，除非在那之前被以法術手段驅逐。
炎爆：克圖格亞可以用噴射火焰代替僞肢攻擊。炎爆的攻擊範圍是150碼，幷且將目標地區用火焰覆蓋，焚燒直徑20碼的區域。在那個區域中的調查員必須嘗試進行極難成功的CON檢定（擲出他們的CON 的五分之一或以下的數值）；失敗的檢定會導致他們被燒成灰燼。成功的檢定會導致1D10點HP損失。身體護甲無法防禦此攻擊，但是一道隔離墻或者堤防可以。格鬥40%（20/8），造成1D6+一半的傷害加值炎爆的目標必須特別進行極難成功的CON檢定（見上文）。護甲：14點護甲。直接接觸克圖格亞的武器會被摧毀。法術：所有和火焰相關的實體或它自己有關的法術。</t>
  </si>
  <si>
    <t>理智損失：直視克圖格亞喪失1D3/1D20點理智。</t>
  </si>
  <si>
    <t>13D6</t>
  </si>
  <si>
    <t>0（漂浮在半空）</t>
  </si>
  <si>
    <t>偉大的克蘇魯</t>
  </si>
  <si>
    <t>螺湮之主</t>
  </si>
  <si>
    <t>一個依稀與人類相似的外形，但是却有一個章魚般的頭部，臉上長滿觸鬚，遍布鱗片的身體像橡膠一樣，前後肢都長著巨爪，背生狹長雙翼。這個……浮腫而肥胖……的物體……滴著涎液，轟鳴著，一邊摸索一邊把它凝膠狀的綠色龐然軀體擠過黑暗的門廊，進入人們的視綫……像蹣跚前行的山峰。——H.P.洛夫克拉夫特，《克蘇魯的呼喚》
克蘇魯的呼喚克蘇魯夢于沉沒的深淵之城拉萊耶中，而且這種夢會影響到人類的夢。無數世紀以來，某些敏感的人不斷聽到這些夢中呼喚。通常被影響的都是藝術審美能力，使接收者從夢中醒來幷驅使著他們去創作夢魘般的油畫或雕塑；這些人將不眠不休，直到他們的腐化藝術品完成。另外一些無處宣泄他們的感情和夢中所見景象的人將會走上更黑暗的道路——完全的瘋狂，以及時有發生的，自殺。一些教徒相信克蘇魯的呼喚的接收者是光榮的，幷且對他們應持至高的敬意，讓他們能更好地講述偉大的克蘇魯的思想的回聲。這些托夢背後是理性的行爲還是心靈殘餘的無意放射恰好影響到了敏感者的思想還不得而知。無論如何，結果都是相同的；接收者敞開思想，接受那些非人類所能體驗的可怕遠景，同時領會了睡夢中的克蘇魯那些無法言說，執念深厚的意圖。一個人第一次接收到克蘇魯的夢時以及此後的每一夜他都必須執行理智檢定（1/1D4點理智損失）。守秘人將决定這些托夢持續的時間長短（通常是1D20天）。而對于這個角色的外部表現，則最好由玩家和守秘人共同决定他的性格變化和藝術技能。
儘管被認爲是規模最大，最廣泛的神話教團，但如果認真地參考Angell教授的研究和理論，克蘇魯教團是嚴重分裂的。儘管大體上的信仰相同，每個派別的方法，手段和教條都與其他派別大不相同。當一部分派別沉默地在陰影中行動時，另一小部分派別主張更直接的手段幷致力于建立公衆組織，例如鼓吹譴責主流宗教的達貢隱修會。雖然這些派別還只是邊緣化的异類，但是此類內部分裂是否會演化成衝突，幷且如果發生衝突哪個派別會獲勝，這些還需拭目以待。</t>
  </si>
  <si>
    <t>偉大的克蘇魯的身體形態幷不固定。他可以隨心所欲地改變或扭曲身體，生長出新的肢體，縮回舊的肢體，極大地擴張翼展幷縮小體形以飛行，延長一支肢體或觸手使之可以穿過狹長的通道。然而，它的大體外形總是和引文描述相似的。所以他會伸縮雙翼，但是絕不可能把它們完全收進體內。他的所有形態都有克蘇魯的典型特徵。克蘇魯栖身在沉沒于太平洋深處的黑暗死寂之城拉萊耶。在那裏，他處于非生非死的狀態，但是有朝一日拉萊耶將升上海面，他也會蘇醒，在世間大肆劫掠和屠戮。城中也埋葬著其他克蘇魯的種族的成員。克蘇魯顯然是他們的大祭司和統治者，也是他們中最强大的。
教團
所有信仰地球的舊日支配者的教團中克蘇魯的教團是最廣泛最知名的。教徒們相信克蘇魯和他的同胞們從群星間降臨至地球，幷建立起宏偉的史前之城拉萊耶，在那裏統治著世界。當群星的位置變化時，他們的土地沉入海底，整個城市和其中居民都都陷入了死亡般的長眠，等待著信仰克蘇魯的教徒們將他們喚醒。當拉萊耶在波濤中升起，教徒們要一起去打開那背後沉睡著克蘇魯的巨大黑門，那時克蘇魯會醒來與信徒一起在世間縱情狂歡。根據記錄，某些部落全族都崇拜克蘇魯，其中提到了偏遠地區的一些因紐特人，以及某些腐化的路易斯安那沼澤居民。克蘇魯的崇拜者絕大多數是沿海居民，或者住在海洋附近的生物。侍奉著他的是深潜者和一種稱作克蘇魯的星之眷族的半人半章魚的生物。崇拜克蘇魯的教團源自史前，多種多樣，克蘇魯本身也有很多化名，很多可以追溯至它的本名，例如圖魯和簌簌。</t>
  </si>
  <si>
    <t>其他特性：儘管處于萬古永眠中，克蘇魯還是可以將他的恐怖夢境傳達至凡人心中，驅使很多人陷入瘋狂。</t>
  </si>
  <si>
    <t>每回合攻擊：2次戰鬥方式：克蘇魯身軀龐大，可以使用踐踏，踢踩，或者用脚，長爪的手和觸手撞擊敵人。舀海（戰技）：每回合克蘇魯可以用巨大的手掌抓起1D3個調查員，讓他們死得苦狀萬分。如果克蘇魯從洞中鑽出，或者俯下身，調查員還可能會被克蘇魯面部的觸手攻擊，每回合可以抓住四個人，幷可以刺穿很小的豁口。格鬥100%（50/20），造成1D6+21D6傷害加值舀海（戰技）殺死1D3名調查員護甲：21點超維淤泥和肌肉；另外，他每回合回復6點HP。在HP降至0時，克蘇魯會爆裂，溶解成一團可憎的滑膩的綠色氣體雲霧，然後立即開始復原。他需要1D10+10分鐘來完全回復固體形態，完全回復之後他會再次擁有160點HP。法術：知曉上百種法術，但是不包括召喚/控制夜魘和接觸諾登斯；他可以通過恐怖的夢境賜予接觸深潜者和接觸克蘇魯兩種法術。</t>
  </si>
  <si>
    <t>直視克蘇魯損失1D10/1D100點理智。</t>
  </si>
  <si>
    <t>21D6</t>
  </si>
  <si>
    <t>16步行/14游泳/12飛行</t>
  </si>
  <si>
    <t>賽伊格亞</t>
  </si>
  <si>
    <t>伺暗之賽伊格亞</t>
  </si>
  <si>
    <t>他們看到一個巨大的眼睛，居高臨下地注視著他們。在眼睛周圍，天空破碎了；深邃的裂縫中開始滲出比黑夜更甚的黑暗，像一群粘滑的觸手一樣蜿蜒向下，變幻出更穩定，更清晰的形狀……一個站著的東西，背後的黑色天空映襯出它的輪廓，它的觸手漆黑，眼睛閃爍著綠光。——艾迪C.伯丁《黑暗，吾名》
常有人提到在可能崇拜賽伊格亞的偏遠地區折磨著那裏的居民的恐怖詛咒。據說伺于暗者會占據那些粗心之人的心靈，將他們轉化爲自己的工具。這種不可言說的催眠暗示開始于一個古怪之人身上，然後漸漸改變其他人的心智，直到形成人數够多，足以打開通向他們的新主人的通道的集會或秘密團體。有些傳說中講述了一個能直接從賽伊格亞身上汲取力量和學習魔法的團體。他們的邪惡儀式幷不是爲了釋放或强化他們的神，而是爲了他們自己的利益而神身上吸取能量。傳說中同時講述了降臨在這些倒行逆施的崇拜者身上的恐怖又無名的滅頂之灾。</t>
  </si>
  <si>
    <t>賽伊格亞是一大團長著球形巨眼的黑暗物質。賽伊格亞的本體可能就是周圍纏繞著長觸手的龐大眼睛。
教團
崇拜賽伊格亞的是在它栖身處之上建立的小鄉村的居民，位處德國西部偏遠地區。教團會進行活人獻祭；但是賽伊格亞幷不關心對它的祭拜，只關心什麽時候能被釋放。另外，類似的教團可能還存在于歐洲北部。</t>
  </si>
  <si>
    <t>每回合攻擊：5次戰鬥方式：一旦被釋放，賽伊格亞會漂浮在一個區域之上掃視下方，用觸手壓榨和摧垮隨機的人類目標。格鬥：100%（50/20），傷害8D6 護甲：無，但是只受到貫穿武器和子彈的最小傷害。HP降低至0點時，賽伊格亞會退却或者在地下恢復。法術：守秘人願意的一切召喚/驅逐或接觸類法術。</t>
  </si>
  <si>
    <t>理智損失：直視賽伊格亞喪失1D10/1D100點理智。</t>
  </si>
  <si>
    <t>17D6</t>
  </si>
  <si>
    <t>20飛行</t>
  </si>
  <si>
    <t>道羅斯</t>
  </si>
  <si>
    <t>裂帷者</t>
  </si>
  <si>
    <t>幷非無形，而是太過複雜以至于眼睛無法描述看到的形狀。其上有半球體和閃亮的金屬，伴生著長長的塑料般的棒狀物。棒狀物的顔色是一種全然的灰，所以他無法分辨哪根更近，哪根更遠；這些棒狀物從一根根單獨的圓柱體融合成爲一團平坦的聚合物。在他看著它時，他有一種奇异的感覺，好像這些棒狀物中閃爍著眼睛的光芒；然而無論他看著這個構造體的哪裏，他都只能看到它們之間的空虛。——拉姆塞·坎貝爾，《裂帷者》
要召喚裂帷者，先要尋找到[他的]神聖圖像，幷準備好儀式所需的空間。務必保證畫好位面五芒星，然後就緒。將精心準備過，用以割取你的生命之血的刀握緊，然後就可開始儀式。注意你的貪婪，因爲裂帷者將只滿足一個願望。</t>
  </si>
  <si>
    <t>作爲一個奇怪的幾何體，道羅斯幷不十分邪惡。它居住在超越我們的宇宙之外的某處，但是可以被召喚進我們的宇宙。教團對道羅斯的崇拜存在于猶格斯星和其他外星世界，但是似乎少有地球上的信徒。它的占星祭司可以看穿過去和未來，幷可以理解如何將物體延展至維度之末。它們被賜予了旅行至其他維度，觀察其他種類的現實的能力。直視道羅斯會導致嚴重後果，因爲人類的眼睛無法捕捉它變幻的外形，所以會在見到它的人身上引發瘋狂。道羅斯的少數人類信徒只在完全的黑暗中召喚它。</t>
  </si>
  <si>
    <t>其他特性
道羅斯的現身會在人類中引發灾難。如果不用某種魔法屏障謹慎地將他阻隔，它的形體會膨脹幷將任何附近的人捲入。這些被道羅斯捲入的人會被立即送到遙遠而荒凉的世界或者其他維度，很少有人能回歸。道羅斯的運動方式不同尋常，既可以通過擴張它的形體也可以通過在維度間滑行來移動。他的半徑擴張速率爲每回合8米，幷且可以持續擴張至任何尺寸。</t>
  </si>
  <si>
    <t>每回合攻擊：1次戰鬥方式：道羅斯不以平常方式戰鬥。席捲：默認成功（automatic success）；將受害者送至另一個存在的位面。護甲：任何對道羅斯的打擊和貫穿都會被轉移到另一個維度，但是任何守秘人認爲合適的法術將可能造成傷害或將道羅斯驅逐。法術：它可能瞭解任何觀察或旅行至其他世界，位面或維度的法術，以及其他守秘人認爲合適的法術。</t>
  </si>
  <si>
    <t>理智損失：道羅斯現身的第一回合直視者喪失1D10/1D100點理智;之後每個回合假如身處道羅斯附近將自動損失1D10點理智。</t>
  </si>
  <si>
    <t>變化</t>
  </si>
  <si>
    <t>埃霍特</t>
  </si>
  <si>
    <t>迷宮之神</t>
  </si>
  <si>
    <t>蒼白之物從井下的黑暗中攀爬而上，那是一個由無數乾枯的腿支撑的浮腫慘白的肉卵。膠狀肉卵上浮現出無數眼睛，凝視著他。——拉姆塞·坎貝爾，《風暴來臨之前》</t>
  </si>
  <si>
    <t>埃霍特栖身于英格蘭瑟維恩山谷地下深處的迷宮般的隧道裏，是一個可怕的巨怪。
教團瑟維恩山谷中的居民，尤其是布裏切斯特和卡姆西德城中的居民是埃霍特僅有的信徒。通常情况下瘋狂的人類信徒團體都由一群僞裝成人類的埃霍特的子嗣帶領著。</t>
  </si>
  <si>
    <t>其他特性
埃霍特的子嗣：這種生物爲小型球狀，外形像蛆蟲或者蜘蛛，很容易殺死。對它們進行大規模消滅會導致埃霍特的憤怒。在可怕的誕生之後，埃霍特的子嗣會潜伏起來直到埃霍特重現世間。那時它們會變形成埃霍特的小型複製品，之後便一直侍奉它。子嗣幷不具有智慧或攻擊性，但是它們會將靜止的目標啃成白骨。一群子嗣可以在1D10分鐘內對無防備的目標造成1點傷害。
埃霍特的契約：埃霍特會對被其逼入絕境的人類受害者提出詢問，如果俘虜拒絕，他或她就會被埃霍特殺死。對接受了契約的人，埃霍特會將子嗣幼體植入他或她的身體。不斷滋長的恐怖而摧殘理智的夢境會在接下來數月內影響受害者，使其喪失1D4點理智幷獲得1D3點克蘇魯神話技能。成長中的子嗣會與契約者爭奪他/她的身體控制權。在1D100個月之後，這種鬥爭會到達頂點，恐怖的景象折磨著契約者的頭腦，最終成熟的子嗣會將契約者的身體撕裂，從中蜂擁而出，迅速逃離。</t>
  </si>
  <si>
    <t>每回合攻擊：2次戰鬥方式：可以踢或壓垮離得太近的任何人。叮咬：叮咬會注入麻痹毒素，需要目標進行極難成功的CON檢定，否則會被麻痹1D6小時。碾壓：可以壓垮10英尺範圍內的所有敵人。格鬥：70%（35/14），半數傷害加值叮咬：70%（35/14），半數傷害加值+麻痹毒素（見上文）
碾壓：85%（42/17），在10英尺範圍內造成與傷害加值相等的數值
護甲：無，所有物理攻擊都造成最小傷害。另外，每個戰鬥回合埃霍特回復3點HP。HP降低至0點時，它的殘餘物會滲進土地，幷在地下深處回復。法術：掩蓋記憶，所有接觸神靈法術，創建傳送門，召喚/控制鑽地魔蟲，召喚/控制食尸鬼。</t>
  </si>
  <si>
    <t>理智損失：直視埃霍特喪失1D6/1D20點理智。</t>
  </si>
  <si>
    <t>8/1掘地</t>
  </si>
  <si>
    <t>加塔諾托亞</t>
  </si>
  <si>
    <t>火山霸主</t>
  </si>
  <si>
    <t>那在黑暗混沌與無垠黑夜中誕生的禁忌子嗣是如此可憎，污穢，其恐怖與怨恨和無法言說的邪惡既非人類可想也超越了宇宙的界限，我的言辭甚至無法描述其萬一。——H.P.洛夫克拉夫特和海澤爾·希爾德《超越萬古》</t>
  </si>
  <si>
    <t>加塔諾托亞極爲恐怖，長著無數觸手，口器和感覺器官，外形駭人至極。在遠古的姆大陸，加塔諾托亞栖身于原本由猶格斯真菌建立但是通常居住著古代人類的城市地下的洞穴中，洞穴之上是一座平頂火山。當姆大陸沉沒時，邪神的住處也被波濤吞噬，它失去了自由。有時地質運動會將它的巢穴推上海面，像是爲了有朝一日和拉萊耶一起重新浮現而在進行恐怖的準備。調查員應會注意新西蘭和智利之間，符合加塔諾托亞的居所的描述的任何島嶼。加塔諾托亞與羅伊格爾一族有一些聯繫。目前，沒有崇拜他的人類教團存在。在古代，姆大陸的祭司會被迫向加塔諾托亞獻上活人祭品，以免他從死火山中爬出，屠戮生靈。在同時期，一些猶格斯真菌也侍奉著加塔諾托亞。</t>
  </si>
  <si>
    <t>每回合攻擊：1次加塔諾托亞的詛咒：任何身處可以看到加塔諾托亞的完整圖像的範圍內的人都會受到此詛咒。加塔諾托亞的圖像存在的每個回合，人類目擊者都必須進行CON檢定。假如失敗，調查員會因爲肌肉僵硬和逐漸的麻痹而失去3D10點DEX。如果一位調查員的DEX降低至0，他將完全不能行動，石化過程通常不可逆轉。在幾分鐘內，受害者的肌肉和筋腱會迅速硬化成爲皮革和石頭相同的物質。大腦和其他內部器官在這個硬化和癱瘓的過程中會保持活性，讓人在有知覺的情况下受到難以忍受的禁錮。只有摧毀受害者的大腦能結束其痛苦。麻木失明的受害者每天失去1D6點理智，直到陷入永遠的瘋狂或得到死亡的安息。
注：當舊日支配者的HP降低至0點以下時，他的詛咒會失效。當回復至至少+1HP時，石化會正常繼續。
戰鬥方式：通常用觸手戰鬥。格鬥80%（40/16），傷害7D6 護甲：10-點皮革。每回合回復額外10點HP。法術：所有召喚/控制法術，以及接觸舊日支配者，鑽地魔蟲，深潜者，飛水螅，食尸鬼，克蘇魯的星之眷族和潜沙怪的法術。</t>
  </si>
  <si>
    <t>理智損失：直視加塔諾托亞喪失1D10/1D100點理智，但是這只是調查員最微不足道的麻煩而已。</t>
  </si>
  <si>
    <t>格拉基</t>
  </si>
  <si>
    <t>湖中栖物</t>
  </si>
  <si>
    <t>卵形身體上支棱出無數尖細銳利，像多彩的金屬一般的脊刺；在卵形較圓的那一端是長著圓而薄的嘴的鬆軟發泡的臉，上面伸出三支頂著黃色眼睛的眼柄。身體底側長滿了可能是用來移動的白色錐體。它的身體直徑至少寬有10英尺……長長的肉莖在上面虬結生長……它聳立起身，搏動和搖擺的轟鳴震耳欲聾……一條脊刺刺向了一個受害者
——拉姆賽.坎貝爾，《湖中栖物》</t>
  </si>
  <si>
    <t>格拉基目前藏身于英格蘭瑟維恩山谷中的一座湖底，在那裏通過“夢引”-向潜在的新成員傳送催眠夢境-來召集新信徒。格拉基目前十分虛弱，而且沒有從新信徒身上抽取的能量它就不能向任何距離遙遠之處送出夢引。當有人居住在附近時它可以向他們傳送夢境，或者派出格拉基之僕去捕捉或誘導新信徒。
教團
格拉基領導著一個大部分成員都是不死生物的可憎教團。曾也有活人崇拜過格拉基；但是現在它所居住的湖周圍已經荒無人迹。</t>
  </si>
  <si>
    <t>其他特性
夢引：格拉基主要通過夢引來將受害者吸引至湖邊成爲新信徒。目標需要進行1D100的檢定，假如投出的數字小于格拉基的魔法值于目標魔法值之差，目標就會被夢境吞蝕。目標每遠離格拉基的巢穴半英裏，計算時就爲目標增加一點魔法值。格拉基每天夜晚都能够嘗試一次，總天數任意。入教時，新信徒站在湖岸邊，格拉基會從深處浮現。格拉基將一條脊刺刺向受害者的胸腔，然後在下一回合向受害者體內注射一種液體。通常脊刺會殺死人類受害者。脊刺會從格拉基身上脫落，幷從刺入的地方開始向受害者體內四處生長。當生長完成後，棘刺脫落，留下一個青紫色，不會流血幷且向周身放射出紅色脉絡的傷口。受害者此時成爲了一個不死奴隸，即格拉基之僕。特殊情况：假如脊刺的傷害沒有在完全注入液體之前殺死人類受害者，受害者會成爲不死生物，但是幷不服從格拉基的意志。如果可能格拉基會派遣它的僕從捕捉此人，試圖將另一根脊刺刺入來强迫其服從。如果受害者在被刺入的回合設法在液體注入之前掙脫了脊刺，那他或她仍然會死亡，但是不會成爲格拉基的不死奴隸。在脊刺沒有造成足以殺死受害者的傷害，幷且受害者在液體注入之前掙脫的罕見情况下，受害者可以保持正常的人類形態。格拉基之僕會緊緊抓住新入教者防止他們過早地掙脫脊刺。</t>
  </si>
  <si>
    <t>每回合攻擊：1次戰鬥方式：用脊刺對目標進行鑿擊或者射向目標。格鬥100%（50/20），傷害3D10 護甲：40-點外殼。每根脊刺有4點護甲和6點HP。法術：格拉基瞭解大部分法術，幷且將其中很多傳授給它的奴隸信徒。</t>
  </si>
  <si>
    <t>直視格拉基喪失1D3/1D20點理智。</t>
  </si>
  <si>
    <t>7D6</t>
  </si>
  <si>
    <t>哈斯塔，不可名狀者</t>
  </si>
  <si>
    <t>哈斯塔，不能直呼名諱者</t>
  </si>
  <si>
    <t>完全奇异的景觀……前方是一座湖，名爲哈利？五分鐘過去，湖水開始泛起波瀾，有什麽東西正從深處升起。它面對著湖中。一個龐大的水族生物，長著觸手，像章魚一樣的外形，但是體型遠遠超過——十倍——二十倍地超過西海岸的太平洋章魚。單是它的脖子就有15杆粗。不敢冒險去看它的臉。——奧古斯特.德雷斯，《閣樓之窗》</t>
  </si>
  <si>
    <t>不可名狀者哈斯塔居住在金牛座畢宿五附近。他與傳說之湖哈利，黃印，卡爾克薩以及其中居民都有聯繫。他可能也與飛越太空的能力有多多少少的關聯。對于它的外形存在爭議。在一例被哈斯塔附身的報告中，發現了一具腫脹多鱗，肢體柔軟無骨的尸體。哈利湖中的生物從背面看類似章魚，也與哈斯塔相似。它們也都有難以想像的可怕面部。然而，哈斯塔的外形還是主要取决于每位守秘人。妥善侍奉著哈斯塔的是拜亞基，一種能在星間飛行的種族。教團哈斯塔的信徒在地球上比較常見，而且據傳畸形的喬喬人也是其崇拜者，被稱爲黃印修道士。哈斯塔的教團極其邪穢，也因此甚至比哈斯塔本身更加聞名。信徒將哈斯塔稱爲“不能直呼名諱者”。這也許是對它的稱號，不可名狀者的一種誤解。</t>
  </si>
  <si>
    <t>其他特性
哈斯塔只能在夜晚被召喚。哈斯塔現身後，每回合在它身邊20碼距離內的三個目標都必須進行成功的躲避檢定，否則就會被哈斯塔抓起幷在下一回合殺死。哈斯塔一般不會攻擊友好的目標和信徒。當地球上某個地區畢宿五沉落地平綫以下時，他必須離開這一地區。</t>
  </si>
  <si>
    <t>每回合攻擊：2次戰鬥方式：無論他是什麽，他都有觸手和長著爪子的僞肢。格鬥100%（50/20），造成傷害即死護甲：30點厚重多鱗膠狀蓬鬆外皮法術：釀造太空蜜酒，所有召喚和接觸法術，召喚/控制拜亞基，以及其他守秘人認爲合適的法術。</t>
  </si>
  <si>
    <t>理智損失：直視哈斯塔喪失1D10/1D100點理智。</t>
  </si>
  <si>
    <t>16/25飛行</t>
  </si>
  <si>
    <t>伊塔庫亞</t>
  </si>
  <si>
    <t>風行者，溫迪戈</t>
  </si>
  <si>
    <t>群星被雲霧淹沒……一團有著奇异的人類外形的巨大烏雲擋住了天空。而且……在那“烏雲”應該是頂部的地方，在那東西應該是頭部的地方，閃爍著兩顆奪目的星辰，透過陰影仍然清晰可見的兩顆璀璨星辰，灼人地閃耀著——像一雙眼睛！——奧古斯特.德雷斯，《踏風之物》
儘管傳說中稱伊塔庫亞被囚禁在北極之北，有些人認爲束縛著他的枷鎖只在地球上具有效力，而他仍能自由地旅行至其他位面和星球。他的僕從——灼寒冰風和其他的爪牙——也可以去任何它們想去的地方，將伊塔庫亞的怒火厄臨在那些自以爲身處伊塔庫亞的監牢之外便能平安無事的人。溫迪戈的嚎哭據說混雜了被囚禁的邪神的憤怒，對施加其身的束縛的怨恨以及對地球上那些能自由漫步的生靈的嫉妒。</t>
  </si>
  <si>
    <t>根據美洲土著居民報告，伊塔庫亞會在在北極和亞北極出現。他會在冰原上跟踪倒黴的旅行者，將他們劫走。有時這些不幸者被發現時還活著，幷且會苟延殘喘一段時間，但是無法說出發生在他們身上的事情。大部分人的尸體會在幾個星期或幾個月之後被發現，好像被從高處扔下一樣半埋在土中，以一種極爲痛苦的狀態凍結著，幷且缺失了部分身體。
教團
儘管在遙遠的北方很多人懼怕伊塔庫亞，它的信徒人數極少。西伯利亞和阿拉斯加的居民會獻上祭品以免溫迪戈雪怪肆虐他們的家園，但是有組織的祭拜極其罕見。在遙遠的北風世界對伊塔庫亞的崇拜更加廣泛。</t>
  </si>
  <si>
    <t>每回合攻擊：1次戰鬥方式：這個巨型生物可以踐踏，拳擊和碾壓它的目標。它使用爪子攻擊時忽略一切護甲。伊塔庫亞每回合可以用一支强壯的爪子抓住可及範圍內的目標。只要伊塔庫亞願意，此攻擊自動視爲成功。狂風：伊塔庫亞可在數十碼內使用强風試圖將受害者吹到空中。受到此攻擊的玩家必須進行對抗STR 檢定。如果伊塔庫亞同時攻擊多個調查員，則平分伊塔庫亞的STR。傷害取决于吹起和掉落的高度- 1D10X10英尺。每墜落10英尺受到1D6點傷害。格鬥80%（40/16)，等于傷害加值狂風100%（50/20），特技（見上文）護甲：10點寒霜皮膚法術：所有請神術和聯絡術。</t>
  </si>
  <si>
    <t>直視伊塔庫亞喪失1D10/1D100點理智。聽到北風中溫迪戈的嚎叫喪失1/1D6點理智。</t>
  </si>
  <si>
    <t>10/30飛行</t>
  </si>
  <si>
    <t>黃衣之王，哈斯塔的化身</t>
  </si>
  <si>
    <t>哈斯塔的化身，卡爾克薩城主，掌黃印者</t>
  </si>
  <si>
    <t>他莊嚴地立于露臺上。他沒有面容，身高是常人的兩倍，穿著尖頭靴子，身披破爛的，色彩迷幻的長袍，兜帽尖頂上垂下一縷絲綢……有時他似乎背生雙翼；有時又似乎頭頂光環。——詹姆斯.布理什《光芒萬丈》</t>
  </si>
  <si>
    <t>黃衣之王看起來和人類相似，穿著黃色或顔色斑駁的襤褸長袍，帶著一面蒼白面具。襤褸的碎布實際上是他的身體的延伸，面具之下則是恐怖的觸鬚，可以纏住目標幷吸幹他們的生命（POW）。最重要的是，他的身體具有一種可怕的可塑性，可以隨意伸展或者變化。黃衣之王是不可直呼名諱的哈斯塔最常見的化身。
教團
黃衣之王的信徒通常是隱居的狂人——讀過詭异的劇本《黃衣之王》而陷入瘋狂的藝術家和詩人，幷且被其殘忍的美麗激發而創造出表達人類的存在毫無意義的藝術作品。攝人心魄的黃印通常會被雕印在這本邪書之上。黃印是瘋狂之源，任何看到黃印之人的夢境都會被扭曲。</t>
  </si>
  <si>
    <t>黃印
據傳是不可直呼名諱者身爲黃衣之王的形態時的偉大印記，黃印對那些尋求超自然之道的人們來說代表著無以倫比的利益和力量。對于黃印的實際形狀的造型沒有統一的看法，很多人聲稱黃印在接近其主人或其主人的僕從時會改變形狀。常年以來無知和大意的人們都可能在日常生活中接觸過黃印，却對其重要性毫不知情；或許只有在夢魘中黃印才會顯露真身。然而，一旦黃印被“激活”，同一個人就可能在之前他們沒有看到黃印的地方看到它，很多時候之後也能在始料未及的地方看到黃印。看到了黃印的人都被認爲是受到了祝福的神選者。或許是無意爲之，黃印是邪惡和瘋狂的源頭，幷且實質上對哈斯塔的信徒來說是崇高的象徵。看到黃印導致0/1D6點理智損失。在目擊黃印的人眼中，黃印在旋轉，閃爍和蠕動。這種效果只持續一小段時間；但是對于受影響的人來說，時間似乎靜止了。那些因看到黃印而喪失理智的人都受到了詛咒；下一次他們入睡時必須再一次進行理智檢定，如果失敗，它們會受到關于黃衣之王，卡爾克薩和哈斯塔的恐怖夢魘的折磨，進一步喪失理智。此後每次睡眠時這些人都必須進行理智檢定（0/1）幷且每夜重複，直到他們理智檢定成功或徹底被瘋狂攫獲。</t>
  </si>
  <si>
    <t>每回合攻擊：1次凝視攻擊，6次鋒利的碎布攻擊或一次面部觸鬚攻擊戰鬥方式：有人說黃衣之王在蒼白面具下隱藏著奇异的面部觸鬚，用來親吻信徒。其他人說他的長袍像觸手一樣延伸舞動，如剃刀般切開身邊事物。黃衣之王的凝視：凝視目標，在其內心引發突然的恐懼，每回合被凝視的目標喪失1D6點理智（每回合消耗黃衣之王3點魔力）。要擺脫凝視一回合，目標必須進行極難難度的POW檢定。格鬥100%（50/20），鋒利碎布造成1D6點傷害+傷害加值+1D6點POW傷害，面部觸鬚在纏住目標的每個回合造成1D10點傷害+傷害加值+1D10點POW傷害
被注視的目標必須進行極難難度的POW檢定來進行抵抗，特技（見上文）
護甲：無法術：所有呼喚和接觸法術，以及其他守秘人認爲合適的法術</t>
  </si>
  <si>
    <t>理智損失：戴著蒼白面具時，直視黃衣之王不會喪失理智；在其他任何形態下，或者取下面具時，直視黃衣之王喪失1D3/1D10點理智。</t>
  </si>
  <si>
    <t>15，或者隨心所欲地出現/消失</t>
  </si>
  <si>
    <t>諾登斯</t>
  </si>
  <si>
    <t>淵邃之君</t>
  </si>
  <si>
    <t>海豚的背上穩穩地馱著一個巨大的邊緣鋸齒狀的貝殼，其中端坐的正是祖神諾登斯，淵邃之君……頭髮花白的諾登斯伸出一隻乾瘦的手，幫助歐魯內和他的主人爬上貝殼。——H.P.洛夫克拉夫特，《霧中怪屋》</t>
  </si>
  <si>
    <t>諾登斯的通常以普通人類的形象出現，灰鬍子，頭髮花白。他經常乘著一架用巨型海貝做成的戰車，由非地球生物或者地球傳說中的奇幻生物爲他拉車。
教團諾登斯有時對人類十分友善。他偶爾會訪問地球，幷且會幫助那些被舊日支配者或者奈亞拉托提普追逐和侵擾的人。侍奉諾登斯的是夜魘。</t>
  </si>
  <si>
    <t>戰鬥方式：諾登斯從不使用物理手段攻擊敵人。假如面對一個弱小的敵人，他會召喚足够數量的夜魘將敵人打敗。面對强大的敵人時，諾登斯會試圖驅逐敵人：一個對抗POW檢定。假如成功，他的敵人會存留，諾登斯會自願離開來避免爭鬥。假如諾登斯因爲這種敵人抵抗了他的驅逐的情况而離開，他可能會帶走一個他青睞的人類，送到一個未知的地點。曾有記錄表明他曾經帶著一名人類旅行至宇宙的外圍（然後回歸）。護甲：開始時沒有任何護甲，但是可以爲自己增加隨意的護甲類型，每點護甲消耗1點魔法值——這些護甲持續至月沒或日出。法術：可以消耗1點魔法值召喚1D10個夜魘或召喚1個其他種類的僕從；可以消耗1點魔法值治療自身1 點傷害。守秘人可以增加其他和這位神靈特點相符的法術。</t>
  </si>
  <si>
    <t>直視諾登斯不會喪失理智。</t>
  </si>
  <si>
    <t>奈亞拉托提普(人類形態)</t>
  </si>
  <si>
    <t>伏行的混沌</t>
  </si>
  <si>
    <t>那人影高大瘦削，長著年輕的古代法老的相貌，身披五光十色的華麗長袍，頭戴一隻天然閃爍著光芒的金色雙重冠……有著一位黑暗神祗或墮落天使才會擁有的魅力，他的雙眼周圍潜伏著因莫測幽默而閃耀出的倦怠火花。——H.P.洛夫克拉夫特，《夢尋密境卡達斯》</t>
  </si>
  <si>
    <t>奈亞拉托提普是諸神的信使，意志和精神。他是唯一具有真正性格的，幷且據說有上千種不同形態。對他來說造成混亂和瘋狂比僅僅造成死亡和毀滅更重要，也更使他愉悅。奈亞拉托提普的999種形態中只有極少數已知。黑法老是一名人類，有著埃及人的相貌。血舌是肢體上生有利爪的巨怪，一根長長的血紅色觸手占據了它的臉的位置。當血舌在月下嚎叫時，這根觸手會向前伸展。夜魔是黑色有翼生物，長著裂成三瓣的紅色眼睛，懼怕光綫。腫脹之女是一位體型碩大的女性，身上有無數觸手在抽搐扭動。比斯巨獸的外形和埃及的斯芬克斯相同，面部閃爍著無數星辰。有說法稱歐洲的女巫們祭拜的黑色男也是奈亞拉托提普的一種形態。
教團
奈亞拉托提普通常以其某一種形態，或“面容”被崇拜。這樣的教團比比皆是，散布全球。黑法老兄弟會核心位于開羅，在倫敦也有規模龐大的支部。血舌教團存在于肯尼亞和紐約。普羅維登斯的教派和澳大利亞的沙蝠教團都崇拜夜魔。其他已知的教團還包括上海的脹婦幫和分布全球的野獸兄弟會。此外，信徒們通常是爲了博取奈亞的歡心而進行崇拜。對忠誠的奴隸的獎賞通常是由伏行的混沌進行，因爲大部分外神根本沒有可以用來關心這些事的智力。奈亞拉托提普會賜予信徒知識或法術，告知一些消極的真相或引起分歧的宗教信條，或者贈予一個怪物僕從作爲助力。奈亞拉托提普的禮物總是會在人類中引發騷亂，幷且尤其會對接受禮物者造成痛苦和恐慌。奈亞拉托提普有特殊的僕從，包括夏塔克和恐怖獵手。他會將任何種類的生物送給一位信徒，只要他願意。至少需要永久獻上POW或其他數值給奈亞拉托提普和外神，他才會進行這樣的饋贈。</t>
  </si>
  <si>
    <t>奈亞拉托提普是阿薩托斯和外神們意志的反映，幷且準確地體現了它們的精神核心。他總是試圖在人類中散步瘋狂，幷且很多預言，包括《伏行的混沌》，《奈亞拉托提普》這些故事和詩歌《來自猶格斯的真菌》中都聲稱某一天奈亞拉托提普會親自摧毀人類，甚至整個星球。奈亞拉托提普總是面帶嘲諷，明顯地表達對主人們的蔑視。所有對阿薩托斯和其他外神的祈求中都提到了奈亞拉托提普的名字，也許是因爲公認他是它們的信使。所有的神話種族都知道，幷且畏懼奈亞拉托提普，他有時也會向它們提出索取。在人類形態時，奈亞拉托提普可能會僞裝成一位朋友來腐蝕或欺騙他的敵人，幷且除非迫不得已時很不情願展現他的超自然力量。奈亞拉托提普在面對挑戰時，通常會召喚生物來打倒敵人或用其他方式處置他們。奈亞拉托提普可以召喚此書中出現的任何種族成員（以及很多書中未出現的），被召喚的生物每具有5點POW就會消耗奈亞1點魔法值。在怪物形態，他更傾向于抓住他的受害者，將他們帶走。</t>
  </si>
  <si>
    <t>每回合攻擊：1次在人類形態下，奈亞拉托提普可以被物理手段殺死。如果被殺，尸體倒下後會開始震動膨脹，最後爆炸，鑽出一個巨大的長爪的怪物（或者前文描述過的其他怪物形態）。這個令人反感的巨怪會從四分五裂的尸體中飛向天空，最後消失，而不會進一步侵擾殺死它的人。在怪物形態下，奈亞拉托提普極難被殺死，不過確實可以通過殺死他將之驅逐。奈亞拉托提普的長爪魔怪形態會不斷變化；每回合他都有至少兩隻爪子可以用來攻擊。
戰鬥方式：人類形態下，他擁有人型生物的通常空手戰鬥方式。怪物形態下他可以用大量觸肢進行攻擊，取决于他的形態。格鬥（人類形態）100%（50/20），1D3或者武器傷害格鬥（怪物形態）85%（42/17），10D6+傷害加值護甲：無，但是當降低至0點HP時，他會倒在地上，變換形態（通常是更怪异的形態，使看到他的人喪失理智）然後飛向星際宇宙。法術：奈亞拉托提普知曉一切克蘇魯神話法術；他可以召喚生物，被召喚的生物每具有5點POW消耗1點魔法值。如果召喚的是夏塔克，恐怖獵手或其他外神僕從，每只消耗1點魔法值。</t>
  </si>
  <si>
    <t>理智損失：直視他的人類形態不會喪失理智；直視其他999種形態中的大部分都會喪失1D10/1D100點理智。</t>
  </si>
  <si>
    <t>奈亞拉托提普(怪物形態)</t>
  </si>
  <si>
    <t>尼約格薩</t>
  </si>
  <si>
    <t>不應存世的尼約格薩</t>
  </si>
  <si>
    <t>一股險惡的氣味開始在房間中彌散，聞起來像是爬蟲和麝香，令人作嘔。圓盤無情地升起，黑暗如手指一般從邊緣下探出，然後涌現的是閃爍著熒光的一片漆黑，既不是液體也不是固體，而是令人毛骨悚然的粘稠膠體。——亨利·卡特納，《薩冷恐怖事件》</t>
  </si>
  <si>
    <t>尼約格薩是一位據報告稱出現在地球的地下洞穴中的下級邪神。它可能與克蘇魯有些聯繫。尼約格薩的外形是一團活動的黑暗，可以隨心所欲地伸出觸手和僞肢。
教團
尼約格薩的崇拜者很少，大部分是女巫之類。它偶爾會傳授他們法術，作爲祭品和奉獻POW的回報。在幻夢境中，有一群食尸鬼崇拜尼約格薩。在現實世界中也有崇拜尼約格薩的食尸鬼。</t>
  </si>
  <si>
    <t>每回合攻擊：1次戰鬥方式：如果尼約格薩意圖造成傷害而攻擊，10碼內的所有敵人都會因無數細小傷口而受到1D10點傷害。尼約格薩可以抓住受害者，將其拉進地底深淵，除非被合適的法術驅逐。格鬥100%（50/20），對10碼內所有目標造成1D10傷害。護甲：每回合內，任何手段造成的最初10點傷害視爲無效；降低至0點HP時，尼約格薩會被驅逐而離開。法術：所有呼喚和接觸法術；創造傳送門。</t>
  </si>
  <si>
    <t>理智損失：直視尼約格薩喪失1D6/1D20點理智。</t>
  </si>
  <si>
    <t>尼約格薩的構成物質使它不適用于此項。</t>
  </si>
  <si>
    <t>蘭-提格斯</t>
  </si>
  <si>
    <t>原人之懼</t>
  </si>
  <si>
    <t>它有著一個近乎球形的軀幹，六條彎彎曲曲、末端長著蟹鉗般的肢體。在球體的上端，附帶著一個向前膨脹如同泡泡般的球體；那上面三隻呈三角形分布、如同魚一般圓瞪著的眼睛，還有那足有一英尺長明顯柔軟靈活的長吻，還有一套類似腮一般膨脹著的皮膜系統，都說明這是它的頭部——H.P.洛夫克拉夫特《蠟像館驚魂》</t>
  </si>
  <si>
    <t>這個下級邪神統治著今天是阿拉斯加的地區，以在它的淫威下哀嚎的纖維狀人形生物爲食。大約最晚在上次冰河期時，蘭-提格斯進入長眠，幷且不願或無法蘇醒。重新發現它的現代人類常常會把靜止的邪神當成一座陰森可怖的雕像。
教團
在古代蘭-提格斯被原始人類，可能是因紐特人崇拜著。隨著它進入沉睡，它的教團也解散了。北方荒原上野獸般的種族諾普—凱或許也和蘭-提格斯有聯繫。</t>
  </si>
  <si>
    <t>這個散發著异味的兩栖生物每天需要至少SIZ75 的血祭。進食時，它抓住一名尖叫的受害者，把他或她送進大團的觸手中。觸手會開始吸取獵物的血液，器官液，以及每回合5點STR。每吸收10點STR，蘭-提格斯的CON增長5點，最高可達800點CON。超出的點數忽略不計。如果不進食，蘭-提格斯每天喪失1D100點CON，直到降低至300，然後會重新進入休眠。被蘭-提格斯吸幹的祭品乾癟扁平，渾身布滿數百處細小刺穿傷。血液和體液都被吸收殆盡，只剩下尸體的空殼。直視這樣一具尸體會喪失1/1D6點理智。</t>
  </si>
  <si>
    <t>每回合攻擊：1D6+2次戰鬥方式：可以使用爪子，腿和觸手進行各種攻擊。格鬥80%（40/16），1D6點傷害+傷害加值護甲：10來自覆蓋著淤泥的厚重皮膚和觸手的護甲。每回合回復1點HP。法術：任何法術。</t>
  </si>
  <si>
    <t>直視蘭-提格斯喪失1D8/1D20點理智。</t>
  </si>
  <si>
    <t>10/14</t>
  </si>
  <si>
    <t>莎布-尼古拉斯</t>
  </si>
  <si>
    <t>森之黑山羊</t>
  </si>
  <si>
    <t>萬歲！萬歲！莎布-尼古拉斯！孕育萬千子民的森之黑山羊！——H.P.洛夫克拉夫特《暗夜呢喃》
徘艮宗教以及大多數現代宗教的儀式都是對孕育萬千子民的黑山羊的早期崇拜行爲的淺顯反映。死亡與重生年復一年的循環，收穫時節的獻祭，五朔節的淨化之火，其中都可以發現對她的崇拜的痕迹。遵循厄俄斯特節，拉馬斯節或薩溫節的古老儀式的主流大衆是否意識到了這些儀式的真正根源還存有疑問；但是，某些身處社會邊緣的聰明人們確實瞭解這些儀式的真正含義。接觸這些狡詐的人們時應該謹慎，因爲永遠無法確定他們到底侍奉著誰。</t>
  </si>
  <si>
    <t>莎布-尼古拉斯經常在儀式和法術中被提到。據推測她是一位墮落的豐饒之神。在某些描述中，莎布-尼古拉斯是一團不斷翻騰潰爛的巨大雲霧。有時雲霧可能會聚合在一起，形成駭人的身體器官，粘滑的黑色觸手，滴著爛泥的嘴，或扭曲的短腿，腿末端是勉强可以被稱爲“羊”蹄的黑色蹄子。在她降臨時，可能會裂生出黑山羊幼崽。最近的信息表明她的乳汁可能擁有神奇的功效，這一點由守秘人决定。
教團
被廣泛崇拜的莎布可能和德魯伊或類似的群體有關聯。和克蘇魯的信徒們類似，莎布-尼古拉斯的崇拜者也會自發形成團體或者進行集會。她的使者和代行者，會聽從她的指示幫助信徒。被召喚時，莎布-尼古拉斯會攻擊非信徒的目標。她常常被特別召喚來接受祭品。知曉召喚她的咒文的人可以將莎布-尼古拉斯遣散，對她造成足够傷害也可以將她驅逐。</t>
  </si>
  <si>
    <t>每回合攻擊：1次戰鬥方式：莎布-尼古拉斯擁有無數觸手，向四周揮舞以打擊敵人。攫握（戰技）：莎布-尼古拉斯有很多觸手，但是每回合只能攫握一名敵人。被成功捕獲的調查員會被攫握幷甩向莎布的身軀，她無數口器中的一個會吸取受害者的體液，每回合從受害者身上永久吸取3D10點STR。被吸取時，受害者將被絕望無助地控制著，痛苦地扭動和尖叫，不能施放法術，消耗魔法值或進行任何行動。在對抗更强大的生物時，莎布-尼古拉斯仍然對每個敵人只使用一條觸手攻擊，但是一條觸手抓住敵人之後，第二條觸手也會進行攻擊，以此類推。每次額外的成功攻擊都可以允許她使用另一個新的口器吸取大型受害者。踐踏：每回合莎布-尼古拉斯都可以踐踏SIZ300 及以下的生物。踐踏攻擊對她路徑上的所有敵人都有效，平均範圍直徑是10-20碼。格鬥75%（37/15）半數傷害加值攫握（戰技）抓住一名受害者，下一回合自動撕咬，每回合吸取3D10點STR。踐踏75%（37/15）傷害等于傷害加值護甲：無，但是她粘滑的霧狀身軀使她免疫物理攻擊。附魔武器以及火焰，電擊或者類似的能量攻擊對她造成正常傷害。她粘滑的觸手和蒸汽可以重新聚合，使她有效地恢復部分傷害。她可以消耗一點魔法值來回復2點傷害。法術：莎布-尼古拉斯至少知曉一切和邪神有關的法術；已知她會向受她眷顧者傳授創造傳送門，阿薩托斯的詛咒和維瑞之印。</t>
  </si>
  <si>
    <t>理智損失：直視莎布-尼古拉斯喪失1D10/1D100 點理智。</t>
  </si>
  <si>
    <t>11D6</t>
  </si>
  <si>
    <t>修德梅爾</t>
  </si>
  <si>
    <t>裂地之修德梅爾</t>
  </si>
  <si>
    <t>一條一英里長的巨型灰色物體，一邊吟唱一邊分泌著奇异的酸……以驚人的速度和决然的憤怒沖過地球深處……玄武岩在它面前就像噴燈下的奶油一般融化。——布萊恩.拉穆雷，《掘地魔》</t>
  </si>
  <si>
    <t>他是鑽地魔蟲中最崇顯的，也是體形最大，最邪惡的一員。傳說中他曾經被囚禁在格·哈恩城之下，但是現在已經和他的同類一起自由地漫游在地球上。教團現代人類中幾乎沒有鑽地魔蟲以及修德梅爾的信徒，儘管有流言說過去的德魯伊們和石器時代的部落殘餘還在繼續對他的祭祀。格·哈恩城可能是某個種族爲了表達對修德梅爾的崇敬而建造的。</t>
  </si>
  <si>
    <t>修德梅爾可以憑藉自身之力創造震動激烈的局部地震。和其他鑽地魔蟲一起，他可以引發範圍巨大的强烈地震，足以傾覆建築，摧毀橋梁。修德梅爾直接進行攻擊時會打開一個大洞，伴有可怕的嘈雜吟唱聲和淌涎的吸攝聲。洞穴上方至少1D10+10碼直徑範圍內的一切都會被吸入幷且摧毀。鑽地魔蟲隨後會從洞穴中涌出，攻擊幸存者。</t>
  </si>
  <si>
    <t>每回合攻擊：1次戰鬥方式：使用它的巨型身軀和觸手猛擊和碾壓敵人。掠食（戰技）：可以用一根觸手抓住一個敵人，每回合吸取3D10點CON。碾壓：每回合一次，可以用巨型身軀壓碎面前的一切。格鬥100%（50/20），等于傷害加值掠食（戰技）造成6D6點傷害+每回合吸取3D10 點CON。碾壓90%（45/18)，對12碼半徑範圍內的一切造成12D6點傷害。護甲：8點皮膚；每回合回復5點HP。法術：任何守秘人認爲合適的法術；可以傳授很多關于舊日支配者及其僕從的法術。</t>
  </si>
  <si>
    <t>直視修德梅爾喪失1D3/1D20點理智。</t>
  </si>
  <si>
    <t>12D6</t>
  </si>
  <si>
    <t>8/8掘地</t>
  </si>
  <si>
    <t>撒托古亞</t>
  </si>
  <si>
    <t>眠于恩凱的撒托古亞</t>
  </si>
  <si>
    <t>他在黑暗中辨認出一團不定型的蹲伏著的形體。他接近時，那團物體動了一下，慵懶至極地向前探出巨大的蛤蟆形的頭顱。然後像是從長眠中醒來一樣，頭顱上的眼睛慢慢地睜開，像是那黑色無眉的臉上漏出了兩道熒光。——克拉克.阿什頓.史密斯，《七詛咒》 校注：撒托古亞(Tsathoggua)的另一種譯法爲“扎特瓜”。</t>
  </si>
  <si>
    <t>撒托古亞從土星來到地球，潜伏在恩-凱的黑淵之下。在克蘇魯神話諸神中，他是比較沒有惡意的一個；雖然他也很可怕。撒托古亞的外形通常是一個肥大的毛茸茸的身體，一個長著蝙蝠耳朵和毛皮的蛤蟆狀的頭顱。他的嘴十分寬闊，眼睛總是半閉著，顯得十分困倦。也有說法稱他可以隨意變幻形態。
教團在古代崇拜撒托古亞的是蛇人和長毛的類人種族沃米斯，之後的時代則是各種巫師和術士們。過去他會賜予魔法傳送門和法術給忠實的信徒。侍奉他的是一種因爲沒有更好的名字而被稱爲無形眷族的生物。它們居住在恩-凱以及撒托古亞的神廟中。</t>
  </si>
  <si>
    <t>遇到撒托古亞時，所有調查員做一個集體幸運檢定來决定撒托古亞是否饑餓。如果撒托古亞不餓，他會忽視調查員幷且假寐。</t>
  </si>
  <si>
    <t>每回合攻擊：1 戰鬥方式：撒托古亞可以踢打敵人。攫食（戰技）：如果饑餓，撒托古亞可以抓住一名調查員拉向身邊；接下來的每個回合受害者損失5 點全部屬性，直到屬性降低至0或擺脫撒托古亞。受害者會承受極大的痛苦，包括酸灼，被硫酸鹽腐蝕血管以及身上遍布刺穿傷等等。這種情况下（假如調查員設法生存幷逃跑）每一整周的住院休養可以使每項屬性回復1點。
格鬥：100%（50/20），傷害等于傷害加值
攫食（戰技）抓住敵人，之後每回合吸取每項屬性5點護甲：每回合恢復來自貫穿傷和其他傷口的30點傷害；火焰，電擊和其他此類傷害對邪神正常造成傷害。法術：合適舊日支配者身份的廣泛種類法術；根據記錄他曾傳授人類創造傳送門和各種召喚/控制類法術。</t>
  </si>
  <si>
    <t>直視撒托古亞喪失0/1D10點理智。</t>
  </si>
  <si>
    <t xml:space="preserve">圖爾茲查Tulzscha </t>
  </si>
  <si>
    <t>翠火</t>
  </si>
  <si>
    <t>帶著病態的綠色噴涌而出的焰柱..宛如火山般從深得無法想像的地下噴出，不會像正常火焰那樣照出物體的陰影，焰柱裏充滿了硝石和可厭的、有毒的銅綠；儘管它猛烈地燃燒，可却不會發出溫暖，能感到的只有附于其中的死亡和腐爛。——H.P.洛夫克拉夫特《魔宴》</t>
  </si>
  <si>
    <t>在阿薩托斯的宮廷中，圖爾茲查是一團熾熱的綠色火球，和其他下級邪神一同在魔君身前起舞。當被召喚到我們的世界時它會以氣態出現，穿透地球直達地心，然後變成一道火柱噴礴而出。它只能固定在噴發之處。
教團
有一小部分人在地下的神廟中崇拜這位不知名的神，尤其是在春秋分，冬夏至或其他星辰位置重叠的時候。圖爾茲查從死亡，墮落和腐朽中得到滋養。</t>
  </si>
  <si>
    <t>每回合攻擊：1次戰鬥方式：戰鬥時對距離太近者造成3D6點火焰傷害。炎荷：對50英尺以內的敵人有效。每回合攻擊一次。綠色火球團可以被閃避。攻擊成功時，目標年齡增長2D10年。目標必須進行CON和POW檢定，成功時CON和POW各失去1D6點，失敗時則CON和POW 各失去3D10點。此外還需要進行第二次POW檢定，假如失敗，投擲1D6：投出1-2失去5點STR，投出3-4 失去5點DEX，投出5-6失去5點APP。對攻擊範圍內的敵人自動造成3D6點傷害。炎荷：80%（40/16），特殊攻擊（見上文）護甲：無，但是對貫穿武器和熱能，冷凍，酸和電擊免疫。爆炸和其他一切物理戰鬥方式造成最小傷害。法術正常有效，但是圖爾茲查只能通過將其HP降低至0而驅逐。</t>
  </si>
  <si>
    <t>直視圖爾茲查喪失1D3/1D20點理智。</t>
  </si>
  <si>
    <t>0（處于地表時）</t>
  </si>
  <si>
    <t>烏波·薩斯拉</t>
  </si>
  <si>
    <t>無源之源</t>
  </si>
  <si>
    <t>在地球那晦暗的起源時刻，休憩在淤泥和蒸汽中的是龐大無形的烏波·薩斯拉。它沒有頭顱，也沒有器官和四肢，軟泥狀的軀體如緩慢而堅定的波浪一般流淌著，這變形蟲一樣的形態就是地球一切生命的原型。在它周圍散落著外星石料雕刻成的宏偉石板，記錄了創世之前的神靈們奇异的智慧。——克拉克.阿什頓.史密斯，《烏波·薩斯拉》</t>
  </si>
  <si>
    <t>這位神靈栖身在一個冰冷潮濕的洞穴中，只有在被召喚或驚擾時才會離開那裏。這個洞穴可以通過南極冰層上幽深的裂縫或幻夢境的冰冷廢土中的秘密入口到達。也可能有其他途徑存在。
教團
烏波·薩斯拉沒有人類信徒，儘管米-戈和其他外星種族可能崇拜它。伊波恩之書和死靈書都提到了這位神靈。</t>
  </si>
  <si>
    <t>無源之源可能是一切地球生命的原型。據說古老者就是根據烏波·薩斯拉的組織創造出了他們恐怖的僕人修格斯。在烏波·薩斯拉的洞穴中有數塊塑造于星間的石板，據傳記載著諸神的智慧和秘密。這些被稱爲舊鑰的石板仍然被重重謎團包圍著。即使是最强大的巫師也沒能從探尋這些石板的道路上回歸。觀察者會見到烏波·薩斯拉的身體上無時無刻都有數百條僞肢四處揮舞，抓住身邊的獵物和物體拉回體內。假如一名或數名調查員在烏波·薩斯拉身邊停留超過數分鐘，就一定會被其攻擊。烏波·薩斯拉的子嗣：烏波·薩斯拉每回合都會衍生1D10個子嗣，一些被其吞噬，另一些能够逃脫。那些幸存者會盡力滿足它們原始痴愚的始祖的一切念頭和衝動。這些通常只會在烏波·薩斯拉的栖身洞穴裏見到的子嗣每兩個都不相像。它們都喜歡發動突襲，但是有一些會用粘性的絲綫攻擊，一些會用僞肢攻擊，而另一些會用凝膠狀的觸手，等等。</t>
  </si>
  <si>
    <t>每回合攻擊：1次戰鬥方式：揮舞僞肢，抓住目標吸入體內。每條僞肢的攻擊範圍是100碼。格鬥90%（45/18），傷害幷抓住目標進行吸收注：烏波·薩斯拉碰觸過的一切區域都將生機不存。護甲：每回合回復25點HP。對投射物，切割和彈道武器免疫；火焰，法術和附魔武器造成正常傷害。舊印可以造成3D6點傷害，然後舊印會被摧毀。HP降低至0時會縮回洞穴或裂隙中直到完全恢復。技能：創造子嗣100% 法術：無，但是烏波·薩斯拉可以在任何合理範圍內控制其子嗣。</t>
  </si>
  <si>
    <t>直視烏波·薩斯拉喪失1D8/5D10點理智。</t>
  </si>
  <si>
    <t>烏波·薩斯拉的子嗣</t>
  </si>
  <si>
    <t>每回合攻擊：1次戰鬥方式：用粘性的絲綫，僞肢和凝膠狀的觸手試圖將目標拉近身邊進行吞食。吞食（戰技）：用粘性的絲綫，僞肢和凝膠狀的觸手進行攻擊。無論用什麽方式，成功的攻擊會把目標拉進子嗣的體內，以每回合1D6點HP的速率吸收。一旦被吞食，則不能進行任何行動，但是友方可以嘗試將受害者救出。格鬥75%（37/15），每回合對被吞食者造成1D6 點傷害。吞食（戰技）：將目標拉進體內，以每回合1D6點傷害的速率吸收。護甲：對投射物，切割和彈道武器免疫；火焰，法術和附魔武器造成正常傷害。法術：無。技能：潜行90%</t>
  </si>
  <si>
    <t>直視烏波·薩斯拉的子嗣喪失1D8點理智。</t>
  </si>
  <si>
    <t>伊戈羅納克</t>
  </si>
  <si>
    <t>只手吞天</t>
  </si>
  <si>
    <t>他意識到了爲何昨天倒映在窗戶上的影子沒有頭，開始尖叫。那身體表面還挂著絨布外套的碎片的半裸人形把桌子推開時，斯圖拉特的最後想法是一個驚奇但確鑿的念頭；這些事情之所以發生是因爲他讀了《啓示錄》……但在他能將抗議喊出口之前，他就被一雙手扼住，手掌心是潮濕鮮紅的血盆大口。——拉姆塞.坎貝爾，《冷印》</t>
  </si>
  <si>
    <t>伊戈羅納克的形象被描述在秘典《格拉基啓示錄》中。它的身體浮腫泛光，栖身在一堵磚墻後的巨大地下廢墟中。這個監牢可能位于布裏切斯特的瑟維恩山谷附近，因爲它經常在當地出沒。當有邪惡之人在場時書寫或說出了它的名字，伊戈羅納克就會到來。它是一個下級神，但是非常凶惡。教團伊戈羅納克只有少數信徒，不過它致力于尋求更多崇拜者，勾引那些沉醉于邪惡中的人成爲它的祭司。不過伊戈羅納克本身對邪惡的認識却相對膚淺。</t>
  </si>
  <si>
    <t>伊戈羅納克會以一個普通的，略神經質的肥胖男人的形象出現。當他試圖接觸一個墮落的惡人時（debased in），受害者會被附身幷且被伊戈羅納克吸收，之後他的形體就可以隨意在被附身者的樣子和伊戈羅納克的真實形態——泛光，無頭，赤裸而龐大，雙手掌心是濕潤的巨口——之間變化。要擺脫附身，目標必須每回合進行1D100的POW 檢定來避免向伊戈羅納克屈服。一旦屈服，調查員每回合失去10點INT和10點POW，直到伊戈羅納克被驅逐或者調查員的精神和意志都徹底被毀滅幷被伊戈羅納克取代——而且伊戈羅納克只有在失去所有HP時才能被驅逐。伊戈羅納克通常會攻擊那些一般閱讀了至少一頁的《格拉基啓示錄》而意識到他的存在的人。伊戈羅納克會用非常狡詐的辦法讓人在不知情的情况下閱讀這本可怖之書的章節。</t>
  </si>
  <si>
    <t>每回合攻擊：1次戰鬥方式：擁有近似人類的外形，可以用脚踢或者拳擊。撕咬：在面對一個以上的敵人時，伊戈羅納克用他的嘴吞噬幷消滅敵人。他的嘴造成的傷害不能被自然方式治愈，幷且造成永久的INT和POW喪失，因爲潰爛的傷口不會愈合。格鬥100%（50/20），等于傷害加值撕咬：100%（50/20），造成1D4點無法愈合的傷害幷且每回合失去INT和POW各5點。護甲：無法術：召喚/控制和接觸法術，以及其它任何守秘人認爲合適的法術。</t>
  </si>
  <si>
    <t>理智損失：見到伊戈羅納克從人形變爲原型喪失1/1D20點理智；直視伊戈羅納克喪失1/1D10+1點理智。</t>
  </si>
  <si>
    <t>伊波·茲特爾</t>
  </si>
  <si>
    <t>不緊不慢的伊波·茲特爾</t>
  </si>
  <si>
    <t>在那太古神靈搏動著的黑色軀體周圍，有翼無面的巨大爬行動物蜂擁在那扭曲而下垂的黑色乳頭邊！它的無數眼睛各自地向不同方向迅速地掃視——在伊波·茲特爾的頭部那燘爛泛光的腐朽表面上可憎地滑動著！——布萊恩.拉穆雷，《奧科迪尼的恐怖》</t>
  </si>
  <si>
    <t>這位恐怖的神靈在地球幻夢境的克雷德叢林中屬他的空地上不斷旋轉，窺視著一切時間和空間。在它翻騰的護氅下是無數夜魘，蜂擁吮吸著伊波·茲特爾的乳頭。
教團在上古時代伊波·茲特爾被以伊波神之名崇拜著，但是現在沒有已知的信徒。經常有單獨的人——通常是術士——接觸伊波·茲特爾，目的是利用伊波·茲特爾的僕從夜魘或是尋求伊波·茲特爾的神佑之觸。</t>
  </si>
  <si>
    <t>被術士們稱爲黑血的伊波·茲特爾之血可以被召喚幷獨立行動。伊波·茲特爾之觸通常會導致由守秘人决定的某項屬性徹底喪失——受害者可能會立即喪失所有理智，死于恐懼的癲癇，或可能奔向伊波·茲特爾試圖吮吸其乳頭，然後被撕成碎片。變化也可能是物理性質的，有時還是有利的。</t>
  </si>
  <si>
    <t>每回合攻擊：1次。戰鬥方式：伊波·茲特爾之觸是致命的。神觸：100%（50/20），見上文護甲：12點護氅，每回合回復5點HP。失去所有HP時伊波·茲特爾會被驅逐，但是他可以迅速恢復或者在其他地方重新出現。法術：所有接觸法術，召喚伊波·茲特爾，接觸伊波·茲特爾，召喚/控制夜魘，以及其他守秘人願意的法術。</t>
  </si>
  <si>
    <t>直視伊波·茲特爾喪失1D6/1D20點理智。</t>
  </si>
  <si>
    <t>伊格</t>
  </si>
  <si>
    <t>蛇之父伊格</t>
  </si>
  <si>
    <t>半人的蛇之父……中央平原部落的蛇神——可能也是更南方的魁札爾科亞特爾和庫庫爾坎的原型——是一位奇异，半擬人的惡神。——H.P.洛夫克拉夫特與扎利亞.貝紹普《伊格的詛咒》</t>
  </si>
  <si>
    <t>伊格從未被清晰地描述過，但是大概像是有鱗的强壯男人，有蛇形或者正常人的頭部。他的身邊可能隨扈有爪牙和蛇類。他一位主要活動于北美洲的神靈。惡名昭著的“伊格的詛咒”會使人瘋狂，幷使兒童畸形。
教團
根據記錄，平原部落和巫醫會崇拜伊格，幷且他和魁札爾科亞特爾多少有些聯繫。蛇人和它們的親族也崇拜伊格。信徒可能會得到對蛇毒的免疫能力，與蛇溝通的能力，以及其他神秘儀式和法術。如果有人將教團的秘密泄露，或者對教團造成損害，伊格會派出聖蛇去殺死這個冒犯者。</t>
  </si>
  <si>
    <t>伊格降臨的主要標志是覆蓋地面的大片蛇群——在北美洲是響尾蛇，在其他地區是鼓腹蝰蛇或眼鏡蛇。伊格聖蛇通常是一隻巨大的，伊格降臨地區當地的原生蛇類，頭上有一彎白色新月。在北美洲，聖蛇通常是一隻巨大的雄性響尾蛇，至少5-6英尺長。聖蛇移動極爲迅速，會驚嚇到受害者，幷且攻擊自動視爲命中，除非受害者通過閃避技能檢定來敏捷地躲開。接下來的數個回合內每回合都需要進行成功的閃避檢定來躲避聖蛇的撕咬，聖蛇將會一直追擊目標直到自身被殺死。沒有血清能够治療被伊格聖蛇咬中的人——被咬之後，他或她會在數分鐘內痛苦地死去。</t>
  </si>
  <si>
    <t>每回合攻擊：1次戰鬥方式：伊格擁有人型生物的通常空手戰鬥方式。抓握（戰技）：在赤手搏鬥時，伊格使用抓握而非拳擊，對一條肢體造成碾壓傷害。撕咬：在抓握後的下一個戰鬥回合，伊格把受害者拽向他（通過對抗STR檢定來抵抗）幷且撕咬。
格鬥90%（45/18），等于傷害加值抓握（戰技），2D6點碾壓傷害撕咬：（抓握之後）95%（47/19），造成1D8傷害，如果穿透了護甲則即死。護甲：6點鱗片。暴擊可以忽略護甲。赤手搏鬥造成正常傷害，伊格的護甲起到正常的防護作用，而任何穿透伊格的護甲的物體因伊格的劇毒血液的裂解作用而受到3D6點傷害。法術：通常的召喚/控制法術和接觸法術，幷且比一般神靈更願意傳授法術；他對鑽地魔蟲尤其精通；守秘人可以隨意添加其他法術。</t>
  </si>
  <si>
    <t>直視伊格喪失0/1D8點理智。</t>
  </si>
  <si>
    <t>猶格·索托斯</t>
  </si>
  <si>
    <t>萬象始元</t>
  </si>
  <si>
    <t>巨大的光球擁擠著向門口移動……附近的球體上脫落的部分以及陰森地向外流動著的原生物質聚集在一起，形成了不祥又駭人的，來自外層空間的恐怖之物……它的面容由虹色球體彙聚而成……這團太初淤泥在永恒的混沌之源點泛著泡沫，超越時間與空間最遙遠的淵邃！——奧古斯特.德雷斯，《裂境潜伏者》</t>
  </si>
  <si>
    <t>猶格·索托斯身處組成宇宙的各個位面之間的裂隙中，以一大團不斷變幻，流動和破裂的彩虹色球體的聚合的形象出現。這團聚合體非常龐大，但是尺寸不定，有時可能有100碼的直徑，而另一時刻則有半英里或更大。猶格索托斯的形象和人們目擊的所謂飛碟有明顯的聯繫。教團對術士和巫師們來說，猶格·索托斯是至高無上的神靈。他會賜予他們在位面間穿梭，或者通過一小片有魔力的透鏡窺視其他次元的能力。猶格索托斯也會給予他的奴僕們號令來自遙遠世界的各種怪物的力量。作爲這些禮物的回報，他的信徒會打開傳送門以供猶格·索托斯從他的遙遠領域來到地球，帶來劫掠和毀滅。身爲塔維爾·亞特·烏姆爾時，所有想要旅行至遙遠時空的人可以安全地與他打交道。這個形態是他最和善的形態，但是遇到他仍然有危險，因爲塔維爾·亞特·烏姆爾可能會取下面紗，使直面他的人陷入徹底的瘋狂和毀滅。</t>
  </si>
  <si>
    <t>猶格·索托斯掌握著在位面之間旅行以及穿越至其他時空的力量。猶格·索托斯本身連結著所有時空，因此他也被稱爲鍵鑰和門扉。作爲通道開啓者時他的名字被記錄爲烏姆·亞特·塔維爾，正確的阿拉伯文拼寫是塔維爾·亞特·烏姆爾，意爲太古永生者。猶格·索托斯意欲進入我們的位面，吞噬其中的生命，但是只有在特定的時間他才可以這麽做。猶格·索托斯能以每小時上百甚至上千英里的速度穿越地球的大氣層。無論身處宇宙中任何地點或時間點，猶格·索托斯都可以通過接觸一個人將他傳送至別處。</t>
  </si>
  <si>
    <t>每回合攻擊：1次戰鬥方式：使用以下特殊戰鬥方式。虹珠：每個戰鬥回合，猶格·索托斯可以用它的粘滑球體接觸一名角色，使其立即失去3D10點CON。此傷害是永久的，不能通過普通方式治愈。被接觸的身體部位會顯現出溶蝕，枯萎或腐化的表現，幷且還可能使受害者喪失APP。銀矢：猶格索托斯可能會發射出銀色液體或火焰之箭（消耗1D6點魔法值），最遠可以達到半英里，幷且摧毀擊中的任何普通物體——例如擊墜飛機，幷且殺死或擊昏任何甚至所有閃避失敗的人類。一團能量會覆蓋被擊中的地區直徑5碼範圍，幷造成同樣的效果。虹珠100%（50/20），對CON造成3D10點永久傷害。銀矢80%（40/18），部死亡。5碼直徑內被傷害的目標全碾壓和抽打（crushing blows）。通常它會用巨大的僞肢攻擊或撕咬視綫內的任何人類。格鬥90%（45/18），等于傷害加值護甲：10點厚重多脂的皮革；每個戰鬥回合回復3點HP。法術：所有召喚和接觸法術，以及任何守秘人認爲合適的法術。理智損失：直視佐斯奧摩格喪失1D6/1D20點理智。護甲：無，但是只有魔法武器能够傷害猶格·索托斯。法術：任何它想要的法術。</t>
  </si>
  <si>
    <t>直視他的球體形態喪失1D10/1D100點理智。直視塔維爾·亞特·烏姆爾不喪失理智。</t>
  </si>
  <si>
    <t>佐斯·奧摩格</t>
  </si>
  <si>
    <t>克蘇魯之子</t>
  </si>
  <si>
    <t>它的身體形狀像是一個切去頂端的寬底圓錐，圓錐頂部是一個像蜥蜴一樣的，粗短扁平的楔形頭顱，幷且全都藏在一叢捲曲的長長毛髮中。這些毛髮，或者說是鬍鬚和鬃毛，由虬結的紋理深刻的長繩結成，像是蛇或蠕蟲……這團可憎的糾纏蔓生的蛇發之後是一雙凶惡的毒蛇般的眼睛，其中閃爍的光芒混合著冷酷非人的嘲諷以及只能描述爲幸灾樂禍的恐嚇。——林·卡特《佐斯·奧摩格》</t>
  </si>
  <si>
    <t>佐斯·奧摩格長著圓錐狀的身體和蜥蜴一樣的頭部，頭上叢生著密集的像蛇一樣的觸手。從脖頸根部伸出四支和海星相似的粗壯僞肢，身體的每側各一支。佐斯奧摩格毫無疑問地被深埋于太平洋底的死寂之城拉萊耶中。
教團
目前沒有人類信仰佐斯奧摩格。一些深潜者崇拜這個邪神。佐斯奧摩格可以通過散布在世界各地的它的雕像而現身。</t>
  </si>
  <si>
    <t>每回合攻擊：1次
戰鬥方式：可以用觸手和僞肢進行各種攻擊，如碾壓和抽打（crushing blows）。通常它會用巨大的僞肢攻擊或撕咬視綫內的任何人類。格鬥90%（45/18），等于傷害加值護甲：10點厚重多脂的皮革；每個戰鬥回合回復3點HP。法術：所有召喚和接觸法術，以及任何守秘人認爲合適的法術。</t>
  </si>
  <si>
    <t>直視佐斯奧摩格喪失1D6/1D20點理智。</t>
  </si>
  <si>
    <t>經典妖魔</t>
  </si>
  <si>
    <t>幽靈</t>
  </si>
  <si>
    <t>每個幽靈都應該被守秘人詳細定義，以適合場景的環境。幽靈一般只具有INT和POW，外形是暗淡的霧狀。它們縈繞于特定地點或特殊的物體（例如一本書，一艘船或者一輛汽車。）魔法和驅邪術可能是幽靈的弱點，也可能不是。幽靈尤其會出沒在某些地點，以表現那些促成他們的形成的糟糕因素。有時幽靈會給出綫索和指示，將它們解决便可以讓焦躁的幽魂消散幷安息。所有的幽靈都是可怕的，有些尤其可怕；看到幽靈時的理智損失最高可達1D8點。</t>
  </si>
  <si>
    <t>面對幽靈的攻擊時需要進行對抗POW檢定。此時，可以看到幽靈或用爪子攻擊，或者包裹住，或者用物理手段攻擊目標。如果角色在對抗POW檢定中失敗，則失去2D10 點POW。如果角色檢定勝過了幽靈，他或/她可以使幽靈失去2D10點POW。任何失去的POW都永久喪失了。更强大的幽靈可以一個戰鬥回合吸取3D10甚至更多的POW，但是具有種能力的個體如果在某個回合被受害者戰勝了，仍然只會失去2D10點POW。
讓幽靈安息的方法由守秘人决定。可能的方法包括：找到和幽靈連接的源頭，毀滅它。找到幽靈的身體殘餘，用鹽處理，然後焚燒。驅邪。（可能需要用到POW對抗檢定）讓幽靈完成它的使命。（拯救它的愛人的性命，解决它未竟的事業，等等）</t>
  </si>
  <si>
    <t>一些幽靈可以操縱身邊的環境，讓鍋從架子上飛起，讓門打開，電話鈴響起——也就是惡名昭著的騷靈。很多强大的騷靈可以用扔出的物品攻擊，對那些不警惕者造成物理傷害。這些情况下，調查員需要使用閃避技能來避免被擊中，幷且可能需要尋找其他方法來撫平或驅逐憤怒的靈魂。定制個體的幽靈是驚悚場景的優秀源頭。整個游戲過程都可以用來致力于研究和驅逐幽靈。可以閱讀以從中尋找關于幽靈的靈感的書籍有Shirley Jackson 的The haunting Hill House（小說以及1963年的電影，The Haunting），史蒂芬金的閃靈，William Hope Hodgson的任何幽靈故事（尤其是Carnacki the Ghost Finder）M.R.James.Henr在他的Collected Works中貢獻了一整輯的幽靈故事，Rudyard Kipling 也有很多精彩的關于英格蘭和印度的幽靈的小說。</t>
  </si>
  <si>
    <t>木乃伊</t>
  </si>
  <si>
    <t>恐懼空殼</t>
  </si>
  <si>
    <t>這些不死生物類似于有智力的喪尸。一些邪教將木乃伊用在他們的神廟中做守衛。和喪尸一樣，木乃伊也必須被解體才能讓他們停止活動。和大衆觀念不同，很多木乃伊幷沒有綳帶包裹，幷且移動速度相對快速。一些木乃伊不能自然産生魔法值。一個木乃伊有它的人形時雙倍的STR，原CON的1.5倍，以及原DEX的三分之二。因爲瀝青和綳帶經常用來保存它們，所以火焰對埃及式木乃伊極爲有效：造成正常傷害，但是因爲包裹著的瀝青，火焰難以撲滅。</t>
  </si>
  <si>
    <t>每回合攻擊：2次戰鬥方式：木乃伊有使用人型生物的通常空手戰鬥方式。格鬥70%（35/14）傷害1D6+傷害加值躲避17% （8/3）護甲：2點皮膚。貫穿武器效果减弱（造成一半傷害）技能：潜行50%</t>
  </si>
  <si>
    <t>直視木乃伊喪失1/1D8點理智。</t>
  </si>
  <si>
    <t>骷髏，人類</t>
  </si>
  <si>
    <t>可愛的小骷髏</t>
  </si>
  <si>
    <t>會行動的骷髏時而會在中世紀傳說中見到，在故事和電影中更多。</t>
  </si>
  <si>
    <t>抵抗傷害：乾燥的骨頭非常易碎，很容易在重擊下分崩離析，不過骷髏身上沒有哪個部分比其他部分更脆弱。任何對骷髏的攻擊都有機會將其摧毀，幾率等于或小于造成的傷害X5（相當于投擲1D100）。舉例，如果一把斧子砍中了骷髏造成8點傷害，那麽就有40%的幾率將其擊碎，完全摧毀骷髏。除非骷髏被擊碎，否則它始終視爲完全未受傷害。
當使用貫穿武器造成傷害時需要投懲罰骰（包括子彈）。它們打中的大部分是空氣。</t>
  </si>
  <si>
    <t>每回合攻擊：1次戰鬥方式：活動的骷髏一般使用武器，而不是直接進行打擊，或許是因爲它們太易碎。裝備的武器隨意，一般是短棍或劍。格鬥45%（22/9），造成1D3+傷害加值或武器傷害。躲避30（15/6）護甲：抵抗傷害（見特殊能力）</t>
  </si>
  <si>
    <t>直視活動骷髏喪失0/1D6點理智。</t>
  </si>
  <si>
    <t>吸血鬼</t>
  </si>
  <si>
    <t>吸血畸種</t>
  </si>
  <si>
    <t>每個玩家都會樂于和這些飲血者鬥智鬥勇；然而關于吸血鬼的故事和他們的能力各不相同，每個不同的守秘人都要自行决定哪些吸血鬼的性質是真實的，那些只是傳說。以下是一些選項：
吸血鬼沒有倒影。吸血鬼在白晝需要回到一開始埋葬它的土地中。第三次被吸血鬼咬中的玩家會死亡，然後變成不死生物。吸血鬼在白晝沒有特殊能力，它們無法離開過遠——甚至根本無法離開棺材。在基督教文化中，十字架可以抵抗吸血鬼至少一段時間，聖水則可以燒灼它們的皮膚。吸血鬼只會被它生前信奉的或瞭解的宗教影響。吸血鬼從不吃喝。吸血鬼不能越過流動的水。吸血鬼可以變成烟或霧，或隨意變成狼或蝙蝠。如果變成烟霧，以每回合一碼的速率飄動。</t>
  </si>
  <si>
    <t>如果造成的傷害超過了吸血鬼的HP，那麽它在HP爲0的那回合結束會變成烟或霧，然後以每回合1點的速率回復HP。如果當它HP爲0時用一根樁刺進它的心臟，吸血鬼就會死亡幷化成灰燼。</t>
  </si>
  <si>
    <t xml:space="preserve">每回合攻擊：1次戰鬥方式：吸血鬼可以使用人型生物的通常空手戰鬥方式。撕咬：取决于你的吸血鬼的類型，可以抓住受害者持續吸取血液或者撕咬具有使受害者屈服于吸血鬼的意志的效果。兩種方式都可以在之後每回合讓吸血鬼從受害者身上吸取2D10點STR（血液）。凝視：如果目標在POW對抗檢定中失敗，就會被催眠，幷服從簡單的指示。如果指示是自我毀滅，則在回合開始被催眠目標的玩家可以嘗試INT檢定來擺脫催眠。特殊能力回復：在野獸形態下狼人具有著名的抵抗傷害能力，每回合回復一點HP。這些傷害留下的傷疤和痕迹在狼人恢復人類形態後會保留。對這些傷害的治療效果會减弱，通常會讓易形者在床上休息數天。免疫：狼人對多種武器免疫，不過他們能被火焰和銀制武器傷害。如果毛皮著火，狼人失去HP的速度會超過它回復的速度。被稱爲月金的銀對狼人來說是劇毒的。如果狼人受到銀質武器造成的巨大傷害（一擊造成了其總HP的一半或以上的傷害）狼人會立即死亡。如果傷害不足總HP的一半，狼人也無法回復由銀質武器造成的傷害。格鬥傷害撕咬文）50%（25/10），傷害1D4+傷害加值或武器50%（25/10），傷害1D4+特殊效果（見上凝視：催眠，見上文。躲避25%（12/5）護甲：0，但是HP爲0時可以自我恢復。技能：魅惑60% 人類心理學60% 追踪（鮮血氣息）75%，潜行70% </t>
  </si>
  <si>
    <t>被攻擊會導致喪失0/1D4點理智；目擊變形過程喪失1/1D3點理智。見到吸血鬼的人類外形不會喪失理智。</t>
  </si>
  <si>
    <t>種族速度+2（人類吸血鬼移動爲10）</t>
  </si>
  <si>
    <t>狼人</t>
  </si>
  <si>
    <t>狼人，半人形態</t>
  </si>
  <si>
    <t>傳統的狼人本來是普通人類，受到詛咒，在那之後時而會轉化成半人半獸的怪物——通常是在滿月時。這些不幸者可能沒有察覺他們身上的詛咒，也可能痛恨他或她所承受的命運。另一種狼人會完全轉化成狼，以它們的變形爲榮，幷且比能比前一種更好地掌控他們的變化形態。兩種共有的特徵是像瘋狂的犬類或是患狂犬病的人一般饑渴狂暴的攻擊。兩種狼人都通過在撕咬時傳播唾液裏含有的變形因子來擴散傳染。在某些文化中，一個人可能會因爲巫術變成狼人；這種情况下詛咒以一種法術的形式出現。也有一些民間傳說中稱一個人可以自行激活變身，方法是攝入某種植物或者飲下無辜者的血。
在人類形態下，狼人的外形很普通，幷且有正常人類的屬性。半人半獸和巨狼形態具有同樣的普通攻擊，護甲等屬性。守秘人可以自行决定是否爲了狼形態進行理智檢定；假如進行理智檢定，則要爲狼人加上閃光的眼睛以及其他超自然的特性，使這些特性可以影響玩家角色的心智。</t>
  </si>
  <si>
    <t>回復：在野獸形態下狼人具有著名的抵抗傷害能力，每回合回復一點HP。這些傷害留下的傷疤和痕迹在狼人恢復人類形態後會保留。對這些傷害的治療效果會减弱，通常會讓易形者在床上休息數天。免疫：狼人對多種武器免疫，不過他們能被火焰和銀制武器傷害。如果毛皮著火，狼人失去HP的速度會超過它回復的速度。被稱爲月金的銀對狼人來說是劇毒的。如果狼人受到銀質武器造成的巨大傷害（一擊造成了其總HP的一半或以上的傷害）狼人會立即死亡。如果傷害不足總HP的一半，狼人也無法回復由銀質武器造成的傷害。</t>
  </si>
  <si>
    <t>每回合攻擊：2次戰鬥方式：撕咬，爪擊和捶打。如果撕咬攻擊穿透了目標的皮膚，受害者會在下一個滿月轉化爲狼人。格鬥躲避50%(25/10)，造成1D8點傷害+傷害加值32%（16/6）護甲：當處于狼或半人半狼形態下，擁有1點皮革以及每回合1點HP回復。技能：追踪（氣味）90%，潜行60%</t>
  </si>
  <si>
    <t>直視狼人喪失0/1D8點理智。見到變形過程喪失0/1D3點理智。</t>
  </si>
  <si>
    <t>55巨狼形態下SIZ增加至65</t>
  </si>
  <si>
    <t>喪尸</t>
  </si>
  <si>
    <t>行尸走肉</t>
  </si>
  <si>
    <t>製造喪尸的法術提供POW點以使喪尸活動。每個施法者將要指示他或她的造物：喪尸基本上沒有自我意志。根據守秘人的意願，一些法術和物質可以用來使喪尸停止活動。根據伏都教傳統，喂喪尸吃鹽可以毀滅它們；它們的製造者會把它們的嘴縫上以避免這種情况。除了伏都教傳統之外，守秘人要注意克蘇魯神話中的復活法術——一種複生死者的方法（多用來控制屬下和人員），以及奇异的科學新原理，或者邪惡能量的污染也都可以創造出類似喪尸的東西。</t>
  </si>
  <si>
    <t>每回合攻擊：1次格鬥30%（15/6），造成1D3點傷害（或武器傷害）+傷害加值躲避因爲沒有自我意志，此項無效護甲：對身體造成的巨大傷害會造成失去肢體。否則除非對頭部造成傷害，其他傷害忽略（目標爲頭部時攻擊需要擲一次懲罰骰）。</t>
  </si>
  <si>
    <t>直視喪尸喪失0/1D8點理智。</t>
  </si>
  <si>
    <t>6（蹣跚的）/8（正常的）</t>
  </si>
  <si>
    <t>野獸</t>
  </si>
  <si>
    <t>蝙蝠</t>
  </si>
  <si>
    <t>中美洲的巨型果蝠通常以數十甚至上百的集群出現。美國的普通小型蝙蝠則以能多達50000只的群落聚居在洞穴中。世界範圍內，蝙蝠正因爲人類的原因遭受著生活環境的破壞。</t>
  </si>
  <si>
    <t>如果集群攻擊，用以上屬性代表整群，但是每一隻蝙蝠增加10點SIZ和1點傷害骰上限。</t>
  </si>
  <si>
    <t>每回合攻擊：1次戰鬥方式：用爪子和牙齒攻擊。戰鬥方式（集群）：每次在戰鬥中被擊中都會導致蝙蝠數量减一。一組6只蝙蝠將擁有65點SIZ，會造成1D6點傷害（因爲沒有7面骰）。格鬥40%（20/8），造成1D2點傷害（集群中每多一隻蝙蝠，傷害骰上限+1）躲避52%（26/10）護甲：無技能：偵查（回聲定位）75% 栖息地：世界範圍內，熱帶和溫帶。</t>
  </si>
  <si>
    <t>1/12 飛行</t>
  </si>
  <si>
    <t>鳥</t>
  </si>
  <si>
    <t>兀鷲</t>
  </si>
  <si>
    <t>普通鳥類，如喜鵲，烏鴉和寒鴉通常對人類不會造成威脅，然而在恐怖題材中，這些生物偶爾會變成敵人。單只的小型鳥類可以使用蝙蝠的數據。假如需要，大型鳥類可以造成威脅。以下的數據供鷹類或其他大型鳥類使用。只有最大的鳥類會攻擊人類，而禿鷹會攻擊任何種類的無力反抗的獵物。所有鳥類都有在飛行時將攻擊者的命中率削减至一半（投擲一次命中懲罰骰）的特殊技能。大型鳥類住在海拔較高的丘陵和山峰上，這些地方提供了安全的築巢處和穩定的供起飛的上升氣流。它們栖居于高峰和突出的岩石上，或是那些長得足够堅實，足以承受半打巨型鳥類和它們的巢穴的重量的樹上。這些鳥類的分布範圍遍布西半球，但是沒有任何理由守秘人不能在南極洲的這一側，巨型鳥類只能在地上行走的地方說“一隻大鳥正向你俯衝”。</t>
  </si>
  <si>
    <t>每回合攻擊：1次戰鬥方式：像剃刀一般鋒利的喙和凶猛的爪子。格鬥45% （22/9）造成1D6點傷害+傷害加值躲避47% （23/9）護甲：1點羽毛技能：偵查90% 栖息地：南北美洲。</t>
  </si>
  <si>
    <t>5/12飛行</t>
  </si>
  <si>
    <t>熊</t>
  </si>
  <si>
    <t>黑熊</t>
  </si>
  <si>
    <t>黑熊是目前北美洲最常見的熊類。也是在美國東部唯一可能遭遇的熊類</t>
  </si>
  <si>
    <t>每回合攻擊：2次戰鬥方式：黑熊是具有闊熊掌，尖爪和利牙的强壯的大型生物。格鬥40%（20/8），造成1D6點傷害+傷害加值躲避25%（12/5）護甲：3點毛皮和軟骨。技能：攀爬30%，聆聽75%，感知獵物70% 栖息地：加拿大南部到墨西哥南部。</t>
  </si>
  <si>
    <t>鰐魚</t>
  </si>
  <si>
    <t>尼羅鰐</t>
  </si>
  <si>
    <t>現在尼羅鰐在它們原本栖息的尼羅河下游已經相當罕見了，但是在中非、馬達加斯加、亞洲的熱帶地區，以及澳大利亞的西、北部仍然可以發現。鰐魚會吃它們抓到的任何東西，也會結群集體獵食。鰐魚一般不會主動攻擊船隻。類似的數據同樣適用于其他鰐魚類生物，包括短吻鰐、凱門鰐和長吻鰐——所有具有較長的口鼻部，外形類似蜥蜴，且屬肉食性的動物。</t>
  </si>
  <si>
    <t>每回合攻擊：1次戰鬥方式：主要的危險來自它們的撕咬，但是一隻巨大的鰐魚也可以劇烈衝撞，造成撞擊傷害。撕咬（戰技）：凶殘的顎；一旦它們咬住獵物，就不會放它逃脫，幷且會把受害者拖到水下溺死。格鬥50% （25/10）,傷害加值撕咬（戰技）造成1D10點傷害+傷害加值，之後咬住目標（或將目標溺于水中）的每回合對目標造成等于傷害加值的傷害躲避17%（8/3）護甲：5點皮革技能：潜行60%（在水中80%）栖息地：熱帶，世界範圍內的叢林沼澤。</t>
  </si>
  <si>
    <t>6/8 游泳</t>
  </si>
  <si>
    <t>狗</t>
  </si>
  <si>
    <t>我們忠誠的朋友對其人類主人抱有極大的熱忱和喜愛。作爲獵手，它們願意結成至少有1D8+3的數量的群體共同行動。狗的體形和（平均）數值各不相同，下列數據可以按需要調整。</t>
  </si>
  <si>
    <t>每回合攻擊：1次格鬥50%（25/10）,造成1D6點傷害躲避42%（21/8）護甲：無技能：聆聽75% 感知有趣的事物90% 栖息地：有人類居住的地方。</t>
  </si>
  <si>
    <t>馬</t>
  </si>
  <si>
    <t>馬對于那些知道如何運用它們的人提供巨大的幫助。在游戲中，它們分爲騎乘用馬，馱馬，驢子和騾子。駕馭騎乘用馬需要騎乘技能。只要有充足的水和燕麥之類的飼料，一名或一隊騎手可以在一天之內輕易奔行40英里。騎乘用馬可能會和其他馬爭鬥，但是它們只有在無可奈何的情况下才會這麽做。即使是戰馬也只經受過堅守陣形和控制情緒的訓練。在超自然事物現身時，所有的馬都會驚慌失措。馱馬是最大型的馬，可以馴服以騎乘，但是很少這樣做。一般會讓它們拉車，或者用作類似的用處。沒有適合它們巨大體形的鞍具和束帶；在對騎乘技能投擲懲罰骰的情况下可以騎乘裸馬。驢和騾子一般都用來馱貨物而非用來騎乘或拉車。它們脾氣乖戾，即使以暴力相向也經常無視命令。所有的馬都對血腥場面，槍火，怪物，憤怒的人群之類的情况十分過敏，遇到這些情况時很可能會逃跑。</t>
  </si>
  <si>
    <t>每回合攻擊：1次戰鬥方式：馬是大型動物，可以用蹄子踢，可以咬，也可以把體型較小的敵人擊倒在地。可以用後足站立，用前足踩踏敵人。只有經過訓練的馬才能使用踐踏攻擊。格鬥25%（12/5）,造成1D8+傷害加值躲避25% （12/5）護甲：無栖息地：草原，高地荒漠，或者人類居住的地方。</t>
  </si>
  <si>
    <t>獅子</t>
  </si>
  <si>
    <t>包括獅子（Panthera leo），老虎，山獅，美洲豹和美洲獅。下列是獅子的數值，可以用于各種大型猫科動物。老虎更强壯，而獵豹更輕，更快。</t>
  </si>
  <si>
    <t>每回合攻擊：2次戰鬥方式：這種危險的掠食者擁有尖牙利爪。它們能用靈巧的姿勢將敵人撲倒在地幷死死壓住。格鬥25%（12/5），造成2D6點傷害+傷害加值躲避25% 護甲：兩點毛皮和皮膚技能：潜行30%，追踪25% 栖息地：非洲和近東。</t>
  </si>
  <si>
    <t>老鼠</t>
  </si>
  <si>
    <t>一隻老鼠不配成爲敵人，但是鼠群可能會令人發怵。假設每群老鼠有十隻，調查員的一次成功的攻擊能殺死一到二隻老鼠，幷通常會驅散剩下的。</t>
  </si>
  <si>
    <t>每回合攻擊：1次戰鬥方式：老鼠用爪子和牙齒攻擊。淹覆（戰技）：作爲群體，它們可以淹覆單個目標，因爲它們具有數量優勢，攻擊時有一個獎勵骰。這種攻擊一般是向著目標一擁而上，又咬又抓。
格鬥40% （20/8），造成1D3點傷害淹覆（戰技）造成2D6點傷害躲避42%（21/8）護甲：N/A 栖息地：就在你現在呆的地方不遠</t>
  </si>
  <si>
    <t>鯊魚</t>
  </si>
  <si>
    <t>有時候那些鯊魚會直直地盯著你。頂著你的眼睛。你知道鯊魚那種東西，他們的眼睛……完全沒有生命力，黑色的，像人偶的眼睛一樣。他向你游來的時候，完全不像一個活物。而當他咬住你的時候，那黑眼睛猛然翻白。然後，啊，然後你就聽到刺耳的可怕尖叫，海水翻滾變紅，凶惡的重擊和嘶吼，最後把你撕成碎片。——peterbenchley，《Jaws》</t>
  </si>
  <si>
    <t>這些被稱爲殺戮機器的危險的捕食者在全世界的海洋中都爲人類和海洋生物所畏懼。以下數據是一隻普通的鯊魚樣本，更大的鯊魚擁有更高的SIZ,STR和CON。最常見的鯊魚是牛鯊，大白鯊和錘頭鯊，這些鯊魚在體格，習性和外表上都大相徑庭。鯊魚的外皮非常粗糙，覆蓋著微小的珐琅質“鋸齒”。鯊魚經常因爲它們的外皮而被獵殺。</t>
  </si>
  <si>
    <t>每回合攻擊：2次（一次只能抓住一名受害者）戰鬥方式：咬碎，撞擊和用鰭劈打。
噬咬（戰技）：一隻鯊魚可以咬住它的受害者，在接下來每回合自動造成傷害，直到目標通過對抗STR檢定掙脫。格鬥75%（37/15），造成2D3點傷害+半數傷害加值噬咬（戰技）咬住的每個回合造成2D6點傷害+ 傷害加值
躲避25%（12/5）護甲：5點粗糙外皮技能：感知生命95% 栖息地：海洋，最深可達2000~3000米</t>
  </si>
  <si>
    <t>12點游泳</t>
  </si>
  <si>
    <t>蛇</t>
  </si>
  <si>
    <t>蛇，蟒類，蚺以及其他巨型蛇類</t>
  </si>
  <si>
    <t>主要分成兩種：蟒類和毒蛇。前一種纏繞絞殺獵物（視爲戰技），後一種用劇毒之咬攻擊敵人。</t>
  </si>
  <si>
    <t>每回合攻擊：1次戰鬥方式：可以撕咬，但主要是纏卷擠壓它們的敵人。絞殺（戰技）：試圖纏住幷擠壓獵物，然後將受害者整個潤下。成功的攻擊會導致受害者之後處于劣勢（懲罰骰）幷且每回合自動造成傷害，除非蛇被殺死或者被對抗STR檢定掙脫。格鬥40%（20/8），造成1D3點傷害絞殺（戰技）造成1D6點傷害+傷害加值躲避25（12/5）護甲：2點光滑皮膚
技能：潜行90% 栖息地：熱帶森林</t>
  </si>
  <si>
    <t>蛇，毒蛇類，眼鏡蛇，蝰蛇等</t>
  </si>
  <si>
    <t>每回合攻擊：1次（每回合使用劇毒撕咬的反擊次數不限）戰鬥方式：撕咬。蛇毒具有不同的性質。受害者必須進行極難CON檢定以抵抗蛇毒的完全效果。成功的檢定可以削弱效果。若不能在數小時內找到抗毒血清或者其他合適的醫藥治療方式，被咬的受害者可能會死。（見毒素，128頁）格鬥蛇毒效果躲避40%（20/8），造成1D4點傷害+傷害加值+ 42%（21/8）護甲：N/A 技能：潜行90% 栖息地：熱帶森林</t>
  </si>
  <si>
    <t>巨型烏賊</t>
  </si>
  <si>
    <t>巨烏賊</t>
  </si>
  <si>
    <t>這種烏賊的平均身體尺寸有12英尺長，而觸手則可長達60英尺。下列數據就屬一隻這樣的烏賊。假如需要一只能和鯨魚戰鬥的巨烏賊，總體長每增加兩英尺，加上3D10點SIZ和STR。</t>
  </si>
  <si>
    <t>每回合攻擊：4次戰鬥方式：揮舞觸手，攻擊任何附近的東西。它會使用戰技纏住幷撕咬它的獵物。纏縛（戰技）：可以用八條觸手之一纏住受害者。第一條觸手先擊中敵人；第二條觸手也纏住敵人時，兩條觸手絞緊受害者，每回合分別造成傷害。撕咬：被觸手纏卷的受害者可能會被巨烏賊的有毒的喙撕咬。受害者必須進行極難CON檢定以抵抗毒素的完全效果（見毒素，128頁）。如果沒能抵抗，毒素會造成1D6點傷害，幷且在之後數小時內所有行動都需要投懲罰骰。格鬥45%（22/9），造成1D6點傷害+傷害加值纏縛（戰技）每回合造成1D6點傷害+束縛撕咬（必須先被纏縛）45% （22/9），造成1D10點傷害+中毒效果躲避47% （23/9）護甲：2點皮革技能：潜行70% 栖息地：深海，喜歡冰冷的極地海洋</t>
  </si>
  <si>
    <t>4/10游泳</t>
  </si>
  <si>
    <t>黃蜂和蜜蜂群</t>
  </si>
  <si>
    <t>一團蜇人的飛行昆蟲會持續攻擊2D6個戰鬥回合，直到它們停止追逐。除非受害者完全被遮蓋（帶有蒙面網的防護服或者身處汽車中或者潜在水下），否則沒有能完全抵禦蜂群的方法。受到頻繁蜇刺幷且在CON檢定中失敗的調查員會發作嚴重的免疫系統休克，導致重病，以及（很罕見的情况下）死亡。目前引進美洲的非洲蜂比其他蜜蜂或黃蜂更具攻擊性，可以持續攻擊達3D6分鐘。被這些所謂的殺手蜂嚴重蜇刺時而會導致死亡，因爲它們的攻擊更凶猛，數量更多。每分鐘這樣的攻擊造成的傷害最高可達1D6點HP。</t>
  </si>
  <si>
    <t>狼</t>
  </si>
  <si>
    <t>攻擊每回合攻擊：1次戰鬥方式：利牙，尖爪和撞擊。格鬥50%（25/10），躲避32%（16/6）護甲：1點毛皮造成1D8點傷害+傷害加值技能：追踪（氣味）90%，偵查60% 栖息地：約和居住在寒溫帶的大型反芻食草動物具有同樣的栖息範圍。</t>
  </si>
  <si>
    <t>推薦職業</t>
  </si>
  <si>
    <t>“雨刷”兄弟會</t>
  </si>
  <si>
    <t>查員推薦職業：士兵、工程師、軍官、醫生、流浪者、教職人員。</t>
  </si>
  <si>
    <t>1917 年7 月21 日到11 月6 日，第三次伊普爾戰役在靠近法國邊境地區的一個佛蘭德小集鎮爆發。在這場衝突（後來也叫帕斯尚爾戰役）中，英國、加拿大、澳新和法國軍隊從德國軍隊手中重新奪回了城鎮東面的山脊。它以一次大戰中最殘酷的戰役之一而知名，參戰雙方共傷亡五十萬餘人。儘管看來被炮火籠罩，但是被英國士兵稱作“雨刷”的伊普爾還隱藏了更大的恐怖。一小隊協約軍士兵偶然在城中曾經的大房子地窖中，發現了一道老舊的鐵門。他們檢查鐵門，發現古老的石階通向一個惡臭陰濕的洞穴。這些士兵在戰場上提心吊膽，現在又要面對藏匿在地球黑暗角落的邪惡。進到洞穴裡面的人有十個，卻只有六個完好無損地出來。從那天起雨刷兄弟會就正式成立了。這六個人決定，如果活過這場戰爭，他們在比利時的可怖洞穴中發現的邪惡，要由他們共同努力驅除。這些年來，這六個人招募其他成員，每個人都致力於消除各地發現的神話惡行。他們訓練有素、裝備精良，只要收到奇怪的遭遇和神秘死亡消息，就會秘密開始行動。不管後來的成員如何問，創始的六個人都不肯透露他們在那個山洞裡到底見到了什麼。</t>
  </si>
  <si>
    <t>若斯奇妙馬戲團</t>
  </si>
  <si>
    <t>調查員推薦職業：小丑（藝人）、大力士（運動員或拳擊手）、秋千飛人（運動員）、馴獸師、雜役工人（工人或罪犯）、音樂家、怪人（流浪者）、魔術師（欺詐師/ 藝人）。</t>
  </si>
  <si>
    <t>若斯奇妙馬戲團周遊各地，是表演娛樂技巧怪人的集合。這個馬戲團的成員有小丑、空中飛人、吞火表演者、畸形怪人，當然，還有運營這個馬戲團超過20 年的塞西爾·若斯先生。這裡的每個成員都有自己留在馬戲團的理由；但是，更多人也知道戲團之外的日常生活沒有他們的容身之地，只能選擇在戲團生活。
對於外人來說，它不過是和普通的流動演出劇團一樣，靠華麗的場景、笑話、力量與技巧的展示來儘量取悅觀眾，並求得生存。但是戲團的內部人員隱藏著黑暗的秘密。多年以前，若斯先生是一位成功的商人，家庭美滿幸福。然而神話的陰影降臨，永遠改變了他的生活軌跡。邪教團體“藍瓣教團”秘密綁架了他的妻兒，並將他們活祭給一尊邪惡的異界神祇。家破人亡的若斯先生立誓報復。在那之後的數年中，若斯先生又結識了許多被邪教魔爪折磨的人，許多人身上還有事件造成的傷痕。於是他們周遊全國，表面上為觀眾表演，私底下為了完成若斯的復仇願望，收集情報，打入各種奇特的教團和結社，以期找到藍瓣教團的所在地。</t>
  </si>
  <si>
    <t>《真事奇怪！》</t>
  </si>
  <si>
    <t>調查員推薦職業：記者、攝影師、作家、超心理學家、私家偵探、教授、旅行推銷員。</t>
  </si>
  <si>
    <t>“我們只刊登真相！”是週刊《真事奇怪！》的報頭標誌詞。這週刊每期都會刊登大量鬼魂、怪物、外星人和神秘事件的相關報導。編輯部小而敬業，不知疲倦地工作，遴選適合刊印的故事，滿足讀者的興趣。偶爾其中一個或多個全職編輯還會親自到野外采風，但是主要的實際調查還是由特別記者“部隊”去進行的。調查員們以個人或小隊的組織形式，由專業和業餘人員構成，去尋找可怕的謀殺、邪惡的陰謀和那些令人毛骨悚然的東西。在那些主流媒體眼中，《真事奇怪！》刊登的內容充其量不過是無聊的流言蜚語。一般來說這麼想也八九不離十，但對瞭解它的人來說，這雜誌往往也會在怪異的文章和專題報導中透露一些黑暗的真相。首席編輯和發行人以利亞·克利弗喜歡這種方式，他已經逐漸從這些年出版怪異而精彩新聞的經驗中找到了一種模式。克利弗知道世界並不是平常看上去的那樣，還想要告誡讀者人類並不是地球上（或宇宙中）唯一的智慧種族。他也知道真理是要付出代價的。幾年之前，他因為跟蹤報導星之智慧教會，導致新聞社遭到燃燒彈襲擊，自己和團隊的性命也被威脅，陷入了困境。自此之後，他冷靜了下來，但是奇特教團在全國各地不斷湧現，他仍然想要瞭解它們如何運作。為此他退後一步工作，雇用自由調查團隊，並且透過派出合作成員，為他們調查黑幕交易、超常事件給予支持。真正有形的真相難以尋覓，但是這些團隊至少能找到足夠的離奇故事來填滿報紙的角角落落，吸引讀者的眼球。</t>
  </si>
  <si>
    <t>南十三區</t>
  </si>
  <si>
    <t>調查員推薦職業：員警、警探、線人（罪犯或流浪者）。</t>
  </si>
  <si>
    <t>作為一個巡邏員警，你能聽到街道上發出的聲響，能看到城市的陰暗面；而且，如果你足夠倒楣的話，你還能看到那些漆黑的小巷和地下室裡正要發生的事情。去年夏天，因為接到一個來自南曼哈頓13 區的電話，四個紐約員警去了位於東14 街的公寓地下室。在那裡遇見的極其驚駭的事件，徹底改變了他們。不久之後，這四個員警又聚在一起談論到這件事的經過，決定再也不想看到這種事情。他們厭倦了整天費心費力對付小毛賊，厭倦了頭痛醫頭、腳痛醫腳，厭倦了要做有用的事情卻妄自菲薄，堅決不能讓他們在地下室裡看到的東西再次發生。只要發現指向這些類似惡魔般行為的證據，就要以自己的力量解決。他們的日常工作就和普通的員警沒什麼兩樣，按時巡視、處理街頭矛盾和貧民問題。但是一旦有人嗅到了反自然儀式、活祭或者其他怪異存在的信號，就會召集其他成員，一起作為團隊行動。他們的時間和資源都不寬裕，然而警徽能讓他們出入許多閒人免進的地方。即便無法逮捕作惡者也沒有關係，他們只是在盡力壓制詛咒侵襲這個城市的腳步。他們既不會讓自己的上司知道這些東西的存在，又盡力不讓自己被它們傷害。</t>
  </si>
  <si>
    <t>SKT 研究部門(Path Finder Units)</t>
  </si>
  <si>
    <t xml:space="preserve">調查員推薦職業：醫生、工程師、科學家、軟體顧問（工程師或駭客）、保鏢（退役軍人或員警）、超心理學家、本地嚮導（部落成員）、護士、攝像記者、獵人、心理學家、生態學家（農民或科學家）。
</t>
  </si>
  <si>
    <t>SKT（又名尋求知識與真理）是一個跨大洲的公司，在世界各地設有辦事處。公司有著許多部門，在製藥、高端技術產業都是領頭羊，也染指其他各種領域。儘管它現在聲名顯赫、財富驚人，SKT在老沃爾特·馬什1934 年創立它時還十分弱小。那時它還叫做新時代技術公司，並且從當時的議論可以推斷沃爾特·馬什的經濟支援正是印斯茅斯的馬什家族。它的業績可圈可點，尤其是在二戰期間，體量和涉及領域也越來越大，直至現在成為領先的跨國企業。
對新技術的追求和製藥技術的突破是SKT 人使命。為了達成這一使命，公司在世界各地設每個研究單位都有一個單位主管，他們領導研究機構的工作，並有自由任免研究員和現場工人的權力。每個單位都互不相同，因為每個單位都由單位主管依照自己的研究方向組織。目前，關於PFU 單位成員的調查表明，PFU 的構成職業包括：科學家，植物學家，飛行員，攝影師，潛水夫，軟體工程師，藝術家，醫生，工程師，退伍軍人，超心理學家，人類學家，本地嚮導，獵人，物理學家。PFU 有著最新銳的設備、無限的資源，對興趣領域的探索也相對自由，所以無怪乎一些PFU 成員會關注奇異領域的調查研究。公司如何處理這些上報的資訊還只是猜測，但是從公司的資金支援一直持續、股價也有連續三年上漲的預測來看，公司高層一定是找到了其中價值。</t>
  </si>
  <si>
    <t>九天使</t>
  </si>
  <si>
    <t>調查員推薦職業：任何。</t>
  </si>
  <si>
    <t>財富越多，責任越大。金錢是敲門磚，可以換得各種各樣的知識。然而不幸的是，有些敲開的門是不可能再關上的了。九天使，或者它對應的拉丁名字“Novem Angelus”，是由一些家財萬貫、權傾一方的人物組成的新英格蘭慈善組織，在1874 年的獨立戰爭之後建立。該組織建立的初衷是“培養、發展和強化所有好人”，提供對新罕布夏、麻塞諸塞和緬因三州富裕家庭的支持、引薦和贊助。他們的名字“九”是從九個創始人的“九人唱詩班”而來，據說他們之中還有法國和英國的顯赫貴族名號。兩個世紀過去了，九天使仍然繼續著它的善行，建立了眾多的教育基金和慈善機構。這個組織的座右銘是“我們只探尋真實，不注重榮譽”，所以組織回避社會關注，也希望成員遵守。它現在仍然由九位強大而神秘的人物運行著，只有一個人公開身份：呂克·維利耶先生，在需要的時候代表整個組織。
九天使早已清楚“可怕的真實”對民眾的糟糕影響，他們在尋找減少和控制這些恥用金錢和秘密影響力去幫助代理人“拯救世界”，同時保證自己不因任何行為被人曝光。九天使通過仲介工作，雇用他人去做精妙的任務，例如收購古老的書籍文物、調查人物和組織、為探險籌款。人們對九天使這樣一個神秘的組織有著許多流言，還經常把它和許多奇怪迷人的陰謀論扯上關係。對於真相，九天使三緘其口。</t>
  </si>
  <si>
    <t>拉契特的兒女</t>
  </si>
  <si>
    <t>調查員推薦職業：任何，必須取得神話經歷包。</t>
  </si>
  <si>
    <t>睹過神話的人，他們的人生被永遠地改變了。他們認為自己“成長”了，周圍的一切不再是安全的領域。相對地，他們在黑暗中看見陰影，在窗戶外看見慘白的臉，在天空中看到千萬怪眼在閃閃地鬼眨眼。對於許多人來說，這是陷入完全瘋狂的一個起始，在那裡，只有遺忘才能帶來一絲舒適。而對於少數幸運兒，這樣的瘋狂只是暫時的，他們可以或多或少地恢復到從前的生活。尚不明確拉契特的兒女是如何在阿卡姆療養院的看護下成立的，因為每個人都是獨自入院，心理狀況千差萬別。但是，這些人很快就建立了牢不可破的友誼，而且只要機會允許就會悄悄聚在一起，用壓低的音調互相講述自己的經歷。每個人都把對方看成自己的同類：莫名其妙地受到了神話的衝擊。經歷的神話事件因人而異，但是這些經驗之中還有共同點。他們的世界已經被不可逆轉地改變，需要尋求夥伴。過了幾個月或者幾年，這些人被認為“康復了”，被送回原來的生活當中。他們一回家就馬上聯繫其他人，開始一起籌備他們在瘋人院計畫的行動。因為沒有人會相信他們口中那些荒誕不經的怪物和邪教組織，所以拉契特的兒女認為，一旦他們重獲自由，就要共同聯手消滅外星恐怖壓迫的世界。對醫生和護士保持微笑，藏匿起藥物，等待時機。他們自稱“拉契特的兒女”，名字來源於1962 年的小說《飛越瘋人院》，頗有黑色幽默的意味。平日裡他們努力做平凡的工作，也關注神話的跡象。只要有人發現附近某處有邪教活動的跡象，或者聽說了令人費解的怪獸傳聞，就會召集其他人一起發掘真相。他們躲避聚光燈的照射，更願意在暗中工作，和當局打交道的時候常常編造假身份。另外還有一兩個人作為招募人員，在各地旅行，訪問精神病院，尋找那些遭遇外星怪物和邪神而留下傷疤的人。拉契特的兒女成員角色資源十分有限，卻可能擁有多種多樣的技能、知識和經驗。儘管他們堅毅不拔的精神能力有時會像煙霧在微風中消散。</t>
  </si>
  <si>
    <t>掘屍人</t>
  </si>
  <si>
    <t>調查員推薦職業：護士、業餘藝術愛好者、醫生、工程師、駭客、圖書館管理員、走私者、罪犯、記者、超心理學家、飛行員、警探、神秘學家、私家偵探、教授、部落成員。</t>
  </si>
  <si>
    <t>1926 年，一群人因為他們對神秘學的興趣聚集到了一起。他們把自己的資源傾瀉到研究當中，搜索著隱藏在各大圖書館和私人書藏裡的斷簡殘編中被遺忘的知識。經年累月，這個組織開始自稱“求知者”，積累了關於神秘魔法和異界奇異住民的豐富知識。但是很快這個組織開始分裂。一些成員意圖運用書中記載的知識做施放咒語和召喚的實驗，但是另一些成員認為這樣頗不明智。他們認為這些書不應該僅僅使用它的表面價值，必須要採取更加理論化的方法。實踐派最終厭倦了爭論決定親力親為，實施一次召喚儀式；結果參加儀式的人除了3 個人以外，不是死亡就是發了瘋。當沒參加召喚的成員從這一突發事件中恢復時，三個倖存者盜走了他們書庫中大部分的書籍不知所蹤。召喚事件改變了三個倖存者，他們已成為召喚之物所寄宿的容器，所做的事只有一件，就是為舊日支配者的回歸帶路。很快求知者就整合思路，發現了他們暗中正要給世界帶來的是什麼。解決辦法只有一個：和倖存者死磕，終結他們的計畫。成員開始調查一切神話相關的活動，希望能從它們摸到“三個人”中一個或所有人的消息。經年累月，求知者發現並解決了大量的神話威脅，但是傷亡慘重，初始的成員只剩下五個人，全都是九死一生。然而他們不肯放棄自己的使命，所以五個人達成一致，使用了他們在事件之後剩下的幾個法術之一：“復活術”。通過謹慎地使用這項法術，他們成功地達到了不死，在超過正常壽命後還能繼續其工作。現在他們在陰影後面活動，招募新人尋求協助擊敗神話的“大任務”。沒幾個人知道求知者的全部內情，只有存活足夠久並且心智正常的人能有機會聽到他們小聲告知的些許秘密。掘屍人（五個創始的求知者）通過仲介工作，基於長短期的團隊招募和資金支持。隊員的技能經驗都十分廣泛。最常見的是渴望直面邪惡並挫敗它的人，也有的人只是喜歡這份差事的危險和冒險的樂趣，還有一些人加入是為了滿足對奇怪書籍和外來知識的渴求。</t>
  </si>
  <si>
    <t>未解之謎探索社，the Society f or t he Explor a tion of t he Unexplained（SEU）</t>
  </si>
  <si>
    <t>未解之謎探索社是一個阿卡姆密斯卡托尼克大學內部的非正式社團。它成立於1889 年，由一小群對無法解釋的現象有著共同興趣的教授建立。之後有的創始成員退休，另一些加入進來。社團協助當地警局處理了相當數量的事件，吸引了本地媒體的關注，也贏得了公眾信譽。當局和個人遭遇各種奇怪的狀況，就常常需要這種集合的智慧。現在社團每月在奧恩圖書館的個人閱覽室會面一次，講述故事、推測神秘事件。只要有趣的事件發生，社團就從團員中選擇最合適的人員來解決謎題。</t>
  </si>
  <si>
    <t>教團</t>
  </si>
  <si>
    <t>食尸鬼教團</t>
  </si>
  <si>
    <t>1702~1703年在法國（巴黎？）一本書籍以四開本出版。教會立即斥其爲邪書。此書記載了一個龐大的教團，在法國實行死靈法術、食尸、戀尸等行爲。已知傳世複本共有十四册，最晚的一本在1906年發現</t>
  </si>
  <si>
    <t>崇拜達貢的教會</t>
  </si>
  <si>
    <t>人類對達貢的崇拜由來已久，歷史上有很多崇拜達貢的教會崛起又消亡。隱藏在這些教會在公衆面前的慈善面目之後，只有核心成員知道教會的真正性質和目的。古腓尼基人，古蘇美爾人，迦南人和非利士人都崇拜一個象徵豐饒的神，名叫達貢或大袞。非洲馬裏的多貢人崇拜一對兩栖半魚人祖先圖騰，幷相信這對在遙遠的過去從無形之星來到地球的雙子若是回歸，將揭開新紀元的序幕。敏銳的觀察者稱達貢的秘教團正在在新英格蘭沿海地區的海港和城鎮迅速興起，這件事還有待進一步觀察。一些人聲稱達貢和許德拉不過是偉大的克蘇魯的面目之一或者化身，是那巨型生物沒有被困在海底的拉萊耶的那一部分身體或者力量。
幾個世紀以來深潜者都不得不將它們神話般的城市建造在深海中，隱藏起來不爲外人所見。水手、漁民和采珠人的日記、回憶和他們講述的故事中偶爾會暗示幷聲稱在海中存在奇怪的珠寶，巨大的石工藝品(通常是鑲嵌著珍珠母的)，噢，當然，還有美人魚。如果將這類民間故事搜集在一起，可能會導致人們得出結論，某些海域的主人即是那不朽的深潜者族群。目前記錄下的名字有例如Ahu-Y’hloa，Y’ha-nth- lei以及G’ll-oo。</t>
  </si>
  <si>
    <t>崇拜莎布·尼古拉絲</t>
  </si>
  <si>
    <t>偉大種族</t>
  </si>
  <si>
    <t>地球上有一個教團專門對來訪的偉大種族進行協助和支持。偉大種族提供技術或魔法方面的知識作爲交換。時間旅行是見到這個種族身爲圓錐狀生物時的樣子的主要方法，也有極少的通過停滯立方體或者能超越漫長時光的召喚法術與它們會面的事例。</t>
  </si>
  <si>
    <t>阿布霍斯沒有已知的人類崇拜者。地下的恐怖生物或者阿布霍斯自己的眷族可能會崇拜它。</t>
  </si>
  <si>
    <t>阿特拉克·納克亞被迷信爲一切蜘蛛的掌管者，這可能是因爲它的身體形態。沒有人類教團崇拜它，但是它有時會賜予巫師法術和POW。巫師有時會使用各種古老法術召喚阿特拉克·納克亞——然而這是一種危險的行爲，因爲蜘蛛之神痛恨從它那永恒的織網工作中抽身。幻夢境中的阿特拉克·納克亞的子嗣——被稱爲冷蛛——崇拜阿特拉克·納克亞。</t>
  </si>
  <si>
    <t>少有崇拜阿薩托斯者，因爲它甚至不會做出因被崇拜而領情的回應。通常人們是偶然召喚了阿薩托斯，從而不經意地帶來了灾禍和恐怖。只有病態的瘋子才會故意去崇拜阿薩托斯這樣的存在。否則，就是崇拜者對宇宙的本質，起源，力量和意義有特殊的見解，只有其他瘋狂者才能理解的見解。</t>
  </si>
  <si>
    <t>作爲古代埃及布巴斯提斯城的女神，巴斯特的信衆最終來到了主要的羅馬城市，包括龐貝。當她被廣泛地崇拜時，她既是一個家庭之神，也是一個母獅般的女戰神。她的崇拜者往往認爲她是慈善的。除了在幻夢境，她的教團沒有在人類中延續至今，不過她大概也不在意。所有的猫都在它們的狂野之心中崇拜芭絲特。</t>
  </si>
  <si>
    <t>昌格納·方庚的主要崇拜者是繒高原上的類人種族喬喬人。另外在中亞，也有零散的教團崇拜它。這些教團中的一些已經開始擴散，例如在18世紀遷移到加拿大蒙特利爾的血教（The Blood）。</t>
  </si>
  <si>
    <t>目前沒有已知的與克圖格亞有聯繫的教團，但在古代有零散的崇拜火焰的教團，例如古羅馬的梅爾卡斯教會。侍奉克圖格亞的是一種被稱爲炎之精的生物。一些書中聲稱炎之精被一個叫做弗塔古亞的存在統治著；或許這只是克圖格亞的另一種拼寫。</t>
  </si>
  <si>
    <t>所有信仰地球的舊日支配者的教團中克蘇魯的教團是最廣泛最知名的。教徒們相信克蘇魯和他的同胞們從群星間降臨至地球，幷建立起宏偉的史前之城拉萊耶，在那裏統治著世界。當群星的位置變化時，他們的土地沉入海底，整個城市和其中居民都都陷入了死亡般的長眠，等待著信仰克蘇魯的教徒們將他們喚醒。當拉萊耶在波濤中升起，教徒們要一起去打開那背後沉睡著克蘇魯的巨大黑門，那時克蘇魯會醒來與信徒一起在世間縱情狂歡。根據記錄，某些部落全族都崇拜克蘇魯，其中提到了偏遠地區的一些因紐特人，以及某些腐化的路易斯安那沼澤居民。克蘇魯的崇拜者絕大多數是沿海居民，或者住在海洋附近的生物。侍奉著他的是深潜者和一種稱作克蘇魯的星之眷族的半人半章魚的生物。崇拜克蘇魯的教團源自史前，多種多樣，克蘇魯本身也有很多化名，很多可以追溯至它的本名，例如圖魯和簌簌。</t>
  </si>
  <si>
    <t>崇拜賽伊格亞的是在它栖身處之上建立的小鄉村的居民，位處德國西部偏遠地區。教團會進行活人獻祭；但是賽伊格亞幷不關心對它的祭拜，只關心什麽時候能被釋放。另外，類似的教團可能還存在于歐洲北部。</t>
  </si>
  <si>
    <t>對道羅斯的崇拜存在于猶格斯星和其他外星世界，但是似乎少有地球上的信徒。它的占星祭司可以看穿過去和未來，幷可以理解如何將物體延展至維度之末。它們被賜予了旅行至其他維度，觀察其他種類的現實的能力。直視道羅斯會導致嚴重後果，因爲人類的眼睛無法捕捉它變幻的外形，所以會在見到它的人身上引發瘋狂。道羅斯的少數人類信徒只在完全的黑暗中召喚它。</t>
  </si>
  <si>
    <t>瑟維恩山谷中的居民，尤其是布裏切斯特和卡姆西德城中的居民是埃霍特僅有的信徒。通常情况下瘋狂的人類信徒團體都由一群僞裝成人類的埃霍特的子嗣帶領著。</t>
  </si>
  <si>
    <t>格拉基領導著一個大部分成員都是不死生物的可憎教團。曾也有活人崇拜過格拉基；但是現在它所居住的湖周圍已經荒無人迹。</t>
  </si>
  <si>
    <t>哈斯塔</t>
  </si>
  <si>
    <t>哈斯塔的信徒在地球上比較常見，而且據傳畸形的喬喬人也是其崇拜者，被稱爲黃印修道士。哈斯塔的教團極其邪穢，也因此甚至比哈斯塔本身更加聞名。信徒將哈斯塔稱爲“不能直呼名諱者”。這也許是對它的稱號，不可名狀者的一種誤解。</t>
  </si>
  <si>
    <t>儘管在遙遠的北方很多人懼怕伊塔庫亞，它的信徒人數極少。西伯利亞和阿拉斯加的居民會獻上祭品以免溫迪戈雪怪肆虐他們的家園，但是有組織的祭拜極其罕見。在遙遠的北風世界對伊塔庫亞的崇拜更加廣泛。</t>
  </si>
  <si>
    <t>衣之王的信徒通常是隱居的狂人——讀過詭异的劇本《黃衣之王》而陷入瘋狂的藝術家和詩人，幷且被其殘忍的美麗激發而創造出表達人類的存在毫無意義的藝術作品。攝人心魄的黃印通常會被雕印在這本邪書之上。黃印是瘋狂之源，任何看到黃印之人的夢境都會被扭曲。</t>
  </si>
  <si>
    <t>諾登斯有時對人類十分友善。他偶爾會訪問地球，幷且會幫助那些被舊日支配者或者奈亞拉托提普追逐和侵擾的人。侍奉諾登斯的是夜魘。</t>
  </si>
  <si>
    <t>奈亞拉托提</t>
  </si>
  <si>
    <t>奈亞拉托提普通常以其某一種形態，或“面容”被崇拜。這樣的教團比比皆是，散布全球。黑法老兄弟會核心位于開羅，在倫敦也有規模龐大的支部。血舌教團存在于肯尼亞和紐約。普羅維登斯的教派和澳大利亞的沙蝠教團都崇拜夜魔。其他已知的教團還包括上海的脹婦幫和分布全球的野獸兄弟會。此外，信徒們通常是爲了博取奈亞的歡心而進行崇拜。對忠誠的奴隸的獎賞通常是由伏行的混沌進行，因爲大部分外神根本沒有可以用來關心這些事的智力。奈亞拉托提普會賜予信徒知識或法術，告知一些消極的真相或引起分歧的宗教信條，或者贈予一個怪物僕從作爲助力。奈亞拉托提普的禮物總是會在人類中引發騷亂，幷且尤其會對接受禮物者造成痛苦和恐慌。奈亞拉托提普有特殊的僕從，包括夏塔克和恐怖獵手。他會將任何種類的生物送給一位信徒，只要他願意。至少需要永久獻上POW或其他數值給奈亞拉托提普和外神，他才會進行這樣的饋贈。</t>
  </si>
  <si>
    <t>約格薩</t>
  </si>
  <si>
    <t>約格薩的崇拜者很少，大部分是女巫之類。它偶爾會傳授他們法術，作爲祭品和奉獻POW的回報。在幻夢境中，有一群食尸鬼崇拜尼約格薩。在現實世界中也有崇拜尼約格薩的食尸鬼。</t>
  </si>
  <si>
    <t>在古代蘭-提格斯被原始人類，可能是因紐特人崇拜著。隨著它進入沉睡，它的教團也解散了。北方荒原上野獸般的種族諾普—凱或許也和蘭-提格斯有聯繫。</t>
  </si>
  <si>
    <t>被廣泛崇拜的莎布可能和德魯伊或類似的群體有關聯。和克蘇魯的信徒們類似，莎布-尼古拉斯的崇拜者也會自發形成團體或者進行集會。她的使者和代行者，會聽從她的指示幫助信徒。被召喚時，莎布-尼古拉斯會攻擊非信徒的目標。她常常被特別召喚來接受祭品。知曉召喚她的咒文的人可以將莎布-尼古拉斯遣散，對她造成足够傷害也可以將她驅逐。</t>
  </si>
  <si>
    <t>現代人類中幾乎沒有鑽地魔蟲以及修德梅爾的信徒，儘管有流言說過去的德魯伊們和石器時代的部落殘餘還在繼續對他的祭祀。格·哈恩城可能是某個種族爲了表達對修德梅爾的崇敬而建造的。</t>
  </si>
  <si>
    <t>在古代崇拜撒托古亞的是蛇人和長毛的類人種族沃米斯，之後的時代則是各種巫師和術士們。過去他會賜予魔法傳送門和法術給忠實的信徒。侍奉他的是一種因爲沒有更好的名字而被稱爲無形眷族的生物。它們居住在恩-凱以及撒托古亞的神廟中。</t>
  </si>
  <si>
    <t>圖爾茲查</t>
  </si>
  <si>
    <t>有一小部分人在地下的神廟中崇拜這位不知名的神，尤其是在春秋分，冬夏至或其他星辰位置重叠的時候。圖爾茲查從死亡，墮落和腐朽中得到滋養。</t>
  </si>
  <si>
    <t>伊戈羅納克只有少數信徒，不過它致力于尋求更多崇拜者，勾引那些沉醉于邪惡中的人成爲它的祭司。不過伊戈羅納克本身對邪惡的認識却相對膚淺。</t>
  </si>
  <si>
    <t>在上古時代伊波·茲特爾被以伊波神之名崇拜著，但是現在沒有已知的信徒。經常有單獨的人——通常是術士——接觸伊波·茲特爾，目的是利用伊波·茲特爾的僕從夜魘或是尋求伊波·茲特爾的神佑之觸。</t>
  </si>
  <si>
    <t>根據記錄，平原部落和巫醫會崇拜伊格，幷且他和魁札爾科亞特爾多少有些聯繫。蛇人和它們的親族也崇拜伊格。信徒可能會得到對蛇毒的免疫能力，與蛇溝通的能力，以及其他神秘儀式和法術。如果有人將教團的秘密泄露，或者對教團造成損害，伊格會派出聖蛇去殺死這個冒犯者。</t>
  </si>
  <si>
    <t>對術士和巫師們來說，猶格·索托斯是至高無上的神靈。他會賜予他們在位面間穿梭，或者通過一小片有魔力的透鏡窺視其他次元的能力。猶格索托斯也會給予他的奴僕們號令來自遙遠世界的各種怪物的力量。作爲這些禮物的回報，他的信徒會打開傳送門以供猶格·索托斯從他的遙遠領域來到地球，帶來劫掠和毀滅。身爲塔維爾·亞特·烏姆爾時，所有想要旅行至遙遠時空的人可以安全地與他打交道。這個形態是他最和善的形態，但是遇到他仍然有危險，因爲塔維爾·亞特·烏姆爾可能會取下面紗，使直面他的人陷入徹底的瘋狂和毀滅。</t>
  </si>
  <si>
    <t>佐斯奧摩格</t>
  </si>
  <si>
    <t>目前沒有人類信仰佐斯奧摩格。一些深潜者崇拜這個邪神。佐斯奧摩格可以通過散布在世界各地的它的雕像而現身。</t>
  </si>
</sst>
</file>

<file path=xl/styles.xml><?xml version="1.0" encoding="utf-8"?>
<styleSheet xmlns="http://schemas.openxmlformats.org/spreadsheetml/2006/main">
  <numFmts count="4">
    <numFmt numFmtId="41" formatCode="_-* #,##0_-;\-* #,##0_-;_-* &quot;-&quot;_-;_-@_-"/>
    <numFmt numFmtId="176" formatCode="_-&quot;NT$&quot;* #,##0_-;\-&quot;NT$&quot;* #,##0_-;_-&quot;NT$&quot;* &quot;-&quot;_-;_-@_-"/>
    <numFmt numFmtId="43" formatCode="_-* #,##0.00_-;\-* #,##0.00_-;_-* &quot;-&quot;??_-;_-@_-"/>
    <numFmt numFmtId="177" formatCode="_-&quot;NT$&quot;* #,##0.00_-;\-&quot;NT$&quot;* #,##0.00_-;_-&quot;NT$&quot;* &quot;-&quot;??_-;_-@_-"/>
  </numFmts>
  <fonts count="108">
    <font>
      <sz val="12"/>
      <color rgb="FF000000"/>
      <name val="SimSun"/>
      <charset val="134"/>
    </font>
    <font>
      <sz val="11"/>
      <name val="PMingLiu"/>
      <charset val="134"/>
    </font>
    <font>
      <sz val="18"/>
      <color rgb="FFFFFFFF"/>
      <name val="PMingLiu"/>
      <charset val="134"/>
    </font>
    <font>
      <sz val="14"/>
      <color rgb="FFFFFFFF"/>
      <name val="PMingLiu"/>
      <charset val="134"/>
    </font>
    <font>
      <sz val="11"/>
      <color rgb="FF000000"/>
      <name val="PMingLiu"/>
      <charset val="134"/>
    </font>
    <font>
      <sz val="18"/>
      <color rgb="FF000000"/>
      <name val="PMingLiu"/>
      <charset val="134"/>
    </font>
    <font>
      <sz val="12"/>
      <name val="SimSun"/>
      <charset val="134"/>
    </font>
    <font>
      <sz val="12"/>
      <name val="PMingLiu"/>
      <charset val="134"/>
    </font>
    <font>
      <sz val="10"/>
      <color rgb="FFFFFFFF"/>
      <name val="PMingLiu"/>
      <charset val="134"/>
    </font>
    <font>
      <sz val="12"/>
      <color rgb="FF000000"/>
      <name val="PMingLiu"/>
      <charset val="134"/>
    </font>
    <font>
      <u/>
      <sz val="12"/>
      <color rgb="FF000000"/>
      <name val="PMingLiu"/>
      <charset val="134"/>
    </font>
    <font>
      <b/>
      <sz val="18"/>
      <color rgb="FFFFFFFF"/>
      <name val="PMingLiu"/>
      <charset val="134"/>
    </font>
    <font>
      <sz val="10"/>
      <name val="PMingLiu"/>
      <charset val="134"/>
    </font>
    <font>
      <b/>
      <sz val="10"/>
      <name val="PMingLiu"/>
      <charset val="134"/>
    </font>
    <font>
      <b/>
      <sz val="12"/>
      <name val="PMingLiu"/>
      <charset val="134"/>
    </font>
    <font>
      <b/>
      <sz val="9"/>
      <color rgb="FF3F3F3F"/>
      <name val="PMingLiu"/>
      <charset val="134"/>
    </font>
    <font>
      <sz val="10"/>
      <color rgb="FF000000"/>
      <name val="PMingLiu"/>
      <charset val="134"/>
    </font>
    <font>
      <sz val="10"/>
      <color rgb="FF434343"/>
      <name val="PMingLiu"/>
      <charset val="134"/>
    </font>
    <font>
      <sz val="8"/>
      <name val="PMingLiu"/>
      <charset val="134"/>
    </font>
    <font>
      <sz val="9"/>
      <name val="PMingLiu"/>
      <charset val="134"/>
    </font>
    <font>
      <b/>
      <sz val="10"/>
      <color rgb="FF000000"/>
      <name val="PMingLiu"/>
      <charset val="134"/>
    </font>
    <font>
      <b/>
      <sz val="8"/>
      <name val="PMingLiu"/>
      <charset val="134"/>
    </font>
    <font>
      <b/>
      <sz val="9"/>
      <name val="PMingLiu"/>
      <charset val="134"/>
    </font>
    <font>
      <sz val="10"/>
      <color rgb="FFFF0000"/>
      <name val="PMingLiu"/>
      <charset val="134"/>
    </font>
    <font>
      <b/>
      <sz val="11"/>
      <name val="PMingLiu"/>
      <charset val="134"/>
    </font>
    <font>
      <sz val="14"/>
      <name val="PMingLiu"/>
      <charset val="134"/>
    </font>
    <font>
      <sz val="12"/>
      <color rgb="FFFFFFFF"/>
      <name val="PMingLiu"/>
      <charset val="134"/>
    </font>
    <font>
      <b/>
      <sz val="10"/>
      <color rgb="FF333333"/>
      <name val="PMingLiu"/>
      <charset val="134"/>
    </font>
    <font>
      <u/>
      <sz val="10"/>
      <color rgb="FF5778D8"/>
      <name val="PMingLiu"/>
      <charset val="134"/>
    </font>
    <font>
      <sz val="10"/>
      <color rgb="FF333333"/>
      <name val="PMingLiu"/>
      <charset val="134"/>
    </font>
    <font>
      <b/>
      <sz val="10"/>
      <color rgb="FFFFFFFF"/>
      <name val="PMingLiu"/>
      <charset val="134"/>
    </font>
    <font>
      <sz val="9"/>
      <color rgb="FF333333"/>
      <name val="PMingLiu"/>
      <charset val="134"/>
    </font>
    <font>
      <sz val="10"/>
      <color rgb="FF999999"/>
      <name val="PMingLiu"/>
      <charset val="134"/>
    </font>
    <font>
      <sz val="12"/>
      <color rgb="FF999999"/>
      <name val="PMingLiu"/>
      <charset val="134"/>
    </font>
    <font>
      <u/>
      <sz val="12"/>
      <color rgb="FF0000FF"/>
      <name val="PMingLiu"/>
      <charset val="134"/>
    </font>
    <font>
      <sz val="6"/>
      <name val="PMingLiu"/>
      <charset val="134"/>
    </font>
    <font>
      <sz val="6"/>
      <color rgb="FF000000"/>
      <name val="PMingLiu"/>
      <charset val="134"/>
    </font>
    <font>
      <sz val="6"/>
      <color rgb="FFFFFFFF"/>
      <name val="PMingLiu"/>
      <charset val="134"/>
    </font>
    <font>
      <sz val="18"/>
      <color rgb="FF1E4E79"/>
      <name val="PMingLiu"/>
      <charset val="134"/>
    </font>
    <font>
      <sz val="11"/>
      <color rgb="FF1E4E79"/>
      <name val="PMingLiu"/>
      <charset val="134"/>
    </font>
    <font>
      <sz val="12"/>
      <color rgb="FF1E4E79"/>
      <name val="PMingLiu"/>
      <charset val="134"/>
    </font>
    <font>
      <b/>
      <sz val="11"/>
      <color rgb="FF000000"/>
      <name val="PMingLiu"/>
      <charset val="134"/>
    </font>
    <font>
      <sz val="11"/>
      <color rgb="FF4B4B4B"/>
      <name val="PMingLiu"/>
      <charset val="134"/>
    </font>
    <font>
      <sz val="11"/>
      <color rgb="FFFFFFFF"/>
      <name val="PMingLiu"/>
      <charset val="134"/>
    </font>
    <font>
      <sz val="12"/>
      <color rgb="FFFF0000"/>
      <name val="PMingLiu"/>
      <charset val="134"/>
    </font>
    <font>
      <sz val="12"/>
      <color rgb="FF333333"/>
      <name val="PMingLiu"/>
      <charset val="134"/>
    </font>
    <font>
      <u/>
      <sz val="11"/>
      <color rgb="FF000000"/>
      <name val="PMingLiu"/>
      <charset val="134"/>
    </font>
    <font>
      <b/>
      <sz val="24"/>
      <color rgb="FF0000FF"/>
      <name val="PMingLiu"/>
      <charset val="134"/>
    </font>
    <font>
      <sz val="24"/>
      <color rgb="FFFFFFFF"/>
      <name val="PMingLiu"/>
      <charset val="134"/>
    </font>
    <font>
      <sz val="14"/>
      <color rgb="FF000000"/>
      <name val="PMingLiu"/>
      <charset val="134"/>
    </font>
    <font>
      <sz val="9"/>
      <color rgb="FFFFFFFF"/>
      <name val="Arial"/>
      <charset val="134"/>
    </font>
    <font>
      <sz val="11"/>
      <color rgb="FF000000"/>
      <name val="Arial"/>
      <charset val="134"/>
    </font>
    <font>
      <b/>
      <sz val="12"/>
      <name val="SimSun"/>
      <charset val="134"/>
    </font>
    <font>
      <sz val="12"/>
      <color rgb="FFFFFFFF"/>
      <name val="Times New Roman"/>
      <charset val="134"/>
    </font>
    <font>
      <sz val="12"/>
      <color rgb="FFFFFFFF"/>
      <name val="SimSun"/>
      <charset val="134"/>
    </font>
    <font>
      <b/>
      <sz val="10"/>
      <color rgb="FF3F3F3F"/>
      <name val="PMingLiu"/>
      <charset val="134"/>
    </font>
    <font>
      <b/>
      <sz val="7"/>
      <name val="PMingLiu"/>
      <charset val="134"/>
    </font>
    <font>
      <sz val="8"/>
      <color rgb="FFFFFFFF"/>
      <name val="PMingLiu"/>
      <charset val="134"/>
    </font>
    <font>
      <u/>
      <sz val="14"/>
      <color rgb="FF0000FF"/>
      <name val="PMingLiu"/>
      <charset val="134"/>
    </font>
    <font>
      <b/>
      <sz val="12"/>
      <color rgb="FFFFFFFF"/>
      <name val="SimSun"/>
      <charset val="134"/>
    </font>
    <font>
      <b/>
      <sz val="12"/>
      <color rgb="FFFFFFFF"/>
      <name val="Arial"/>
      <charset val="134"/>
    </font>
    <font>
      <b/>
      <sz val="11"/>
      <name val="Arial"/>
      <charset val="134"/>
    </font>
    <font>
      <b/>
      <sz val="12"/>
      <name val="Arial"/>
      <charset val="134"/>
    </font>
    <font>
      <sz val="12"/>
      <name val="Arial"/>
      <charset val="134"/>
    </font>
    <font>
      <sz val="12"/>
      <name val="Montserrat"/>
      <charset val="134"/>
    </font>
    <font>
      <sz val="12"/>
      <color rgb="FF000000"/>
      <name val="Arial"/>
      <charset val="134"/>
    </font>
    <font>
      <b/>
      <sz val="12"/>
      <color rgb="FF000000"/>
      <name val="SimSun"/>
      <charset val="134"/>
    </font>
    <font>
      <b/>
      <sz val="8"/>
      <name val="Arial"/>
      <charset val="134"/>
    </font>
    <font>
      <u/>
      <sz val="12"/>
      <color rgb="FF404040"/>
      <name val="PMingLiu"/>
      <charset val="134"/>
    </font>
    <font>
      <sz val="11"/>
      <color rgb="FFC00000"/>
      <name val="PMingLiu"/>
      <charset val="134"/>
    </font>
    <font>
      <sz val="10"/>
      <color rgb="FF666666"/>
      <name val="PMingLiu"/>
      <charset val="134"/>
    </font>
    <font>
      <b/>
      <sz val="9"/>
      <color rgb="FF000000"/>
      <name val="PMingLiu"/>
      <charset val="134"/>
    </font>
    <font>
      <sz val="10"/>
      <name val="SimSun"/>
      <charset val="134"/>
    </font>
    <font>
      <u/>
      <sz val="10"/>
      <color rgb="FF333333"/>
      <name val="PMingLiu"/>
      <charset val="134"/>
    </font>
    <font>
      <u/>
      <sz val="10"/>
      <color rgb="FF1155CC"/>
      <name val="PMingLiu"/>
      <charset val="134"/>
    </font>
    <font>
      <sz val="10"/>
      <color rgb="FF404040"/>
      <name val="PMingLiu"/>
      <charset val="134"/>
    </font>
    <font>
      <u/>
      <sz val="10"/>
      <color rgb="FF000000"/>
      <name val="PMingLiu"/>
      <charset val="134"/>
    </font>
    <font>
      <u/>
      <sz val="10"/>
      <color rgb="FF404040"/>
      <name val="PMingLiu"/>
      <charset val="134"/>
    </font>
    <font>
      <b/>
      <sz val="10"/>
      <color rgb="FF404040"/>
      <name val="PMingLiu"/>
      <charset val="134"/>
    </font>
    <font>
      <b/>
      <u/>
      <sz val="10"/>
      <color rgb="FF404040"/>
      <name val="PMingLiu"/>
      <charset val="134"/>
    </font>
    <font>
      <u/>
      <sz val="10"/>
      <color rgb="FFFFFFFF"/>
      <name val="PMingLiu"/>
      <charset val="134"/>
    </font>
    <font>
      <sz val="10"/>
      <color rgb="FFFFFFFF"/>
      <name val="SimSun"/>
      <charset val="134"/>
    </font>
    <font>
      <sz val="11"/>
      <color theme="0"/>
      <name val="Calibri"/>
      <charset val="0"/>
      <scheme val="minor"/>
    </font>
    <font>
      <sz val="11"/>
      <color theme="1"/>
      <name val="Calibri"/>
      <charset val="0"/>
      <scheme val="minor"/>
    </font>
    <font>
      <b/>
      <sz val="11"/>
      <color rgb="FFFA7D00"/>
      <name val="Calibri"/>
      <charset val="0"/>
      <scheme val="minor"/>
    </font>
    <font>
      <b/>
      <sz val="13"/>
      <color theme="3"/>
      <name val="Calibri"/>
      <charset val="134"/>
      <scheme val="minor"/>
    </font>
    <font>
      <b/>
      <sz val="15"/>
      <color theme="3"/>
      <name val="Calibri"/>
      <charset val="134"/>
      <scheme val="minor"/>
    </font>
    <font>
      <b/>
      <sz val="11"/>
      <color rgb="FFFFFFFF"/>
      <name val="Calibri"/>
      <charset val="0"/>
      <scheme val="minor"/>
    </font>
    <font>
      <b/>
      <sz val="11"/>
      <color theme="1"/>
      <name val="Calibri"/>
      <charset val="0"/>
      <scheme val="minor"/>
    </font>
    <font>
      <sz val="11"/>
      <color rgb="FF006100"/>
      <name val="Calibri"/>
      <charset val="0"/>
      <scheme val="minor"/>
    </font>
    <font>
      <i/>
      <sz val="11"/>
      <color rgb="FF7F7F7F"/>
      <name val="Calibri"/>
      <charset val="0"/>
      <scheme val="minor"/>
    </font>
    <font>
      <u/>
      <sz val="11"/>
      <color rgb="FF800080"/>
      <name val="Calibri"/>
      <charset val="0"/>
      <scheme val="minor"/>
    </font>
    <font>
      <sz val="11"/>
      <color theme="1"/>
      <name val="Calibri"/>
      <charset val="134"/>
      <scheme val="minor"/>
    </font>
    <font>
      <b/>
      <sz val="11"/>
      <color rgb="FF3F3F3F"/>
      <name val="Calibri"/>
      <charset val="0"/>
      <scheme val="minor"/>
    </font>
    <font>
      <b/>
      <sz val="18"/>
      <color theme="3"/>
      <name val="Calibri"/>
      <charset val="134"/>
      <scheme val="minor"/>
    </font>
    <font>
      <u/>
      <sz val="11"/>
      <color rgb="FF0000FF"/>
      <name val="Calibri"/>
      <charset val="0"/>
      <scheme val="minor"/>
    </font>
    <font>
      <sz val="11"/>
      <color rgb="FFFA7D00"/>
      <name val="Calibri"/>
      <charset val="0"/>
      <scheme val="minor"/>
    </font>
    <font>
      <sz val="11"/>
      <color rgb="FFFF0000"/>
      <name val="Calibri"/>
      <charset val="0"/>
      <scheme val="minor"/>
    </font>
    <font>
      <sz val="11"/>
      <color rgb="FF9C0006"/>
      <name val="Calibri"/>
      <charset val="0"/>
      <scheme val="minor"/>
    </font>
    <font>
      <sz val="11"/>
      <color rgb="FF9C6500"/>
      <name val="Calibri"/>
      <charset val="0"/>
      <scheme val="minor"/>
    </font>
    <font>
      <sz val="11"/>
      <color rgb="FF3F3F76"/>
      <name val="Calibri"/>
      <charset val="0"/>
      <scheme val="minor"/>
    </font>
    <font>
      <b/>
      <sz val="11"/>
      <color theme="3"/>
      <name val="Calibri"/>
      <charset val="134"/>
      <scheme val="minor"/>
    </font>
    <font>
      <sz val="10"/>
      <name val="宋体"/>
      <charset val="134"/>
    </font>
    <font>
      <b/>
      <sz val="10"/>
      <name val="宋体"/>
      <charset val="134"/>
    </font>
    <font>
      <sz val="24"/>
      <name val="宋体"/>
      <charset val="134"/>
    </font>
    <font>
      <sz val="9"/>
      <name val="宋体"/>
      <charset val="134"/>
    </font>
    <font>
      <sz val="10"/>
      <color rgb="FF000000"/>
      <name val="宋体"/>
      <charset val="134"/>
    </font>
    <font>
      <sz val="10"/>
      <name val="SimSun"/>
      <charset val="134"/>
    </font>
  </fonts>
  <fills count="70">
    <fill>
      <patternFill patternType="none"/>
    </fill>
    <fill>
      <patternFill patternType="gray125"/>
    </fill>
    <fill>
      <patternFill patternType="solid">
        <fgColor rgb="FFFFFFFF"/>
        <bgColor rgb="FFFFFFFF"/>
      </patternFill>
    </fill>
    <fill>
      <patternFill patternType="solid">
        <fgColor rgb="FF404040"/>
        <bgColor rgb="FF404040"/>
      </patternFill>
    </fill>
    <fill>
      <patternFill patternType="solid">
        <fgColor rgb="FFE8F0FE"/>
        <bgColor rgb="FFE8F0FE"/>
      </patternFill>
    </fill>
    <fill>
      <patternFill patternType="solid">
        <fgColor rgb="FFB7B7B7"/>
        <bgColor rgb="FFB7B7B7"/>
      </patternFill>
    </fill>
    <fill>
      <patternFill patternType="solid">
        <fgColor rgb="FF000000"/>
        <bgColor rgb="FF000000"/>
      </patternFill>
    </fill>
    <fill>
      <patternFill patternType="solid">
        <fgColor rgb="FF3F3F3F"/>
        <bgColor rgb="FF3F3F3F"/>
      </patternFill>
    </fill>
    <fill>
      <patternFill patternType="solid">
        <fgColor rgb="FFF2F2F2"/>
        <bgColor rgb="FFF2F2F2"/>
      </patternFill>
    </fill>
    <fill>
      <patternFill patternType="solid">
        <fgColor rgb="FFCCFFCC"/>
        <bgColor rgb="FFCCFFCC"/>
      </patternFill>
    </fill>
    <fill>
      <patternFill patternType="solid">
        <fgColor rgb="FFF0F0F0"/>
        <bgColor rgb="FFF0F0F0"/>
      </patternFill>
    </fill>
    <fill>
      <patternFill patternType="solid">
        <fgColor rgb="FFE5B8B7"/>
        <bgColor rgb="FFE5B8B7"/>
      </patternFill>
    </fill>
    <fill>
      <patternFill patternType="solid">
        <fgColor rgb="FFB6DDE8"/>
        <bgColor rgb="FFB6DDE8"/>
      </patternFill>
    </fill>
    <fill>
      <patternFill patternType="solid">
        <fgColor rgb="FF92D050"/>
        <bgColor rgb="FF92D050"/>
      </patternFill>
    </fill>
    <fill>
      <patternFill patternType="solid">
        <fgColor rgb="FFFBD4B4"/>
        <bgColor rgb="FFFBD4B4"/>
      </patternFill>
    </fill>
    <fill>
      <patternFill patternType="solid">
        <fgColor rgb="FFF2DBDB"/>
        <bgColor rgb="FFF2DBDB"/>
      </patternFill>
    </fill>
    <fill>
      <patternFill patternType="solid">
        <fgColor rgb="FFF3F3F3"/>
        <bgColor rgb="FFF3F3F3"/>
      </patternFill>
    </fill>
    <fill>
      <patternFill patternType="solid">
        <fgColor rgb="FFFFC000"/>
        <bgColor rgb="FFFFC000"/>
      </patternFill>
    </fill>
    <fill>
      <patternFill patternType="solid">
        <fgColor rgb="FFCCC0D9"/>
        <bgColor rgb="FFCCC0D9"/>
      </patternFill>
    </fill>
    <fill>
      <patternFill patternType="solid">
        <fgColor rgb="FF800000"/>
        <bgColor rgb="FF800000"/>
      </patternFill>
    </fill>
    <fill>
      <patternFill patternType="solid">
        <fgColor rgb="FFDDD9C3"/>
        <bgColor rgb="FFDDD9C3"/>
      </patternFill>
    </fill>
    <fill>
      <patternFill patternType="solid">
        <fgColor rgb="FFD9EDFF"/>
        <bgColor rgb="FFD9EDFF"/>
      </patternFill>
    </fill>
    <fill>
      <patternFill patternType="solid">
        <fgColor rgb="FF999999"/>
        <bgColor rgb="FF999999"/>
      </patternFill>
    </fill>
    <fill>
      <patternFill patternType="solid">
        <fgColor rgb="FF00B050"/>
        <bgColor rgb="FF00B050"/>
      </patternFill>
    </fill>
    <fill>
      <patternFill patternType="solid">
        <fgColor rgb="FFFF0000"/>
        <bgColor rgb="FFFF0000"/>
      </patternFill>
    </fill>
    <fill>
      <patternFill patternType="solid">
        <fgColor rgb="FFDEEAF6"/>
        <bgColor rgb="FFDEEAF6"/>
      </patternFill>
    </fill>
    <fill>
      <patternFill patternType="solid">
        <fgColor rgb="FFF6F6F6"/>
        <bgColor rgb="FFF6F6F6"/>
      </patternFill>
    </fill>
    <fill>
      <patternFill patternType="solid">
        <fgColor rgb="FF434343"/>
        <bgColor rgb="FF434343"/>
      </patternFill>
    </fill>
    <fill>
      <patternFill patternType="solid">
        <fgColor rgb="FFCCCCCC"/>
        <bgColor rgb="FFCCCCCC"/>
      </patternFill>
    </fill>
    <fill>
      <patternFill patternType="solid">
        <fgColor rgb="FFEAD1DC"/>
        <bgColor rgb="FFEAD1DC"/>
      </patternFill>
    </fill>
    <fill>
      <patternFill patternType="solid">
        <fgColor rgb="FFCFE2F3"/>
        <bgColor rgb="FFCFE2F3"/>
      </patternFill>
    </fill>
    <fill>
      <patternFill patternType="solid">
        <fgColor rgb="FFFFF2CC"/>
        <bgColor rgb="FFFFF2CC"/>
      </patternFill>
    </fill>
    <fill>
      <patternFill patternType="solid">
        <fgColor rgb="FFD9EAD3"/>
        <bgColor rgb="FFD9EAD3"/>
      </patternFill>
    </fill>
    <fill>
      <patternFill patternType="solid">
        <fgColor rgb="FF5B9BD5"/>
        <bgColor rgb="FF5B9BD5"/>
      </patternFill>
    </fill>
    <fill>
      <patternFill patternType="solid">
        <fgColor rgb="FFD9D9D9"/>
        <bgColor rgb="FFD9D9D9"/>
      </patternFill>
    </fill>
    <fill>
      <patternFill patternType="solid">
        <fgColor rgb="FFEFEFEF"/>
        <bgColor rgb="FFEFEFEF"/>
      </patternFill>
    </fill>
    <fill>
      <patternFill patternType="solid">
        <fgColor rgb="FFCC0000"/>
        <bgColor rgb="FFCC0000"/>
      </patternFill>
    </fill>
    <fill>
      <patternFill patternType="solid">
        <fgColor rgb="FF93C47D"/>
        <bgColor rgb="FF93C47D"/>
      </patternFill>
    </fill>
    <fill>
      <patternFill patternType="solid">
        <fgColor rgb="FF38761D"/>
        <bgColor rgb="FF38761D"/>
      </patternFill>
    </fill>
    <fill>
      <patternFill patternType="solid">
        <fgColor theme="9"/>
        <bgColor indexed="64"/>
      </patternFill>
    </fill>
    <fill>
      <patternFill patternType="solid">
        <fgColor theme="8" tint="0.599993896298105"/>
        <bgColor indexed="64"/>
      </patternFill>
    </fill>
    <fill>
      <patternFill patternType="solid">
        <fgColor rgb="FFF2F2F2"/>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6"/>
        <bgColor indexed="64"/>
      </patternFill>
    </fill>
    <fill>
      <patternFill patternType="solid">
        <fgColor theme="6" tint="0.399975585192419"/>
        <bgColor indexed="64"/>
      </patternFill>
    </fill>
    <fill>
      <patternFill patternType="solid">
        <fgColor rgb="FFA5A5A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rgb="FFC6EFCE"/>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7"/>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5"/>
        <bgColor indexed="64"/>
      </patternFill>
    </fill>
    <fill>
      <patternFill patternType="solid">
        <fgColor rgb="FFFFC7CE"/>
        <bgColor indexed="64"/>
      </patternFill>
    </fill>
    <fill>
      <patternFill patternType="solid">
        <fgColor rgb="FFFFFFCC"/>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rgb="FFFFEB9C"/>
        <bgColor indexed="64"/>
      </patternFill>
    </fill>
    <fill>
      <patternFill patternType="solid">
        <fgColor rgb="FFFFCC99"/>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4"/>
        <bgColor indexed="64"/>
      </patternFill>
    </fill>
  </fills>
  <borders count="214">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bottom style="thin">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top/>
      <bottom style="thin">
        <color rgb="FF000000"/>
      </bottom>
      <diagonal/>
    </border>
    <border>
      <left style="thin">
        <color rgb="FF000000"/>
      </left>
      <right style="thin">
        <color rgb="FF000000"/>
      </right>
      <top/>
      <bottom style="thin">
        <color rgb="FF000000"/>
      </bottom>
      <diagonal/>
    </border>
    <border>
      <left style="medium">
        <color rgb="FF000000"/>
      </left>
      <right/>
      <top style="thin">
        <color rgb="FF000000"/>
      </top>
      <bottom/>
      <diagonal/>
    </border>
    <border>
      <left style="thin">
        <color rgb="FF000000"/>
      </left>
      <right style="thin">
        <color rgb="FF000000"/>
      </right>
      <top/>
      <bottom/>
      <diagonal/>
    </border>
    <border>
      <left style="thin">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right style="medium">
        <color rgb="FF000000"/>
      </right>
      <top style="medium">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medium">
        <color rgb="FF000000"/>
      </right>
      <top/>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style="medium">
        <color rgb="FF000000"/>
      </right>
      <top/>
      <bottom style="medium">
        <color rgb="FF000000"/>
      </bottom>
      <diagonal/>
    </border>
    <border>
      <left/>
      <right style="medium">
        <color rgb="FF000000"/>
      </right>
      <top style="medium">
        <color rgb="FF000000"/>
      </top>
      <bottom/>
      <diagonal/>
    </border>
    <border>
      <left/>
      <right style="medium">
        <color rgb="FF000000"/>
      </right>
      <top style="medium">
        <color rgb="FF000000"/>
      </top>
      <bottom style="medium">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thin">
        <color rgb="FF000000"/>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diagonal/>
    </border>
    <border>
      <left/>
      <right style="thin">
        <color rgb="FF000000"/>
      </right>
      <top/>
      <bottom style="medium">
        <color rgb="FF000000"/>
      </bottom>
      <diagonal/>
    </border>
    <border>
      <left style="thin">
        <color rgb="FF000000"/>
      </left>
      <right/>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bottom style="medium">
        <color rgb="FF000000"/>
      </bottom>
      <diagonal/>
    </border>
    <border>
      <left style="medium">
        <color rgb="FF000000"/>
      </left>
      <right/>
      <top style="medium">
        <color rgb="FF000000"/>
      </top>
      <bottom style="thin">
        <color rgb="FFFFFFFF"/>
      </bottom>
      <diagonal/>
    </border>
    <border>
      <left/>
      <right/>
      <top style="medium">
        <color rgb="FF000000"/>
      </top>
      <bottom style="thin">
        <color rgb="FFFFFFFF"/>
      </bottom>
      <diagonal/>
    </border>
    <border>
      <left/>
      <right style="medium">
        <color rgb="FF000000"/>
      </right>
      <top style="medium">
        <color rgb="FF000000"/>
      </top>
      <bottom style="thin">
        <color rgb="FFFFFFFF"/>
      </bottom>
      <diagonal/>
    </border>
    <border>
      <left style="medium">
        <color rgb="FF000000"/>
      </left>
      <right/>
      <top/>
      <bottom style="thin">
        <color rgb="FFFFFFFF"/>
      </bottom>
      <diagonal/>
    </border>
    <border>
      <left/>
      <right/>
      <top/>
      <bottom style="thin">
        <color rgb="FFFFFFFF"/>
      </bottom>
      <diagonal/>
    </border>
    <border>
      <left/>
      <right style="medium">
        <color rgb="FF000000"/>
      </right>
      <top/>
      <bottom style="thin">
        <color rgb="FFFFFFFF"/>
      </bottom>
      <diagonal/>
    </border>
    <border>
      <left/>
      <right style="medium">
        <color rgb="FF000000"/>
      </right>
      <top/>
      <bottom style="thin">
        <color rgb="FF000000"/>
      </bottom>
      <diagonal/>
    </border>
    <border>
      <left style="medium">
        <color rgb="FF000000"/>
      </left>
      <right style="thin">
        <color rgb="FFFFFFFF"/>
      </right>
      <top/>
      <bottom style="thin">
        <color rgb="FFFFFFFF"/>
      </bottom>
      <diagonal/>
    </border>
    <border>
      <left/>
      <right style="thin">
        <color rgb="FFFFFFFF"/>
      </right>
      <top/>
      <bottom style="thin">
        <color rgb="FFFFFFFF"/>
      </bottom>
      <diagonal/>
    </border>
    <border>
      <left style="thin">
        <color rgb="FF000000"/>
      </left>
      <right style="medium">
        <color rgb="FF000000"/>
      </right>
      <top style="thin">
        <color rgb="FF000000"/>
      </top>
      <bottom style="thin">
        <color rgb="FF000000"/>
      </bottom>
      <diagonal/>
    </border>
    <border>
      <left/>
      <right style="medium">
        <color rgb="FF000000"/>
      </right>
      <top style="thin">
        <color rgb="FF000000"/>
      </top>
      <bottom style="medium">
        <color rgb="FF000000"/>
      </bottom>
      <diagonal/>
    </border>
    <border>
      <left style="medium">
        <color rgb="FF000000"/>
      </left>
      <right style="thin">
        <color rgb="FFFFFFFF"/>
      </right>
      <top/>
      <bottom style="medium">
        <color rgb="FF000000"/>
      </bottom>
      <diagonal/>
    </border>
    <border>
      <left/>
      <right style="thin">
        <color rgb="FFFFFFFF"/>
      </right>
      <top/>
      <bottom style="medium">
        <color rgb="FF000000"/>
      </bottom>
      <diagonal/>
    </border>
    <border>
      <left style="medium">
        <color rgb="FF000000"/>
      </left>
      <right style="medium">
        <color rgb="FFFFFFFF"/>
      </right>
      <top/>
      <bottom/>
      <diagonal/>
    </border>
    <border>
      <left/>
      <right style="medium">
        <color rgb="FF000000"/>
      </right>
      <top style="thin">
        <color rgb="FF000000"/>
      </top>
      <bottom/>
      <diagonal/>
    </border>
    <border>
      <left/>
      <right/>
      <top/>
      <bottom style="medium">
        <color rgb="FFFFFFFF"/>
      </bottom>
      <diagonal/>
    </border>
    <border>
      <left/>
      <right style="medium">
        <color rgb="FF000000"/>
      </right>
      <top/>
      <bottom style="medium">
        <color rgb="FFFFFFFF"/>
      </bottom>
      <diagonal/>
    </border>
    <border>
      <left style="thin">
        <color rgb="FF000000"/>
      </left>
      <right/>
      <top/>
      <bottom/>
      <diagonal/>
    </border>
    <border>
      <left style="thin">
        <color rgb="FF000000"/>
      </left>
      <right style="medium">
        <color rgb="FF000000"/>
      </right>
      <top/>
      <bottom style="medium">
        <color rgb="FF000000"/>
      </bottom>
      <diagonal/>
    </border>
    <border>
      <left style="medium">
        <color rgb="FF000000"/>
      </left>
      <right style="medium">
        <color rgb="FF000000"/>
      </right>
      <top/>
      <bottom style="thin">
        <color rgb="FFFFFFFF"/>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right style="thin">
        <color rgb="FF000000"/>
      </right>
      <top style="medium">
        <color rgb="FF000000"/>
      </top>
      <bottom style="thin">
        <color rgb="FF000000"/>
      </bottom>
      <diagonal/>
    </border>
    <border>
      <left style="medium">
        <color rgb="FF000000"/>
      </left>
      <right style="medium">
        <color rgb="FFFFFFFF"/>
      </right>
      <top/>
      <bottom style="medium">
        <color rgb="FF000000"/>
      </bottom>
      <diagonal/>
    </border>
    <border>
      <left/>
      <right style="medium">
        <color rgb="FFFFFFFF"/>
      </right>
      <top/>
      <bottom style="medium">
        <color rgb="FFFFFFFF"/>
      </bottom>
      <diagonal/>
    </border>
    <border>
      <left style="medium">
        <color rgb="FFFFFFFF"/>
      </left>
      <right style="medium">
        <color rgb="FFFFFFFF"/>
      </right>
      <top/>
      <bottom style="medium">
        <color rgb="FFFFFFFF"/>
      </bottom>
      <diagonal/>
    </border>
    <border>
      <left style="medium">
        <color rgb="FFFFFFFF"/>
      </left>
      <right/>
      <top/>
      <bottom style="medium">
        <color rgb="FFFFFFFF"/>
      </bottom>
      <diagonal/>
    </border>
    <border>
      <left/>
      <right style="medium">
        <color rgb="FFFFFFFF"/>
      </right>
      <top style="medium">
        <color rgb="FFFFFFFF"/>
      </top>
      <bottom/>
      <diagonal/>
    </border>
    <border>
      <left style="medium">
        <color rgb="FFFFFFFF"/>
      </left>
      <right style="medium">
        <color rgb="FFFFFFFF"/>
      </right>
      <top style="medium">
        <color rgb="FFFFFFFF"/>
      </top>
      <bottom/>
      <diagonal/>
    </border>
    <border>
      <left style="medium">
        <color rgb="FFFFFFFF"/>
      </left>
      <right/>
      <top style="medium">
        <color rgb="FFFFFFFF"/>
      </top>
      <bottom style="medium">
        <color rgb="FFFFFFFF"/>
      </bottom>
      <diagonal/>
    </border>
    <border>
      <left/>
      <right/>
      <top style="medium">
        <color rgb="FFFFFFFF"/>
      </top>
      <bottom style="medium">
        <color rgb="FFFFFFFF"/>
      </bottom>
      <diagonal/>
    </border>
    <border>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rgb="FFFFFFFF"/>
      </left>
      <right/>
      <top style="medium">
        <color rgb="FFFFFFFF"/>
      </top>
      <bottom/>
      <diagonal/>
    </border>
    <border>
      <left/>
      <right/>
      <top style="medium">
        <color rgb="FFFFFFFF"/>
      </top>
      <bottom/>
      <diagonal/>
    </border>
    <border>
      <left style="thin">
        <color rgb="FF4A86E8"/>
      </left>
      <right/>
      <top style="thin">
        <color rgb="FF4A86E8"/>
      </top>
      <bottom/>
      <diagonal/>
    </border>
    <border>
      <left/>
      <right/>
      <top style="thin">
        <color rgb="FF4A86E8"/>
      </top>
      <bottom/>
      <diagonal/>
    </border>
    <border>
      <left style="thin">
        <color rgb="FF4A86E8"/>
      </left>
      <right/>
      <top/>
      <bottom/>
      <diagonal/>
    </border>
    <border>
      <left/>
      <right style="thin">
        <color rgb="FF4A86E8"/>
      </right>
      <top/>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style="thin">
        <color rgb="FFFFFFFF"/>
      </top>
      <bottom/>
      <diagonal/>
    </border>
    <border>
      <left style="thin">
        <color rgb="FFFFFFFF"/>
      </left>
      <right/>
      <top style="thin">
        <color rgb="FFFFFFFF"/>
      </top>
      <bottom style="thin">
        <color rgb="FFFFFFFF"/>
      </bottom>
      <diagonal/>
    </border>
    <border>
      <left style="medium">
        <color rgb="FF000000"/>
      </left>
      <right/>
      <top style="thin">
        <color rgb="FFFFFFFF"/>
      </top>
      <bottom style="thin">
        <color rgb="FFFFFFFF"/>
      </bottom>
      <diagonal/>
    </border>
    <border>
      <left/>
      <right/>
      <top style="thin">
        <color rgb="FFFFFFFF"/>
      </top>
      <bottom style="thin">
        <color rgb="FFFFFFFF"/>
      </bottom>
      <diagonal/>
    </border>
    <border>
      <left style="medium">
        <color rgb="FF000000"/>
      </left>
      <right/>
      <top style="thin">
        <color rgb="FFFFFFFF"/>
      </top>
      <bottom style="medium">
        <color rgb="FF000000"/>
      </bottom>
      <diagonal/>
    </border>
    <border>
      <left/>
      <right/>
      <top style="thin">
        <color rgb="FFFFFFFF"/>
      </top>
      <bottom style="medium">
        <color rgb="FF000000"/>
      </bottom>
      <diagonal/>
    </border>
    <border>
      <left style="medium">
        <color rgb="FFFFFFFF"/>
      </left>
      <right style="medium">
        <color rgb="FFFFFFFF"/>
      </right>
      <top/>
      <bottom/>
      <diagonal/>
    </border>
    <border>
      <left/>
      <right style="thin">
        <color rgb="FFFFFFFF"/>
      </right>
      <top/>
      <bottom/>
      <diagonal/>
    </border>
    <border>
      <left style="thin">
        <color rgb="FFFFFFFF"/>
      </left>
      <right style="thin">
        <color rgb="FFFFFFFF"/>
      </right>
      <top/>
      <bottom/>
      <diagonal/>
    </border>
    <border>
      <left/>
      <right style="thin">
        <color rgb="FFFFFFFF"/>
      </right>
      <top style="thin">
        <color rgb="FFFFFFFF"/>
      </top>
      <bottom/>
      <diagonal/>
    </border>
    <border>
      <left/>
      <right style="medium">
        <color rgb="FF000000"/>
      </right>
      <top style="thin">
        <color rgb="FFFFFFFF"/>
      </top>
      <bottom style="thin">
        <color rgb="FFFFFFFF"/>
      </bottom>
      <diagonal/>
    </border>
    <border>
      <left/>
      <right/>
      <top style="thin">
        <color rgb="FFFFFFFF"/>
      </top>
      <bottom/>
      <diagonal/>
    </border>
    <border>
      <left style="thin">
        <color rgb="FF000000"/>
      </left>
      <right/>
      <top style="thin">
        <color rgb="FF000000"/>
      </top>
      <bottom style="thin">
        <color rgb="FFFFFFFF"/>
      </bottom>
      <diagonal/>
    </border>
    <border>
      <left/>
      <right/>
      <top style="thin">
        <color rgb="FF000000"/>
      </top>
      <bottom style="thin">
        <color rgb="FFFFFFFF"/>
      </bottom>
      <diagonal/>
    </border>
    <border>
      <left style="thin">
        <color rgb="FFFFFFFF"/>
      </left>
      <right style="thin">
        <color rgb="FFFFFFFF"/>
      </right>
      <top/>
      <bottom style="thin">
        <color rgb="FFFFFFFF"/>
      </bottom>
      <diagonal/>
    </border>
    <border>
      <left/>
      <right style="medium">
        <color rgb="FF000000"/>
      </right>
      <top style="thin">
        <color rgb="FFFFFFFF"/>
      </top>
      <bottom style="medium">
        <color rgb="FF000000"/>
      </bottom>
      <diagonal/>
    </border>
    <border>
      <left/>
      <right style="thin">
        <color rgb="FFFFFFFF"/>
      </right>
      <top style="thin">
        <color rgb="FFFFFFFF"/>
      </top>
      <bottom style="thin">
        <color rgb="FFFFFFFF"/>
      </bottom>
      <diagonal/>
    </border>
    <border>
      <left/>
      <right style="medium">
        <color rgb="FF000000"/>
      </right>
      <top style="thin">
        <color rgb="FF000000"/>
      </top>
      <bottom style="thin">
        <color rgb="FFFFFFFF"/>
      </bottom>
      <diagonal/>
    </border>
    <border>
      <left style="medium">
        <color rgb="FF000000"/>
      </left>
      <right/>
      <top/>
      <bottom style="medium">
        <color rgb="FFFFFFFF"/>
      </bottom>
      <diagonal/>
    </border>
    <border>
      <left style="medium">
        <color rgb="FF000000"/>
      </left>
      <right/>
      <top style="medium">
        <color rgb="FFFFFFFF"/>
      </top>
      <bottom style="medium">
        <color rgb="FFFFFFFF"/>
      </bottom>
      <diagonal/>
    </border>
    <border>
      <left style="medium">
        <color rgb="FF000000"/>
      </left>
      <right/>
      <top style="medium">
        <color rgb="FFFFFFFF"/>
      </top>
      <bottom style="medium">
        <color rgb="FF000000"/>
      </bottom>
      <diagonal/>
    </border>
    <border>
      <left/>
      <right/>
      <top style="medium">
        <color rgb="FFFFFFFF"/>
      </top>
      <bottom style="medium">
        <color rgb="FF000000"/>
      </bottom>
      <diagonal/>
    </border>
    <border>
      <left style="thin">
        <color rgb="FFFFFFFF"/>
      </left>
      <right/>
      <top style="thin">
        <color rgb="FFFFFFFF"/>
      </top>
      <bottom/>
      <diagonal/>
    </border>
    <border>
      <left/>
      <right style="medium">
        <color rgb="FF000000"/>
      </right>
      <top style="medium">
        <color rgb="FFFFFFFF"/>
      </top>
      <bottom style="medium">
        <color rgb="FFFFFFFF"/>
      </bottom>
      <diagonal/>
    </border>
    <border>
      <left/>
      <right style="medium">
        <color rgb="FF000000"/>
      </right>
      <top style="medium">
        <color rgb="FFFFFFFF"/>
      </top>
      <bottom style="medium">
        <color rgb="FF000000"/>
      </bottom>
      <diagonal/>
    </border>
    <border>
      <left/>
      <right style="medium">
        <color rgb="FFFFFFFF"/>
      </right>
      <top/>
      <bottom/>
      <diagonal/>
    </border>
    <border>
      <left style="medium">
        <color rgb="FFFFFFFF"/>
      </left>
      <right/>
      <top/>
      <bottom/>
      <diagonal/>
    </border>
    <border>
      <left style="medium">
        <color rgb="FF000000"/>
      </left>
      <right/>
      <top style="thin">
        <color rgb="FFFFFFFF"/>
      </top>
      <bottom/>
      <diagonal/>
    </border>
    <border>
      <left/>
      <right style="medium">
        <color rgb="FF000000"/>
      </right>
      <top style="thin">
        <color rgb="FFFFFFFF"/>
      </top>
      <bottom/>
      <diagonal/>
    </border>
    <border>
      <left style="medium">
        <color rgb="FFFFFFFF"/>
      </left>
      <right/>
      <top style="medium">
        <color rgb="FFFFFFFF"/>
      </top>
      <bottom style="thin">
        <color rgb="FF4A86E8"/>
      </bottom>
      <diagonal/>
    </border>
    <border>
      <left/>
      <right/>
      <top style="medium">
        <color rgb="FFFFFFFF"/>
      </top>
      <bottom style="thin">
        <color rgb="FF4A86E8"/>
      </bottom>
      <diagonal/>
    </border>
    <border>
      <left style="medium">
        <color rgb="FFFFFFFF"/>
      </left>
      <right/>
      <top style="thin">
        <color rgb="FF4A86E8"/>
      </top>
      <bottom style="thin">
        <color rgb="FF4A86E8"/>
      </bottom>
      <diagonal/>
    </border>
    <border>
      <left/>
      <right/>
      <top style="thin">
        <color rgb="FF4A86E8"/>
      </top>
      <bottom style="thin">
        <color rgb="FF4A86E8"/>
      </bottom>
      <diagonal/>
    </border>
    <border>
      <left style="medium">
        <color rgb="FFFFFFFF"/>
      </left>
      <right/>
      <top style="thin">
        <color rgb="FF4A86E8"/>
      </top>
      <bottom style="medium">
        <color rgb="FFFFFFFF"/>
      </bottom>
      <diagonal/>
    </border>
    <border>
      <left/>
      <right/>
      <top style="thin">
        <color rgb="FF4A86E8"/>
      </top>
      <bottom style="medium">
        <color rgb="FFFFFFFF"/>
      </bottom>
      <diagonal/>
    </border>
    <border>
      <left style="thin">
        <color rgb="FFFFFFFF"/>
      </left>
      <right/>
      <top/>
      <bottom style="thin">
        <color rgb="FFFFFFFF"/>
      </bottom>
      <diagonal/>
    </border>
    <border>
      <left/>
      <right style="medium">
        <color rgb="FFFFFFFF"/>
      </right>
      <top style="medium">
        <color rgb="FFFFFFFF"/>
      </top>
      <bottom style="thin">
        <color rgb="FF4A86E8"/>
      </bottom>
      <diagonal/>
    </border>
    <border>
      <left/>
      <right style="medium">
        <color rgb="FFFFFFFF"/>
      </right>
      <top style="thin">
        <color rgb="FF4A86E8"/>
      </top>
      <bottom style="thin">
        <color rgb="FF4A86E8"/>
      </bottom>
      <diagonal/>
    </border>
    <border>
      <left/>
      <right style="medium">
        <color rgb="FFFFFFFF"/>
      </right>
      <top style="thin">
        <color rgb="FF4A86E8"/>
      </top>
      <bottom style="medium">
        <color rgb="FFFFFFFF"/>
      </bottom>
      <diagonal/>
    </border>
    <border>
      <left style="thin">
        <color rgb="FF000000"/>
      </left>
      <right style="thin">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medium">
        <color rgb="FF000000"/>
      </left>
      <right style="medium">
        <color rgb="FFFFFFFF"/>
      </right>
      <top style="medium">
        <color rgb="FF000000"/>
      </top>
      <bottom style="medium">
        <color rgb="FFFFFFFF"/>
      </bottom>
      <diagonal/>
    </border>
    <border>
      <left style="medium">
        <color rgb="FFFFFFFF"/>
      </left>
      <right style="medium">
        <color rgb="FFFFFFFF"/>
      </right>
      <top style="medium">
        <color rgb="FF000000"/>
      </top>
      <bottom style="medium">
        <color rgb="FFFFFFFF"/>
      </bottom>
      <diagonal/>
    </border>
    <border>
      <left style="medium">
        <color rgb="FF000000"/>
      </left>
      <right style="medium">
        <color rgb="FFFFFFFF"/>
      </right>
      <top style="medium">
        <color rgb="FFFFFFFF"/>
      </top>
      <bottom style="medium">
        <color rgb="FFFFFFFF"/>
      </bottom>
      <diagonal/>
    </border>
    <border>
      <left style="medium">
        <color rgb="FF000000"/>
      </left>
      <right style="medium">
        <color rgb="FFFFFFFF"/>
      </right>
      <top style="medium">
        <color rgb="FFFFFFFF"/>
      </top>
      <bottom style="medium">
        <color rgb="FF000000"/>
      </bottom>
      <diagonal/>
    </border>
    <border>
      <left style="medium">
        <color rgb="FFFFFFFF"/>
      </left>
      <right style="medium">
        <color rgb="FFFFFFFF"/>
      </right>
      <top style="medium">
        <color rgb="FFFFFFFF"/>
      </top>
      <bottom style="medium">
        <color rgb="FF000000"/>
      </bottom>
      <diagonal/>
    </border>
    <border>
      <left style="medium">
        <color rgb="FFFFFFFF"/>
      </left>
      <right style="medium">
        <color rgb="FF000000"/>
      </right>
      <top style="medium">
        <color rgb="FF000000"/>
      </top>
      <bottom style="medium">
        <color rgb="FFFFFFFF"/>
      </bottom>
      <diagonal/>
    </border>
    <border>
      <left style="medium">
        <color rgb="FFFFFFFF"/>
      </left>
      <right style="medium">
        <color rgb="FF000000"/>
      </right>
      <top style="medium">
        <color rgb="FFFFFFFF"/>
      </top>
      <bottom style="medium">
        <color rgb="FFFFFFFF"/>
      </bottom>
      <diagonal/>
    </border>
    <border>
      <left style="medium">
        <color rgb="FFFFFFFF"/>
      </left>
      <right style="medium">
        <color rgb="FF000000"/>
      </right>
      <top style="medium">
        <color rgb="FFFFFFFF"/>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FFFFFF"/>
      </right>
      <top style="medium">
        <color rgb="FF000000"/>
      </top>
      <bottom/>
      <diagonal/>
    </border>
    <border>
      <left style="medium">
        <color rgb="FF000000"/>
      </left>
      <right style="thin">
        <color rgb="FFFFFFFF"/>
      </right>
      <top/>
      <bottom/>
      <diagonal/>
    </border>
    <border>
      <left style="thin">
        <color rgb="FFFFFFFF"/>
      </left>
      <right style="medium">
        <color rgb="FF000000"/>
      </right>
      <top/>
      <bottom style="thin">
        <color rgb="FFFFFFFF"/>
      </bottom>
      <diagonal/>
    </border>
    <border>
      <left style="thin">
        <color rgb="FFFFFFFF"/>
      </left>
      <right style="medium">
        <color rgb="FF000000"/>
      </right>
      <top style="thin">
        <color rgb="FFFFFFFF"/>
      </top>
      <bottom style="thin">
        <color rgb="FFFFFFFF"/>
      </bottom>
      <diagonal/>
    </border>
    <border>
      <left style="thin">
        <color rgb="FFFFFFFF"/>
      </left>
      <right style="medium">
        <color rgb="FF000000"/>
      </right>
      <top style="thin">
        <color rgb="FFFFFFFF"/>
      </top>
      <bottom/>
      <diagonal/>
    </border>
    <border>
      <left/>
      <right style="thin">
        <color rgb="FFFFFFFF"/>
      </right>
      <top style="thin">
        <color rgb="FFFFFFFF"/>
      </top>
      <bottom style="medium">
        <color rgb="FF000000"/>
      </bottom>
      <diagonal/>
    </border>
    <border>
      <left style="thin">
        <color rgb="FFFFFFFF"/>
      </left>
      <right style="thin">
        <color rgb="FFFFFFFF"/>
      </right>
      <top style="thin">
        <color rgb="FFFFFFFF"/>
      </top>
      <bottom style="medium">
        <color rgb="FF000000"/>
      </bottom>
      <diagonal/>
    </border>
    <border>
      <left style="thin">
        <color rgb="FFFFFFFF"/>
      </left>
      <right style="medium">
        <color rgb="FF000000"/>
      </right>
      <top style="thin">
        <color rgb="FFFFFFFF"/>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FFFFFF"/>
      </left>
      <right style="thin">
        <color rgb="FFFFFFFF"/>
      </right>
      <top style="medium">
        <color rgb="FF000000"/>
      </top>
      <bottom/>
      <diagonal/>
    </border>
    <border>
      <left style="thin">
        <color rgb="FFFFFFFF"/>
      </left>
      <right style="medium">
        <color rgb="FF000000"/>
      </right>
      <top style="medium">
        <color rgb="FF000000"/>
      </top>
      <bottom/>
      <diagonal/>
    </border>
    <border>
      <left style="thin">
        <color rgb="FFFFFFFF"/>
      </left>
      <right style="medium">
        <color rgb="FF000000"/>
      </right>
      <top/>
      <bottom/>
      <diagonal/>
    </border>
    <border>
      <left style="thin">
        <color rgb="FFFFFFFF"/>
      </left>
      <right/>
      <top/>
      <bottom/>
      <diagonal/>
    </border>
    <border>
      <left style="thin">
        <color rgb="FF000000"/>
      </left>
      <right/>
      <top style="thin">
        <color rgb="FF000000"/>
      </top>
      <bottom style="dotted">
        <color rgb="FF000000"/>
      </bottom>
      <diagonal/>
    </border>
    <border>
      <left/>
      <right/>
      <top style="thin">
        <color rgb="FF000000"/>
      </top>
      <bottom style="dotted">
        <color rgb="FF000000"/>
      </bottom>
      <diagonal/>
    </border>
    <border>
      <left style="thin">
        <color rgb="FF000000"/>
      </left>
      <right/>
      <top/>
      <bottom style="dotted">
        <color rgb="FF000000"/>
      </bottom>
      <diagonal/>
    </border>
    <border>
      <left/>
      <right/>
      <top/>
      <bottom style="dotted">
        <color rgb="FF000000"/>
      </bottom>
      <diagonal/>
    </border>
    <border>
      <left/>
      <right style="thin">
        <color rgb="FF000000"/>
      </right>
      <top style="thin">
        <color rgb="FF000000"/>
      </top>
      <bottom style="dotted">
        <color rgb="FF000000"/>
      </bottom>
      <diagonal/>
    </border>
    <border>
      <left/>
      <right style="dotted">
        <color rgb="FF000000"/>
      </right>
      <top style="thin">
        <color rgb="FF000000"/>
      </top>
      <bottom/>
      <diagonal/>
    </border>
    <border>
      <left style="thin">
        <color rgb="FF000000"/>
      </left>
      <right/>
      <top style="dotted">
        <color rgb="FF000000"/>
      </top>
      <bottom/>
      <diagonal/>
    </border>
    <border>
      <left/>
      <right/>
      <top style="dotted">
        <color rgb="FF000000"/>
      </top>
      <bottom/>
      <diagonal/>
    </border>
    <border>
      <left/>
      <right style="thin">
        <color rgb="FF000000"/>
      </right>
      <top style="dotted">
        <color rgb="FF000000"/>
      </top>
      <bottom/>
      <diagonal/>
    </border>
    <border>
      <left/>
      <right style="dotted">
        <color rgb="FF000000"/>
      </right>
      <top/>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right style="dotted">
        <color rgb="FF000000"/>
      </right>
      <top/>
      <bottom style="thin">
        <color rgb="FF000000"/>
      </bottom>
      <diagonal/>
    </border>
    <border>
      <left/>
      <right style="thin">
        <color rgb="FF000000"/>
      </right>
      <top/>
      <bottom style="dotted">
        <color rgb="FF000000"/>
      </bottom>
      <diagonal/>
    </border>
    <border>
      <left/>
      <right style="medium">
        <color rgb="FFFFFFFF"/>
      </right>
      <top/>
      <bottom style="medium">
        <color rgb="FF000000"/>
      </bottom>
      <diagonal/>
    </border>
    <border>
      <left/>
      <right/>
      <top/>
      <bottom style="thin">
        <color rgb="FFCCCCCC"/>
      </bottom>
      <diagonal/>
    </border>
    <border>
      <left/>
      <right style="medium">
        <color rgb="FF000000"/>
      </right>
      <top/>
      <bottom style="thin">
        <color rgb="FFCCCCCC"/>
      </bottom>
      <diagonal/>
    </border>
    <border>
      <left/>
      <right style="thin">
        <color rgb="FFCCCCCC"/>
      </right>
      <top/>
      <bottom style="thin">
        <color rgb="FFCCCCCC"/>
      </bottom>
      <diagonal/>
    </border>
    <border>
      <left/>
      <right style="thin">
        <color rgb="FFCCCCCC"/>
      </right>
      <top/>
      <bottom style="medium">
        <color rgb="FF000000"/>
      </bottom>
      <diagonal/>
    </border>
    <border>
      <left style="medium">
        <color rgb="FF000000"/>
      </left>
      <right/>
      <top style="medium">
        <color rgb="FF000000"/>
      </top>
      <bottom style="thin">
        <color rgb="FFF3F3F3"/>
      </bottom>
      <diagonal/>
    </border>
    <border>
      <left/>
      <right/>
      <top style="medium">
        <color rgb="FF000000"/>
      </top>
      <bottom style="thin">
        <color rgb="FFF3F3F3"/>
      </bottom>
      <diagonal/>
    </border>
    <border>
      <left/>
      <right style="medium">
        <color rgb="FF000000"/>
      </right>
      <top style="medium">
        <color rgb="FF000000"/>
      </top>
      <bottom style="thin">
        <color rgb="FFF3F3F3"/>
      </bottom>
      <diagonal/>
    </border>
    <border>
      <left style="medium">
        <color rgb="FF000000"/>
      </left>
      <right style="thin">
        <color rgb="FFF3F3F3"/>
      </right>
      <top style="thin">
        <color rgb="FFF3F3F3"/>
      </top>
      <bottom/>
      <diagonal/>
    </border>
    <border>
      <left style="thin">
        <color rgb="FFF3F3F3"/>
      </left>
      <right style="thin">
        <color rgb="FFF3F3F3"/>
      </right>
      <top style="thin">
        <color rgb="FFF3F3F3"/>
      </top>
      <bottom style="thin">
        <color rgb="FFF3F3F3"/>
      </bottom>
      <diagonal/>
    </border>
    <border>
      <left style="thin">
        <color rgb="FFF3F3F3"/>
      </left>
      <right style="medium">
        <color rgb="FF000000"/>
      </right>
      <top style="thin">
        <color rgb="FFF3F3F3"/>
      </top>
      <bottom style="thin">
        <color rgb="FFF3F3F3"/>
      </bottom>
      <diagonal/>
    </border>
    <border>
      <left style="medium">
        <color rgb="FF000000"/>
      </left>
      <right style="thin">
        <color rgb="FFF3F3F3"/>
      </right>
      <top/>
      <bottom/>
      <diagonal/>
    </border>
    <border>
      <left style="medium">
        <color rgb="FF000000"/>
      </left>
      <right/>
      <top style="thin">
        <color rgb="FFF3F3F3"/>
      </top>
      <bottom style="thin">
        <color rgb="FFF3F3F3"/>
      </bottom>
      <diagonal/>
    </border>
    <border>
      <left/>
      <right/>
      <top style="thin">
        <color rgb="FFF3F3F3"/>
      </top>
      <bottom style="thin">
        <color rgb="FFF3F3F3"/>
      </bottom>
      <diagonal/>
    </border>
    <border>
      <left/>
      <right style="medium">
        <color rgb="FF000000"/>
      </right>
      <top style="thin">
        <color rgb="FFF3F3F3"/>
      </top>
      <bottom style="thin">
        <color rgb="FFF3F3F3"/>
      </bottom>
      <diagonal/>
    </border>
    <border>
      <left style="thin">
        <color rgb="FFF3F3F3"/>
      </left>
      <right/>
      <top style="thin">
        <color rgb="FFF3F3F3"/>
      </top>
      <bottom style="thin">
        <color rgb="FFF3F3F3"/>
      </bottom>
      <diagonal/>
    </border>
    <border>
      <left style="medium">
        <color rgb="FF000000"/>
      </left>
      <right style="thin">
        <color rgb="FFF3F3F3"/>
      </right>
      <top style="thin">
        <color rgb="FFF3F3F3"/>
      </top>
      <bottom style="thin">
        <color rgb="FFF3F3F3"/>
      </bottom>
      <diagonal/>
    </border>
    <border>
      <left style="medium">
        <color rgb="FF000000"/>
      </left>
      <right style="thin">
        <color rgb="FFF3F3F3"/>
      </right>
      <top/>
      <bottom style="medium">
        <color rgb="FF000000"/>
      </bottom>
      <diagonal/>
    </border>
    <border>
      <left style="thin">
        <color rgb="FFF3F3F3"/>
      </left>
      <right/>
      <top style="thin">
        <color rgb="FFF3F3F3"/>
      </top>
      <bottom style="medium">
        <color rgb="FF000000"/>
      </bottom>
      <diagonal/>
    </border>
    <border>
      <left/>
      <right/>
      <top style="thin">
        <color rgb="FFF3F3F3"/>
      </top>
      <bottom style="medium">
        <color rgb="FF000000"/>
      </bottom>
      <diagonal/>
    </border>
    <border>
      <left/>
      <right style="medium">
        <color rgb="FF000000"/>
      </right>
      <top style="thin">
        <color rgb="FFF3F3F3"/>
      </top>
      <bottom style="medium">
        <color rgb="FF000000"/>
      </bottom>
      <diagonal/>
    </border>
    <border>
      <left style="medium">
        <color rgb="FF000000"/>
      </left>
      <right/>
      <top style="thin">
        <color rgb="FFF3F3F3"/>
      </top>
      <bottom/>
      <diagonal/>
    </border>
    <border>
      <left/>
      <right/>
      <top style="thin">
        <color rgb="FFF3F3F3"/>
      </top>
      <bottom/>
      <diagonal/>
    </border>
    <border>
      <left/>
      <right style="medium">
        <color rgb="FF000000"/>
      </right>
      <top style="thin">
        <color rgb="FFF3F3F3"/>
      </top>
      <bottom/>
      <diagonal/>
    </border>
    <border>
      <left style="medium">
        <color rgb="FF000000"/>
      </left>
      <right/>
      <top/>
      <bottom style="thin">
        <color rgb="FFF3F3F3"/>
      </bottom>
      <diagonal/>
    </border>
    <border>
      <left/>
      <right/>
      <top/>
      <bottom style="thin">
        <color rgb="FFF3F3F3"/>
      </bottom>
      <diagonal/>
    </border>
    <border>
      <left/>
      <right style="medium">
        <color rgb="FF000000"/>
      </right>
      <top/>
      <bottom style="thin">
        <color rgb="FFF3F3F3"/>
      </bottom>
      <diagonal/>
    </border>
    <border>
      <left style="medium">
        <color rgb="FF000000"/>
      </left>
      <right/>
      <top style="medium">
        <color rgb="FF000000"/>
      </top>
      <bottom style="medium">
        <color rgb="FFFFFFFF"/>
      </bottom>
      <diagonal/>
    </border>
    <border>
      <left/>
      <right style="medium">
        <color rgb="FF000000"/>
      </right>
      <top style="medium">
        <color rgb="FF000000"/>
      </top>
      <bottom style="medium">
        <color rgb="FFFFFFFF"/>
      </bottom>
      <diagonal/>
    </border>
    <border>
      <left/>
      <right/>
      <top style="medium">
        <color rgb="FF000000"/>
      </top>
      <bottom style="medium">
        <color rgb="FFFFFFFF"/>
      </bottom>
      <diagonal/>
    </border>
    <border>
      <left/>
      <right style="thin">
        <color rgb="FFFFFFFF"/>
      </right>
      <top/>
      <bottom style="medium">
        <color rgb="FFFFFFF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s>
  <cellStyleXfs count="49">
    <xf numFmtId="0" fontId="0" fillId="0" borderId="0"/>
    <xf numFmtId="0" fontId="83" fillId="61" borderId="0" applyNumberFormat="0" applyBorder="0" applyAlignment="0" applyProtection="0">
      <alignment vertical="center"/>
    </xf>
    <xf numFmtId="43" fontId="92" fillId="0" borderId="0" applyFont="0" applyFill="0" applyBorder="0" applyAlignment="0" applyProtection="0">
      <alignment vertical="center"/>
    </xf>
    <xf numFmtId="41" fontId="92" fillId="0" borderId="0" applyFont="0" applyFill="0" applyBorder="0" applyAlignment="0" applyProtection="0">
      <alignment vertical="center"/>
    </xf>
    <xf numFmtId="176" fontId="92" fillId="0" borderId="0" applyFont="0" applyFill="0" applyBorder="0" applyAlignment="0" applyProtection="0">
      <alignment vertical="center"/>
    </xf>
    <xf numFmtId="177" fontId="92" fillId="0" borderId="0" applyFont="0" applyFill="0" applyBorder="0" applyAlignment="0" applyProtection="0">
      <alignment vertical="center"/>
    </xf>
    <xf numFmtId="9" fontId="92" fillId="0" borderId="0" applyFont="0" applyFill="0" applyBorder="0" applyAlignment="0" applyProtection="0">
      <alignment vertical="center"/>
    </xf>
    <xf numFmtId="0" fontId="87" fillId="47" borderId="208" applyNumberFormat="0" applyAlignment="0" applyProtection="0">
      <alignment vertical="center"/>
    </xf>
    <xf numFmtId="0" fontId="85" fillId="0" borderId="207" applyNumberFormat="0" applyFill="0" applyAlignment="0" applyProtection="0">
      <alignment vertical="center"/>
    </xf>
    <xf numFmtId="0" fontId="92" fillId="60" borderId="212" applyNumberFormat="0" applyFont="0" applyAlignment="0" applyProtection="0">
      <alignment vertical="center"/>
    </xf>
    <xf numFmtId="0" fontId="95" fillId="0" borderId="0" applyNumberFormat="0" applyFill="0" applyBorder="0" applyAlignment="0" applyProtection="0">
      <alignment vertical="center"/>
    </xf>
    <xf numFmtId="0" fontId="82" fillId="43" borderId="0" applyNumberFormat="0" applyBorder="0" applyAlignment="0" applyProtection="0">
      <alignment vertical="center"/>
    </xf>
    <xf numFmtId="0" fontId="91" fillId="0" borderId="0" applyNumberFormat="0" applyFill="0" applyBorder="0" applyAlignment="0" applyProtection="0">
      <alignment vertical="center"/>
    </xf>
    <xf numFmtId="0" fontId="83" fillId="66" borderId="0" applyNumberFormat="0" applyBorder="0" applyAlignment="0" applyProtection="0">
      <alignment vertical="center"/>
    </xf>
    <xf numFmtId="0" fontId="97" fillId="0" borderId="0" applyNumberFormat="0" applyFill="0" applyBorder="0" applyAlignment="0" applyProtection="0">
      <alignment vertical="center"/>
    </xf>
    <xf numFmtId="0" fontId="83" fillId="65" borderId="0" applyNumberFormat="0" applyBorder="0" applyAlignment="0" applyProtection="0">
      <alignment vertical="center"/>
    </xf>
    <xf numFmtId="0" fontId="94"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86" fillId="0" borderId="207" applyNumberFormat="0" applyFill="0" applyAlignment="0" applyProtection="0">
      <alignment vertical="center"/>
    </xf>
    <xf numFmtId="0" fontId="101" fillId="0" borderId="213" applyNumberFormat="0" applyFill="0" applyAlignment="0" applyProtection="0">
      <alignment vertical="center"/>
    </xf>
    <xf numFmtId="0" fontId="101" fillId="0" borderId="0" applyNumberFormat="0" applyFill="0" applyBorder="0" applyAlignment="0" applyProtection="0">
      <alignment vertical="center"/>
    </xf>
    <xf numFmtId="0" fontId="100" fillId="64" borderId="206" applyNumberFormat="0" applyAlignment="0" applyProtection="0">
      <alignment vertical="center"/>
    </xf>
    <xf numFmtId="0" fontId="82" fillId="46" borderId="0" applyNumberFormat="0" applyBorder="0" applyAlignment="0" applyProtection="0">
      <alignment vertical="center"/>
    </xf>
    <xf numFmtId="0" fontId="89" fillId="51" borderId="0" applyNumberFormat="0" applyBorder="0" applyAlignment="0" applyProtection="0">
      <alignment vertical="center"/>
    </xf>
    <xf numFmtId="0" fontId="93" fillId="41" borderId="210" applyNumberFormat="0" applyAlignment="0" applyProtection="0">
      <alignment vertical="center"/>
    </xf>
    <xf numFmtId="0" fontId="83" fillId="42" borderId="0" applyNumberFormat="0" applyBorder="0" applyAlignment="0" applyProtection="0">
      <alignment vertical="center"/>
    </xf>
    <xf numFmtId="0" fontId="84" fillId="41" borderId="206" applyNumberFormat="0" applyAlignment="0" applyProtection="0">
      <alignment vertical="center"/>
    </xf>
    <xf numFmtId="0" fontId="96" fillId="0" borderId="211" applyNumberFormat="0" applyFill="0" applyAlignment="0" applyProtection="0">
      <alignment vertical="center"/>
    </xf>
    <xf numFmtId="0" fontId="88" fillId="0" borderId="209" applyNumberFormat="0" applyFill="0" applyAlignment="0" applyProtection="0">
      <alignment vertical="center"/>
    </xf>
    <xf numFmtId="0" fontId="98" fillId="59" borderId="0" applyNumberFormat="0" applyBorder="0" applyAlignment="0" applyProtection="0">
      <alignment vertical="center"/>
    </xf>
    <xf numFmtId="0" fontId="99" fillId="63" borderId="0" applyNumberFormat="0" applyBorder="0" applyAlignment="0" applyProtection="0">
      <alignment vertical="center"/>
    </xf>
    <xf numFmtId="0" fontId="82" fillId="69" borderId="0" applyNumberFormat="0" applyBorder="0" applyAlignment="0" applyProtection="0">
      <alignment vertical="center"/>
    </xf>
    <xf numFmtId="0" fontId="83" fillId="50" borderId="0" applyNumberFormat="0" applyBorder="0" applyAlignment="0" applyProtection="0">
      <alignment vertical="center"/>
    </xf>
    <xf numFmtId="0" fontId="82" fillId="54" borderId="0" applyNumberFormat="0" applyBorder="0" applyAlignment="0" applyProtection="0">
      <alignment vertical="center"/>
    </xf>
    <xf numFmtId="0" fontId="82" fillId="58" borderId="0" applyNumberFormat="0" applyBorder="0" applyAlignment="0" applyProtection="0">
      <alignment vertical="center"/>
    </xf>
    <xf numFmtId="0" fontId="83" fillId="53" borderId="0" applyNumberFormat="0" applyBorder="0" applyAlignment="0" applyProtection="0">
      <alignment vertical="center"/>
    </xf>
    <xf numFmtId="0" fontId="83" fillId="56" borderId="0" applyNumberFormat="0" applyBorder="0" applyAlignment="0" applyProtection="0">
      <alignment vertical="center"/>
    </xf>
    <xf numFmtId="0" fontId="82" fillId="62" borderId="0" applyNumberFormat="0" applyBorder="0" applyAlignment="0" applyProtection="0">
      <alignment vertical="center"/>
    </xf>
    <xf numFmtId="0" fontId="82" fillId="45" borderId="0" applyNumberFormat="0" applyBorder="0" applyAlignment="0" applyProtection="0">
      <alignment vertical="center"/>
    </xf>
    <xf numFmtId="0" fontId="83" fillId="44" borderId="0" applyNumberFormat="0" applyBorder="0" applyAlignment="0" applyProtection="0">
      <alignment vertical="center"/>
    </xf>
    <xf numFmtId="0" fontId="82" fillId="55" borderId="0" applyNumberFormat="0" applyBorder="0" applyAlignment="0" applyProtection="0">
      <alignment vertical="center"/>
    </xf>
    <xf numFmtId="0" fontId="83" fillId="57" borderId="0" applyNumberFormat="0" applyBorder="0" applyAlignment="0" applyProtection="0">
      <alignment vertical="center"/>
    </xf>
    <xf numFmtId="0" fontId="83" fillId="49" borderId="0" applyNumberFormat="0" applyBorder="0" applyAlignment="0" applyProtection="0">
      <alignment vertical="center"/>
    </xf>
    <xf numFmtId="0" fontId="82" fillId="68" borderId="0" applyNumberFormat="0" applyBorder="0" applyAlignment="0" applyProtection="0">
      <alignment vertical="center"/>
    </xf>
    <xf numFmtId="0" fontId="83" fillId="40" borderId="0" applyNumberFormat="0" applyBorder="0" applyAlignment="0" applyProtection="0">
      <alignment vertical="center"/>
    </xf>
    <xf numFmtId="0" fontId="82" fillId="48" borderId="0" applyNumberFormat="0" applyBorder="0" applyAlignment="0" applyProtection="0">
      <alignment vertical="center"/>
    </xf>
    <xf numFmtId="0" fontId="82" fillId="39" borderId="0" applyNumberFormat="0" applyBorder="0" applyAlignment="0" applyProtection="0">
      <alignment vertical="center"/>
    </xf>
    <xf numFmtId="0" fontId="83" fillId="67" borderId="0" applyNumberFormat="0" applyBorder="0" applyAlignment="0" applyProtection="0">
      <alignment vertical="center"/>
    </xf>
    <xf numFmtId="0" fontId="82" fillId="52" borderId="0" applyNumberFormat="0" applyBorder="0" applyAlignment="0" applyProtection="0">
      <alignment vertical="center"/>
    </xf>
  </cellStyleXfs>
  <cellXfs count="943">
    <xf numFmtId="0" fontId="0" fillId="0" borderId="0" xfId="0" applyFont="1" applyAlignment="1">
      <alignment vertical="center"/>
    </xf>
    <xf numFmtId="0" fontId="1" fillId="2" borderId="1" xfId="0" applyFont="1" applyFill="1" applyBorder="1" applyAlignment="1"/>
    <xf numFmtId="0" fontId="1" fillId="0" borderId="1" xfId="0" applyFont="1" applyBorder="1" applyAlignment="1">
      <alignment horizontal="right"/>
    </xf>
    <xf numFmtId="0" fontId="1" fillId="0" borderId="1" xfId="0" applyFont="1" applyBorder="1" applyAlignment="1"/>
    <xf numFmtId="0" fontId="2" fillId="2" borderId="0" xfId="0" applyFont="1" applyFill="1" applyAlignment="1">
      <alignment vertical="center"/>
    </xf>
    <xf numFmtId="0" fontId="3" fillId="3" borderId="0" xfId="0" applyFont="1" applyFill="1" applyAlignment="1">
      <alignment horizontal="center" vertical="center"/>
    </xf>
    <xf numFmtId="0" fontId="1" fillId="2" borderId="0" xfId="0" applyFont="1" applyFill="1" applyAlignment="1"/>
    <xf numFmtId="0" fontId="4" fillId="4" borderId="0" xfId="0" applyFont="1" applyFill="1" applyAlignment="1">
      <alignment horizontal="center" vertical="center" wrapText="1"/>
    </xf>
    <xf numFmtId="0" fontId="4" fillId="0" borderId="0" xfId="0" applyFont="1" applyAlignment="1">
      <alignment horizontal="center" vertical="center" wrapText="1"/>
    </xf>
    <xf numFmtId="0" fontId="1" fillId="2" borderId="2" xfId="0" applyFont="1" applyFill="1" applyBorder="1" applyAlignment="1"/>
    <xf numFmtId="0" fontId="5" fillId="5" borderId="1" xfId="0" applyFont="1" applyFill="1" applyBorder="1" applyAlignment="1">
      <alignment horizontal="center" vertical="center" wrapText="1"/>
    </xf>
    <xf numFmtId="0" fontId="6" fillId="0" borderId="1" xfId="0" applyFont="1" applyBorder="1" applyAlignment="1">
      <alignment vertical="center"/>
    </xf>
    <xf numFmtId="0" fontId="6" fillId="0" borderId="3" xfId="0" applyFont="1" applyBorder="1" applyAlignment="1">
      <alignment vertical="center"/>
    </xf>
    <xf numFmtId="0" fontId="1" fillId="0" borderId="0" xfId="0" applyFont="1" applyAlignment="1">
      <alignment horizontal="right"/>
    </xf>
    <xf numFmtId="0" fontId="1" fillId="0" borderId="0" xfId="0" applyFont="1" applyAlignment="1"/>
    <xf numFmtId="0" fontId="1" fillId="2" borderId="0" xfId="0" applyFont="1" applyFill="1" applyAlignment="1">
      <alignment horizontal="center"/>
    </xf>
    <xf numFmtId="0" fontId="1" fillId="2" borderId="1" xfId="0" applyFont="1" applyFill="1" applyBorder="1" applyAlignment="1">
      <alignment horizontal="center" wrapText="1"/>
    </xf>
    <xf numFmtId="0" fontId="1" fillId="0" borderId="1" xfId="0" applyFont="1" applyBorder="1" applyAlignment="1">
      <alignment horizontal="center" wrapText="1"/>
    </xf>
    <xf numFmtId="0" fontId="7" fillId="0" borderId="0" xfId="0" applyFont="1" applyAlignment="1">
      <alignment horizontal="center" vertical="center" wrapText="1"/>
    </xf>
    <xf numFmtId="0" fontId="8" fillId="2" borderId="0" xfId="0" applyFont="1" applyFill="1" applyAlignment="1">
      <alignment horizontal="center" vertical="center"/>
    </xf>
    <xf numFmtId="0" fontId="8" fillId="3" borderId="0" xfId="0" applyFont="1" applyFill="1" applyAlignment="1">
      <alignment horizontal="center" vertical="center"/>
    </xf>
    <xf numFmtId="0" fontId="8" fillId="3" borderId="0" xfId="0" applyFont="1" applyFill="1" applyAlignment="1">
      <alignment horizontal="center" vertical="center" wrapText="1"/>
    </xf>
    <xf numFmtId="0" fontId="7" fillId="2" borderId="0" xfId="0" applyFont="1" applyFill="1" applyAlignment="1">
      <alignment horizontal="center" vertical="center"/>
    </xf>
    <xf numFmtId="0" fontId="9" fillId="4" borderId="0" xfId="0" applyFont="1" applyFill="1" applyAlignment="1">
      <alignment horizontal="center" vertical="center"/>
    </xf>
    <xf numFmtId="0" fontId="9" fillId="4" borderId="0" xfId="0" applyFont="1" applyFill="1" applyAlignment="1">
      <alignment horizontal="center" vertical="center" wrapText="1"/>
    </xf>
    <xf numFmtId="0" fontId="9" fillId="0" borderId="0" xfId="0" applyFont="1" applyAlignment="1">
      <alignment horizontal="center" vertical="center"/>
    </xf>
    <xf numFmtId="0" fontId="9" fillId="0" borderId="0" xfId="0" applyFont="1" applyAlignment="1">
      <alignment horizontal="center" vertical="center" wrapText="1"/>
    </xf>
    <xf numFmtId="0" fontId="2" fillId="6" borderId="0" xfId="0" applyFont="1" applyFill="1" applyAlignment="1">
      <alignment horizontal="center" vertical="center"/>
    </xf>
    <xf numFmtId="0" fontId="1" fillId="0" borderId="1" xfId="0" applyFont="1" applyBorder="1" applyAlignment="1">
      <alignment horizontal="center"/>
    </xf>
    <xf numFmtId="0" fontId="7" fillId="0" borderId="0" xfId="0" applyFont="1" applyAlignment="1">
      <alignment horizontal="center" vertical="center"/>
    </xf>
    <xf numFmtId="0" fontId="10" fillId="4" borderId="0" xfId="0" applyFont="1" applyFill="1" applyAlignment="1">
      <alignment horizontal="center" vertical="center" wrapText="1"/>
    </xf>
    <xf numFmtId="0" fontId="10" fillId="0" borderId="0" xfId="0" applyFont="1" applyAlignment="1">
      <alignment horizontal="center" vertical="center" wrapText="1"/>
    </xf>
    <xf numFmtId="0" fontId="7" fillId="2" borderId="0" xfId="0" applyFont="1" applyFill="1" applyAlignment="1">
      <alignment horizontal="left" vertical="center"/>
    </xf>
    <xf numFmtId="0" fontId="11" fillId="7" borderId="4" xfId="0" applyFont="1" applyFill="1" applyBorder="1" applyAlignment="1">
      <alignment horizontal="center" vertical="center"/>
    </xf>
    <xf numFmtId="0" fontId="6" fillId="0" borderId="5" xfId="0" applyFont="1" applyBorder="1" applyAlignment="1">
      <alignment vertical="center"/>
    </xf>
    <xf numFmtId="0" fontId="6" fillId="0" borderId="6" xfId="0" applyFont="1" applyBorder="1" applyAlignment="1">
      <alignment vertical="center"/>
    </xf>
    <xf numFmtId="0" fontId="12" fillId="0" borderId="0" xfId="0" applyFont="1" applyAlignment="1">
      <alignment horizontal="center" vertical="center"/>
    </xf>
    <xf numFmtId="0" fontId="8" fillId="7" borderId="7" xfId="0" applyFont="1" applyFill="1" applyBorder="1" applyAlignment="1">
      <alignment horizontal="center" vertical="center"/>
    </xf>
    <xf numFmtId="0" fontId="6" fillId="0" borderId="8" xfId="0" applyFont="1" applyBorder="1" applyAlignment="1">
      <alignment vertical="center"/>
    </xf>
    <xf numFmtId="0" fontId="13" fillId="8" borderId="9" xfId="0" applyFont="1" applyFill="1" applyBorder="1" applyAlignment="1">
      <alignment horizontal="left" vertical="center"/>
    </xf>
    <xf numFmtId="0" fontId="12" fillId="2" borderId="10" xfId="0" applyFont="1" applyFill="1" applyBorder="1" applyAlignment="1">
      <alignment horizontal="center" vertical="center"/>
    </xf>
    <xf numFmtId="0" fontId="6" fillId="0" borderId="11" xfId="0" applyFont="1" applyBorder="1" applyAlignment="1">
      <alignment vertical="center"/>
    </xf>
    <xf numFmtId="0" fontId="13" fillId="8" borderId="10" xfId="0" applyFont="1" applyFill="1" applyBorder="1" applyAlignment="1">
      <alignment horizontal="left" vertical="center"/>
    </xf>
    <xf numFmtId="0" fontId="13" fillId="2" borderId="10" xfId="0" applyFont="1" applyFill="1" applyBorder="1" applyAlignment="1">
      <alignment horizontal="center" vertical="center"/>
    </xf>
    <xf numFmtId="0" fontId="12" fillId="9" borderId="10" xfId="0" applyFont="1" applyFill="1" applyBorder="1" applyAlignment="1">
      <alignment horizontal="center" vertical="center"/>
    </xf>
    <xf numFmtId="0" fontId="6" fillId="0" borderId="12" xfId="0" applyFont="1" applyBorder="1" applyAlignment="1">
      <alignment vertical="center"/>
    </xf>
    <xf numFmtId="0" fontId="8" fillId="7" borderId="13" xfId="0" applyFont="1" applyFill="1" applyBorder="1" applyAlignment="1">
      <alignment horizontal="center" vertical="center"/>
    </xf>
    <xf numFmtId="0" fontId="13" fillId="8" borderId="13" xfId="0" applyFont="1" applyFill="1" applyBorder="1" applyAlignment="1">
      <alignment horizontal="center" vertical="center"/>
    </xf>
    <xf numFmtId="0" fontId="14" fillId="0" borderId="10" xfId="0" applyFont="1" applyBorder="1" applyAlignment="1">
      <alignment horizontal="center" vertical="center"/>
    </xf>
    <xf numFmtId="0" fontId="12" fillId="10" borderId="10" xfId="0" applyFont="1" applyFill="1" applyBorder="1" applyAlignment="1">
      <alignment horizontal="center" vertical="center"/>
    </xf>
    <xf numFmtId="0" fontId="13" fillId="8" borderId="10" xfId="0" applyFont="1" applyFill="1" applyBorder="1" applyAlignment="1">
      <alignment horizontal="center" vertical="center"/>
    </xf>
    <xf numFmtId="0" fontId="8" fillId="7" borderId="14" xfId="0" applyFont="1" applyFill="1" applyBorder="1" applyAlignment="1">
      <alignment horizontal="center" vertical="center"/>
    </xf>
    <xf numFmtId="0" fontId="15" fillId="9" borderId="14" xfId="0" applyFont="1" applyFill="1" applyBorder="1" applyAlignment="1">
      <alignment horizontal="center" vertical="center" wrapText="1"/>
    </xf>
    <xf numFmtId="0" fontId="6" fillId="0" borderId="14" xfId="0" applyFont="1" applyBorder="1" applyAlignment="1">
      <alignment vertical="center"/>
    </xf>
    <xf numFmtId="0" fontId="6" fillId="0" borderId="15" xfId="0" applyFont="1" applyBorder="1" applyAlignment="1">
      <alignment vertical="center"/>
    </xf>
    <xf numFmtId="0" fontId="6" fillId="0" borderId="16" xfId="0" applyFont="1" applyBorder="1" applyAlignment="1">
      <alignment vertical="center"/>
    </xf>
    <xf numFmtId="0" fontId="8" fillId="7" borderId="17" xfId="0" applyFont="1" applyFill="1" applyBorder="1" applyAlignment="1">
      <alignment horizontal="center" vertical="center"/>
    </xf>
    <xf numFmtId="0" fontId="6" fillId="0" borderId="18" xfId="0" applyFont="1" applyBorder="1" applyAlignment="1">
      <alignment vertical="center"/>
    </xf>
    <xf numFmtId="0" fontId="6" fillId="0" borderId="19" xfId="0" applyFont="1" applyBorder="1" applyAlignment="1">
      <alignment vertical="center"/>
    </xf>
    <xf numFmtId="0" fontId="8" fillId="7" borderId="20" xfId="0" applyFont="1" applyFill="1" applyBorder="1" applyAlignment="1">
      <alignment horizontal="center" vertical="center"/>
    </xf>
    <xf numFmtId="0" fontId="8" fillId="7" borderId="21" xfId="0" applyFont="1" applyFill="1" applyBorder="1" applyAlignment="1">
      <alignment horizontal="center" vertical="center"/>
    </xf>
    <xf numFmtId="0" fontId="12" fillId="11" borderId="22" xfId="0" applyFont="1" applyFill="1" applyBorder="1" applyAlignment="1">
      <alignment horizontal="center" vertical="center"/>
    </xf>
    <xf numFmtId="0" fontId="6" fillId="0" borderId="23" xfId="0" applyFont="1" applyBorder="1" applyAlignment="1">
      <alignment vertical="center"/>
    </xf>
    <xf numFmtId="0" fontId="7" fillId="0" borderId="14" xfId="0" applyFont="1" applyBorder="1" applyAlignment="1">
      <alignment vertical="center"/>
    </xf>
    <xf numFmtId="0" fontId="16" fillId="0" borderId="24" xfId="0" applyFont="1" applyBorder="1" applyAlignment="1">
      <alignment vertical="center"/>
    </xf>
    <xf numFmtId="0" fontId="12" fillId="0" borderId="6" xfId="0" applyFont="1" applyBorder="1" applyAlignment="1">
      <alignment horizontal="center" vertical="center"/>
    </xf>
    <xf numFmtId="0" fontId="12" fillId="8" borderId="25" xfId="0" applyFont="1" applyFill="1" applyBorder="1" applyAlignment="1">
      <alignment horizontal="center" vertical="center"/>
    </xf>
    <xf numFmtId="0" fontId="16" fillId="0" borderId="13" xfId="0" applyFont="1" applyBorder="1" applyAlignment="1">
      <alignment vertical="center"/>
    </xf>
    <xf numFmtId="0" fontId="7" fillId="8" borderId="10" xfId="0" applyFont="1" applyFill="1" applyBorder="1" applyAlignment="1">
      <alignment horizontal="center" vertical="center"/>
    </xf>
    <xf numFmtId="49" fontId="16" fillId="0" borderId="13" xfId="0" applyNumberFormat="1" applyFont="1" applyBorder="1" applyAlignment="1">
      <alignment vertical="center"/>
    </xf>
    <xf numFmtId="0" fontId="12" fillId="0" borderId="10" xfId="0" applyFont="1" applyBorder="1" applyAlignment="1">
      <alignment horizontal="center" vertical="center"/>
    </xf>
    <xf numFmtId="0" fontId="16" fillId="0" borderId="13" xfId="0" applyFont="1" applyBorder="1" applyAlignment="1">
      <alignment horizontal="left" vertical="center"/>
    </xf>
    <xf numFmtId="0" fontId="16" fillId="0" borderId="26" xfId="0" applyFont="1" applyBorder="1" applyAlignment="1">
      <alignment horizontal="left" vertical="center"/>
    </xf>
    <xf numFmtId="0" fontId="12" fillId="0" borderId="4" xfId="0" applyFont="1" applyBorder="1" applyAlignment="1">
      <alignment horizontal="center" vertical="center"/>
    </xf>
    <xf numFmtId="0" fontId="12" fillId="8" borderId="27" xfId="0" applyFont="1" applyFill="1" applyBorder="1" applyAlignment="1">
      <alignment horizontal="center" vertical="center"/>
    </xf>
    <xf numFmtId="0" fontId="12" fillId="12" borderId="22" xfId="0" applyFont="1" applyFill="1" applyBorder="1" applyAlignment="1">
      <alignment horizontal="center" vertical="center"/>
    </xf>
    <xf numFmtId="0" fontId="16" fillId="0" borderId="24" xfId="0" applyFont="1" applyBorder="1" applyAlignment="1">
      <alignment horizontal="left" vertical="center"/>
    </xf>
    <xf numFmtId="0" fontId="16" fillId="13" borderId="10" xfId="0" applyFont="1" applyFill="1" applyBorder="1" applyAlignment="1">
      <alignment vertical="center"/>
    </xf>
    <xf numFmtId="0" fontId="17" fillId="0" borderId="13" xfId="0" applyFont="1" applyBorder="1" applyAlignment="1">
      <alignment horizontal="left" vertical="center"/>
    </xf>
    <xf numFmtId="0" fontId="16" fillId="0" borderId="9" xfId="0" applyFont="1" applyBorder="1" applyAlignment="1">
      <alignment vertical="center"/>
    </xf>
    <xf numFmtId="0" fontId="17" fillId="0" borderId="9" xfId="0" applyFont="1" applyBorder="1" applyAlignment="1">
      <alignment vertical="center"/>
    </xf>
    <xf numFmtId="0" fontId="17" fillId="0" borderId="13" xfId="0" applyFont="1" applyBorder="1" applyAlignment="1">
      <alignment vertical="center"/>
    </xf>
    <xf numFmtId="0" fontId="16" fillId="0" borderId="26" xfId="0" applyFont="1" applyBorder="1" applyAlignment="1">
      <alignment vertical="center"/>
    </xf>
    <xf numFmtId="0" fontId="12" fillId="14" borderId="22" xfId="0" applyFont="1" applyFill="1" applyBorder="1" applyAlignment="1">
      <alignment horizontal="center" vertical="center"/>
    </xf>
    <xf numFmtId="0" fontId="12" fillId="0" borderId="24" xfId="0" applyFont="1" applyBorder="1" applyAlignment="1">
      <alignment vertical="center"/>
    </xf>
    <xf numFmtId="0" fontId="12" fillId="0" borderId="13" xfId="0" applyFont="1" applyBorder="1" applyAlignment="1">
      <alignment vertical="center"/>
    </xf>
    <xf numFmtId="0" fontId="12" fillId="0" borderId="26" xfId="0" applyFont="1" applyBorder="1" applyAlignment="1">
      <alignment vertical="center"/>
    </xf>
    <xf numFmtId="0" fontId="12" fillId="15" borderId="22" xfId="0" applyFont="1" applyFill="1" applyBorder="1" applyAlignment="1">
      <alignment horizontal="center" vertical="center"/>
    </xf>
    <xf numFmtId="0" fontId="16" fillId="0" borderId="7" xfId="0" applyFont="1" applyBorder="1" applyAlignment="1">
      <alignment vertical="center"/>
    </xf>
    <xf numFmtId="0" fontId="12" fillId="0" borderId="28" xfId="0" applyFont="1" applyBorder="1" applyAlignment="1">
      <alignment horizontal="center" vertical="center"/>
    </xf>
    <xf numFmtId="0" fontId="12" fillId="8" borderId="29" xfId="0" applyFont="1" applyFill="1" applyBorder="1" applyAlignment="1">
      <alignment horizontal="center" vertical="center"/>
    </xf>
    <xf numFmtId="0" fontId="16" fillId="16" borderId="30" xfId="0" applyFont="1" applyFill="1" applyBorder="1" applyAlignment="1">
      <alignment horizontal="center" vertical="center" textRotation="255"/>
    </xf>
    <xf numFmtId="0" fontId="17" fillId="0" borderId="11" xfId="0" applyFont="1" applyBorder="1" applyAlignment="1">
      <alignment horizontal="left" vertical="center"/>
    </xf>
    <xf numFmtId="0" fontId="6" fillId="0" borderId="31" xfId="0" applyFont="1" applyBorder="1" applyAlignment="1">
      <alignment vertical="center"/>
    </xf>
    <xf numFmtId="0" fontId="17" fillId="0" borderId="11" xfId="0" applyFont="1" applyBorder="1" applyAlignment="1">
      <alignment vertical="center"/>
    </xf>
    <xf numFmtId="0" fontId="6" fillId="0" borderId="32" xfId="0" applyFont="1" applyBorder="1" applyAlignment="1">
      <alignment vertical="center"/>
    </xf>
    <xf numFmtId="0" fontId="18" fillId="0" borderId="0" xfId="0" applyFont="1" applyAlignment="1">
      <alignment horizontal="center" vertical="center" textRotation="255"/>
    </xf>
    <xf numFmtId="0" fontId="6" fillId="0" borderId="33" xfId="0" applyFont="1" applyBorder="1" applyAlignment="1">
      <alignment vertical="center"/>
    </xf>
    <xf numFmtId="0" fontId="19" fillId="8" borderId="7" xfId="0" applyFont="1" applyFill="1" applyBorder="1" applyAlignment="1">
      <alignment horizontal="center" vertical="center"/>
    </xf>
    <xf numFmtId="0" fontId="20" fillId="8" borderId="24" xfId="0" applyFont="1" applyFill="1" applyBorder="1" applyAlignment="1">
      <alignment horizontal="center" vertical="center"/>
    </xf>
    <xf numFmtId="0" fontId="20" fillId="8" borderId="13" xfId="0" applyFont="1" applyFill="1" applyBorder="1" applyAlignment="1">
      <alignment horizontal="center" vertical="center"/>
    </xf>
    <xf numFmtId="0" fontId="12" fillId="2" borderId="34" xfId="0" applyFont="1" applyFill="1" applyBorder="1" applyAlignment="1">
      <alignment horizontal="center" vertical="center"/>
    </xf>
    <xf numFmtId="0" fontId="12" fillId="9" borderId="10" xfId="0" applyFont="1" applyFill="1" applyBorder="1" applyAlignment="1">
      <alignment horizontal="center" vertical="center" wrapText="1"/>
    </xf>
    <xf numFmtId="0" fontId="21" fillId="8" borderId="13" xfId="0" applyFont="1" applyFill="1" applyBorder="1" applyAlignment="1">
      <alignment horizontal="center" vertical="center"/>
    </xf>
    <xf numFmtId="0" fontId="6" fillId="0" borderId="35" xfId="0" applyFont="1" applyBorder="1" applyAlignment="1">
      <alignment vertical="center"/>
    </xf>
    <xf numFmtId="0" fontId="22" fillId="8" borderId="36" xfId="0" applyFont="1" applyFill="1" applyBorder="1" applyAlignment="1">
      <alignment horizontal="center" vertical="center"/>
    </xf>
    <xf numFmtId="0" fontId="6" fillId="0" borderId="37" xfId="0" applyFont="1" applyBorder="1" applyAlignment="1">
      <alignment vertical="center"/>
    </xf>
    <xf numFmtId="0" fontId="8" fillId="7" borderId="24" xfId="0" applyFont="1" applyFill="1" applyBorder="1" applyAlignment="1">
      <alignment horizontal="center" vertical="center"/>
    </xf>
    <xf numFmtId="0" fontId="12" fillId="8" borderId="13" xfId="0" applyFont="1" applyFill="1" applyBorder="1" applyAlignment="1">
      <alignment horizontal="center" vertical="center"/>
    </xf>
    <xf numFmtId="3" fontId="13" fillId="8" borderId="26" xfId="0" applyNumberFormat="1" applyFont="1" applyFill="1" applyBorder="1" applyAlignment="1">
      <alignment horizontal="center" vertical="center" wrapText="1"/>
    </xf>
    <xf numFmtId="0" fontId="6" fillId="0" borderId="38" xfId="0" applyFont="1" applyBorder="1" applyAlignment="1">
      <alignment vertical="center"/>
    </xf>
    <xf numFmtId="0" fontId="6" fillId="0" borderId="39" xfId="0" applyFont="1" applyBorder="1" applyAlignment="1">
      <alignment vertical="center"/>
    </xf>
    <xf numFmtId="0" fontId="6" fillId="0" borderId="40" xfId="0" applyFont="1" applyBorder="1" applyAlignment="1">
      <alignment vertical="center"/>
    </xf>
    <xf numFmtId="0" fontId="12" fillId="17" borderId="22" xfId="0" applyFont="1" applyFill="1" applyBorder="1" applyAlignment="1">
      <alignment horizontal="center" vertical="center"/>
    </xf>
    <xf numFmtId="0" fontId="12" fillId="0" borderId="25" xfId="0" applyFont="1" applyBorder="1" applyAlignment="1">
      <alignment horizontal="center" vertical="center"/>
    </xf>
    <xf numFmtId="0" fontId="16" fillId="0" borderId="25" xfId="0" applyFont="1" applyBorder="1" applyAlignment="1">
      <alignment horizontal="center" vertical="center"/>
    </xf>
    <xf numFmtId="0" fontId="12" fillId="9" borderId="25" xfId="0" applyFont="1" applyFill="1" applyBorder="1" applyAlignment="1">
      <alignment horizontal="center" vertical="center"/>
    </xf>
    <xf numFmtId="0" fontId="12" fillId="9" borderId="41" xfId="0" applyFont="1" applyFill="1" applyBorder="1" applyAlignment="1">
      <alignment horizontal="center" vertical="center"/>
    </xf>
    <xf numFmtId="0" fontId="7" fillId="0" borderId="17" xfId="0" applyFont="1" applyBorder="1" applyAlignment="1">
      <alignment vertical="center"/>
    </xf>
    <xf numFmtId="0" fontId="17" fillId="0" borderId="42" xfId="0" applyFont="1" applyBorder="1" applyAlignment="1">
      <alignment horizontal="center" vertical="center" textRotation="255"/>
    </xf>
    <xf numFmtId="0" fontId="12" fillId="0" borderId="34" xfId="0" applyFont="1" applyBorder="1" applyAlignment="1">
      <alignment horizontal="center" vertical="center"/>
    </xf>
    <xf numFmtId="0" fontId="16" fillId="0" borderId="34" xfId="0" applyFont="1" applyBorder="1" applyAlignment="1">
      <alignment horizontal="center" vertical="center"/>
    </xf>
    <xf numFmtId="0" fontId="12" fillId="9" borderId="34" xfId="0" applyFont="1" applyFill="1" applyBorder="1" applyAlignment="1">
      <alignment horizontal="center" vertical="center"/>
    </xf>
    <xf numFmtId="0" fontId="12" fillId="0" borderId="43" xfId="0" applyFont="1" applyBorder="1" applyAlignment="1">
      <alignment horizontal="center" vertical="center"/>
    </xf>
    <xf numFmtId="0" fontId="16" fillId="0" borderId="43" xfId="0" applyFont="1" applyBorder="1" applyAlignment="1">
      <alignment horizontal="center" vertical="center"/>
    </xf>
    <xf numFmtId="0" fontId="12" fillId="9" borderId="44" xfId="0" applyFont="1" applyFill="1" applyBorder="1" applyAlignment="1">
      <alignment horizontal="center" vertical="center"/>
    </xf>
    <xf numFmtId="0" fontId="6" fillId="0" borderId="45" xfId="0" applyFont="1" applyBorder="1" applyAlignment="1">
      <alignment vertical="center"/>
    </xf>
    <xf numFmtId="0" fontId="17" fillId="0" borderId="36" xfId="0" applyFont="1" applyBorder="1" applyAlignment="1">
      <alignment horizontal="left" vertical="center"/>
    </xf>
    <xf numFmtId="0" fontId="12" fillId="18" borderId="22" xfId="0" applyFont="1" applyFill="1" applyBorder="1" applyAlignment="1">
      <alignment horizontal="center" vertical="center"/>
    </xf>
    <xf numFmtId="49" fontId="12" fillId="0" borderId="13" xfId="0" applyNumberFormat="1" applyFont="1" applyBorder="1" applyAlignment="1">
      <alignment vertical="center"/>
    </xf>
    <xf numFmtId="0" fontId="8" fillId="19" borderId="22" xfId="0" applyFont="1" applyFill="1" applyBorder="1" applyAlignment="1">
      <alignment horizontal="center" vertical="center"/>
    </xf>
    <xf numFmtId="0" fontId="16" fillId="0" borderId="17" xfId="0" applyFont="1" applyBorder="1" applyAlignment="1">
      <alignment vertical="center"/>
    </xf>
    <xf numFmtId="0" fontId="6" fillId="16" borderId="30" xfId="0" applyFont="1" applyFill="1" applyBorder="1" applyAlignment="1">
      <alignment vertical="center" textRotation="255"/>
    </xf>
    <xf numFmtId="0" fontId="12" fillId="0" borderId="29" xfId="0" applyFont="1" applyBorder="1" applyAlignment="1">
      <alignment horizontal="center" vertical="center"/>
    </xf>
    <xf numFmtId="0" fontId="16" fillId="0" borderId="29" xfId="0" applyFont="1" applyBorder="1" applyAlignment="1">
      <alignment horizontal="center" vertical="center"/>
    </xf>
    <xf numFmtId="0" fontId="12" fillId="9" borderId="29" xfId="0" applyFont="1" applyFill="1" applyBorder="1" applyAlignment="1">
      <alignment horizontal="center" vertical="center"/>
    </xf>
    <xf numFmtId="0" fontId="12" fillId="9" borderId="46" xfId="0" applyFont="1" applyFill="1" applyBorder="1" applyAlignment="1">
      <alignment horizontal="center" vertical="center"/>
    </xf>
    <xf numFmtId="0" fontId="23" fillId="0" borderId="0" xfId="0" applyFont="1" applyAlignment="1">
      <alignment horizontal="center" vertical="center" textRotation="255"/>
    </xf>
    <xf numFmtId="0" fontId="12" fillId="0" borderId="0" xfId="0" applyFont="1" applyAlignment="1">
      <alignment horizontal="left" vertical="center" wrapText="1"/>
    </xf>
    <xf numFmtId="0" fontId="6" fillId="16" borderId="31" xfId="0" applyFont="1" applyFill="1" applyBorder="1" applyAlignment="1">
      <alignment vertical="center" textRotation="255"/>
    </xf>
    <xf numFmtId="0" fontId="6" fillId="0" borderId="47" xfId="0" applyFont="1" applyBorder="1" applyAlignment="1">
      <alignment vertical="center"/>
    </xf>
    <xf numFmtId="0" fontId="12" fillId="8" borderId="8" xfId="0" applyFont="1" applyFill="1" applyBorder="1" applyAlignment="1">
      <alignment horizontal="center" vertical="center"/>
    </xf>
    <xf numFmtId="0" fontId="13" fillId="8" borderId="25" xfId="0" applyFont="1" applyFill="1" applyBorder="1" applyAlignment="1">
      <alignment horizontal="center" vertical="center"/>
    </xf>
    <xf numFmtId="0" fontId="12" fillId="9" borderId="6" xfId="0" applyFont="1" applyFill="1" applyBorder="1" applyAlignment="1">
      <alignment horizontal="center" vertical="center"/>
    </xf>
    <xf numFmtId="0" fontId="13" fillId="8" borderId="34" xfId="0" applyFont="1" applyFill="1" applyBorder="1" applyAlignment="1">
      <alignment horizontal="center" vertical="center"/>
    </xf>
    <xf numFmtId="0" fontId="24" fillId="8" borderId="34" xfId="0" applyFont="1" applyFill="1" applyBorder="1" applyAlignment="1">
      <alignment horizontal="center" vertical="center"/>
    </xf>
    <xf numFmtId="0" fontId="13" fillId="0" borderId="10" xfId="0" applyFont="1" applyBorder="1" applyAlignment="1">
      <alignment horizontal="center" vertical="center"/>
    </xf>
    <xf numFmtId="0" fontId="12" fillId="8" borderId="10" xfId="0" applyFont="1" applyFill="1" applyBorder="1" applyAlignment="1">
      <alignment horizontal="center" vertical="center"/>
    </xf>
    <xf numFmtId="0" fontId="20" fillId="8" borderId="34" xfId="0" applyFont="1" applyFill="1" applyBorder="1" applyAlignment="1">
      <alignment horizontal="center" vertical="center"/>
    </xf>
    <xf numFmtId="0" fontId="12" fillId="0" borderId="11" xfId="0" applyFont="1" applyBorder="1" applyAlignment="1">
      <alignment horizontal="center" vertical="center"/>
    </xf>
    <xf numFmtId="0" fontId="7" fillId="0" borderId="10" xfId="0" applyFont="1" applyBorder="1" applyAlignment="1">
      <alignment horizontal="center" vertical="center"/>
    </xf>
    <xf numFmtId="0" fontId="12" fillId="0" borderId="48" xfId="0" applyFont="1" applyBorder="1" applyAlignment="1">
      <alignment horizontal="center" vertical="center"/>
    </xf>
    <xf numFmtId="0" fontId="6" fillId="0" borderId="49" xfId="0" applyFont="1" applyBorder="1" applyAlignment="1">
      <alignment vertical="center"/>
    </xf>
    <xf numFmtId="0" fontId="13" fillId="0" borderId="48" xfId="0" applyFont="1" applyBorder="1" applyAlignment="1">
      <alignment horizontal="left" vertical="center"/>
    </xf>
    <xf numFmtId="3" fontId="12" fillId="9" borderId="10" xfId="0" applyNumberFormat="1" applyFont="1" applyFill="1" applyBorder="1" applyAlignment="1">
      <alignment horizontal="center" vertical="center"/>
    </xf>
    <xf numFmtId="3" fontId="13" fillId="8" borderId="34" xfId="0" applyNumberFormat="1" applyFont="1" applyFill="1" applyBorder="1" applyAlignment="1">
      <alignment horizontal="center" vertical="center"/>
    </xf>
    <xf numFmtId="3" fontId="12" fillId="9" borderId="10" xfId="0" applyNumberFormat="1" applyFont="1" applyFill="1" applyBorder="1" applyAlignment="1">
      <alignment horizontal="center" vertical="center" wrapText="1"/>
    </xf>
    <xf numFmtId="0" fontId="6" fillId="0" borderId="50" xfId="0" applyFont="1" applyBorder="1" applyAlignment="1">
      <alignment vertical="center"/>
    </xf>
    <xf numFmtId="3" fontId="18" fillId="2" borderId="4" xfId="0" applyNumberFormat="1" applyFont="1" applyFill="1" applyBorder="1" applyAlignment="1">
      <alignment horizontal="center" vertical="top" wrapText="1"/>
    </xf>
    <xf numFmtId="0" fontId="6" fillId="0" borderId="51" xfId="0" applyFont="1" applyBorder="1" applyAlignment="1">
      <alignment vertical="center"/>
    </xf>
    <xf numFmtId="0" fontId="6" fillId="0" borderId="52" xfId="0" applyFont="1" applyBorder="1" applyAlignment="1">
      <alignment vertical="center"/>
    </xf>
    <xf numFmtId="0" fontId="6" fillId="0" borderId="2" xfId="0" applyFont="1" applyBorder="1" applyAlignment="1">
      <alignment vertical="center"/>
    </xf>
    <xf numFmtId="0" fontId="8" fillId="7" borderId="27" xfId="0" applyFont="1" applyFill="1" applyBorder="1" applyAlignment="1">
      <alignment horizontal="center" vertical="center"/>
    </xf>
    <xf numFmtId="0" fontId="17" fillId="0" borderId="8" xfId="0" applyFont="1" applyBorder="1" applyAlignment="1">
      <alignment horizontal="left" vertical="center"/>
    </xf>
    <xf numFmtId="0" fontId="16" fillId="0" borderId="11" xfId="0" applyFont="1" applyBorder="1" applyAlignment="1">
      <alignment horizontal="left" vertical="center"/>
    </xf>
    <xf numFmtId="0" fontId="12" fillId="0" borderId="53" xfId="0" applyFont="1" applyBorder="1" applyAlignment="1">
      <alignment horizontal="center" vertical="center"/>
    </xf>
    <xf numFmtId="0" fontId="12" fillId="8" borderId="54" xfId="0" applyFont="1" applyFill="1" applyBorder="1" applyAlignment="1">
      <alignment horizontal="center" vertical="center"/>
    </xf>
    <xf numFmtId="0" fontId="16" fillId="0" borderId="53" xfId="0" applyFont="1" applyBorder="1" applyAlignment="1">
      <alignment horizontal="center" vertical="center"/>
    </xf>
    <xf numFmtId="0" fontId="12" fillId="8" borderId="34" xfId="0" applyFont="1" applyFill="1" applyBorder="1" applyAlignment="1">
      <alignment horizontal="center" vertical="center"/>
    </xf>
    <xf numFmtId="0" fontId="12" fillId="8" borderId="43" xfId="0" applyFont="1" applyFill="1" applyBorder="1" applyAlignment="1">
      <alignment horizontal="center" vertical="center"/>
    </xf>
    <xf numFmtId="0" fontId="17" fillId="2" borderId="11" xfId="0" applyFont="1" applyFill="1" applyBorder="1" applyAlignment="1">
      <alignment horizontal="left" vertical="center"/>
    </xf>
    <xf numFmtId="0" fontId="16" fillId="0" borderId="10" xfId="0" applyFont="1" applyBorder="1" applyAlignment="1">
      <alignment horizontal="left" vertical="center"/>
    </xf>
    <xf numFmtId="0" fontId="16" fillId="0" borderId="10" xfId="0" applyFont="1" applyBorder="1" applyAlignment="1">
      <alignment vertical="center"/>
    </xf>
    <xf numFmtId="0" fontId="17" fillId="0" borderId="10" xfId="0" applyFont="1" applyBorder="1" applyAlignment="1">
      <alignment vertical="center"/>
    </xf>
    <xf numFmtId="0" fontId="17" fillId="0" borderId="10" xfId="0" applyFont="1" applyBorder="1" applyAlignment="1">
      <alignment horizontal="left" vertical="center"/>
    </xf>
    <xf numFmtId="0" fontId="17" fillId="0" borderId="48" xfId="0" applyFont="1" applyBorder="1" applyAlignment="1">
      <alignment horizontal="left" vertical="center"/>
    </xf>
    <xf numFmtId="0" fontId="12" fillId="8" borderId="53" xfId="0" applyFont="1" applyFill="1" applyBorder="1" applyAlignment="1">
      <alignment horizontal="center" vertical="center"/>
    </xf>
    <xf numFmtId="0" fontId="7" fillId="0" borderId="0" xfId="0" applyFont="1" applyAlignment="1">
      <alignment vertical="center"/>
    </xf>
    <xf numFmtId="0" fontId="25" fillId="0" borderId="0" xfId="0" applyFont="1" applyAlignment="1">
      <alignment vertical="center"/>
    </xf>
    <xf numFmtId="0" fontId="26" fillId="3" borderId="55" xfId="0" applyFont="1" applyFill="1" applyBorder="1" applyAlignment="1">
      <alignment vertical="center" wrapText="1"/>
    </xf>
    <xf numFmtId="0" fontId="6" fillId="0" borderId="56" xfId="0" applyFont="1" applyBorder="1" applyAlignment="1">
      <alignment vertical="center"/>
    </xf>
    <xf numFmtId="0" fontId="6" fillId="0" borderId="57" xfId="0" applyFont="1" applyBorder="1" applyAlignment="1">
      <alignment vertical="center"/>
    </xf>
    <xf numFmtId="0" fontId="16" fillId="8" borderId="58" xfId="0" applyFont="1" applyFill="1" applyBorder="1" applyAlignment="1">
      <alignment vertical="center" wrapText="1"/>
    </xf>
    <xf numFmtId="0" fontId="6" fillId="0" borderId="59" xfId="0" applyFont="1" applyBorder="1" applyAlignment="1">
      <alignment vertical="center"/>
    </xf>
    <xf numFmtId="0" fontId="6" fillId="0" borderId="60" xfId="0" applyFont="1" applyBorder="1" applyAlignment="1">
      <alignment vertical="center"/>
    </xf>
    <xf numFmtId="0" fontId="6" fillId="0" borderId="61" xfId="0" applyFont="1" applyBorder="1" applyAlignment="1">
      <alignment vertical="center"/>
    </xf>
    <xf numFmtId="0" fontId="27" fillId="20" borderId="62" xfId="0" applyFont="1" applyFill="1" applyBorder="1" applyAlignment="1">
      <alignment horizontal="center" vertical="center" wrapText="1"/>
    </xf>
    <xf numFmtId="0" fontId="27" fillId="20" borderId="63" xfId="0" applyFont="1" applyFill="1" applyBorder="1" applyAlignment="1">
      <alignment horizontal="center" vertical="center" wrapText="1"/>
    </xf>
    <xf numFmtId="0" fontId="27" fillId="20" borderId="60" xfId="0" applyFont="1" applyFill="1" applyBorder="1" applyAlignment="1">
      <alignment horizontal="center" vertical="center" wrapText="1"/>
    </xf>
    <xf numFmtId="0" fontId="28" fillId="2" borderId="62" xfId="0" applyFont="1" applyFill="1" applyBorder="1" applyAlignment="1">
      <alignment vertical="center" wrapText="1"/>
    </xf>
    <xf numFmtId="0" fontId="29" fillId="2" borderId="63" xfId="0" applyFont="1" applyFill="1" applyBorder="1" applyAlignment="1">
      <alignment vertical="center" wrapText="1"/>
    </xf>
    <xf numFmtId="0" fontId="29" fillId="2" borderId="60" xfId="0" applyFont="1" applyFill="1" applyBorder="1" applyAlignment="1">
      <alignment vertical="center" wrapText="1"/>
    </xf>
    <xf numFmtId="0" fontId="12" fillId="9" borderId="64" xfId="0" applyFont="1" applyFill="1" applyBorder="1" applyAlignment="1">
      <alignment horizontal="center" vertical="center"/>
    </xf>
    <xf numFmtId="0" fontId="6" fillId="0" borderId="65" xfId="0" applyFont="1" applyBorder="1" applyAlignment="1">
      <alignment vertical="center"/>
    </xf>
    <xf numFmtId="0" fontId="28" fillId="2" borderId="66" xfId="0" applyFont="1" applyFill="1" applyBorder="1" applyAlignment="1">
      <alignment vertical="center" wrapText="1"/>
    </xf>
    <xf numFmtId="0" fontId="29" fillId="2" borderId="67" xfId="0" applyFont="1" applyFill="1" applyBorder="1" applyAlignment="1">
      <alignment vertical="center" wrapText="1"/>
    </xf>
    <xf numFmtId="0" fontId="29" fillId="2" borderId="38" xfId="0" applyFont="1" applyFill="1" applyBorder="1" applyAlignment="1">
      <alignment vertical="center" wrapText="1"/>
    </xf>
    <xf numFmtId="0" fontId="30" fillId="2" borderId="0" xfId="0" applyFont="1" applyFill="1" applyBorder="1" applyAlignment="1">
      <alignment vertical="center"/>
    </xf>
    <xf numFmtId="0" fontId="12" fillId="0" borderId="0" xfId="0" applyFont="1" applyAlignment="1">
      <alignment horizontal="left" vertical="center"/>
    </xf>
    <xf numFmtId="0" fontId="27" fillId="20" borderId="59" xfId="0" applyFont="1" applyFill="1" applyBorder="1" applyAlignment="1">
      <alignment horizontal="center" vertical="center" wrapText="1"/>
    </xf>
    <xf numFmtId="0" fontId="31" fillId="2" borderId="68" xfId="0" applyFont="1" applyFill="1" applyBorder="1" applyAlignment="1">
      <alignment vertical="center" wrapText="1"/>
    </xf>
    <xf numFmtId="0" fontId="31" fillId="2" borderId="0" xfId="0" applyFont="1" applyFill="1" applyAlignment="1">
      <alignment vertical="center" wrapText="1"/>
    </xf>
    <xf numFmtId="0" fontId="6" fillId="0" borderId="69" xfId="0" applyFont="1" applyBorder="1" applyAlignment="1">
      <alignment vertical="center"/>
    </xf>
    <xf numFmtId="0" fontId="6" fillId="0" borderId="68" xfId="0" applyFont="1" applyBorder="1" applyAlignment="1">
      <alignment vertical="center"/>
    </xf>
    <xf numFmtId="0" fontId="6" fillId="0" borderId="70" xfId="0" applyFont="1" applyBorder="1" applyAlignment="1">
      <alignment vertical="center"/>
    </xf>
    <xf numFmtId="0" fontId="6" fillId="0" borderId="71" xfId="0" applyFont="1" applyBorder="1" applyAlignment="1">
      <alignment vertical="center"/>
    </xf>
    <xf numFmtId="0" fontId="31" fillId="2" borderId="70" xfId="0" applyFont="1" applyFill="1" applyBorder="1" applyAlignment="1">
      <alignment vertical="center" wrapText="1"/>
    </xf>
    <xf numFmtId="0" fontId="8" fillId="7" borderId="72" xfId="0" applyFont="1" applyFill="1" applyBorder="1" applyAlignment="1">
      <alignment horizontal="center" vertical="center"/>
    </xf>
    <xf numFmtId="0" fontId="16" fillId="8" borderId="55" xfId="0" applyFont="1" applyFill="1" applyBorder="1" applyAlignment="1">
      <alignment vertical="center" wrapText="1"/>
    </xf>
    <xf numFmtId="0" fontId="12" fillId="9" borderId="53" xfId="0" applyFont="1" applyFill="1" applyBorder="1" applyAlignment="1">
      <alignment horizontal="center" vertical="center"/>
    </xf>
    <xf numFmtId="0" fontId="12" fillId="9" borderId="73" xfId="0" applyFont="1" applyFill="1" applyBorder="1" applyAlignment="1">
      <alignment horizontal="center" vertical="center"/>
    </xf>
    <xf numFmtId="0" fontId="16" fillId="8" borderId="15" xfId="0" applyFont="1" applyFill="1" applyBorder="1" applyAlignment="1">
      <alignment vertical="center" wrapText="1"/>
    </xf>
    <xf numFmtId="0" fontId="12" fillId="9" borderId="43" xfId="0" applyFont="1" applyFill="1" applyBorder="1" applyAlignment="1">
      <alignment horizontal="center" vertical="center"/>
    </xf>
    <xf numFmtId="0" fontId="27" fillId="20" borderId="74" xfId="0" applyFont="1" applyFill="1" applyBorder="1" applyAlignment="1">
      <alignment horizontal="center" vertical="center" wrapText="1"/>
    </xf>
    <xf numFmtId="0" fontId="9" fillId="0" borderId="0" xfId="0" applyFont="1" applyAlignment="1">
      <alignment vertical="center"/>
    </xf>
    <xf numFmtId="0" fontId="25" fillId="8" borderId="14" xfId="0" applyFont="1" applyFill="1" applyBorder="1" applyAlignment="1">
      <alignment horizontal="center" vertical="top" wrapText="1"/>
    </xf>
    <xf numFmtId="0" fontId="25" fillId="8" borderId="35" xfId="0" applyFont="1" applyFill="1" applyBorder="1" applyAlignment="1">
      <alignment horizontal="center" vertical="top" wrapText="1"/>
    </xf>
    <xf numFmtId="0" fontId="1" fillId="8" borderId="14" xfId="0" applyFont="1" applyFill="1" applyBorder="1" applyAlignment="1">
      <alignment horizontal="center" vertical="top" wrapText="1"/>
    </xf>
    <xf numFmtId="0" fontId="20" fillId="8" borderId="55" xfId="0" applyFont="1" applyFill="1" applyBorder="1" applyAlignment="1">
      <alignment vertical="center" wrapText="1"/>
    </xf>
    <xf numFmtId="0" fontId="12" fillId="9" borderId="75" xfId="0" applyFont="1" applyFill="1" applyBorder="1" applyAlignment="1">
      <alignment horizontal="center" vertical="center"/>
    </xf>
    <xf numFmtId="0" fontId="20" fillId="13" borderId="11" xfId="0" applyFont="1" applyFill="1" applyBorder="1" applyAlignment="1">
      <alignment vertical="center"/>
    </xf>
    <xf numFmtId="0" fontId="7" fillId="0" borderId="15" xfId="0" applyFont="1" applyBorder="1" applyAlignment="1">
      <alignment vertical="center"/>
    </xf>
    <xf numFmtId="0" fontId="32" fillId="0" borderId="15" xfId="0" applyFont="1" applyBorder="1" applyAlignment="1">
      <alignment horizontal="left" vertical="center"/>
    </xf>
    <xf numFmtId="0" fontId="20" fillId="13" borderId="48" xfId="0" applyFont="1" applyFill="1" applyBorder="1" applyAlignment="1">
      <alignment vertical="center"/>
    </xf>
    <xf numFmtId="0" fontId="16" fillId="21" borderId="22" xfId="0" applyFont="1" applyFill="1" applyBorder="1" applyAlignment="1">
      <alignment horizontal="center" vertical="center"/>
    </xf>
    <xf numFmtId="0" fontId="9" fillId="0" borderId="14" xfId="0" applyFont="1" applyBorder="1" applyAlignment="1">
      <alignment vertical="center"/>
    </xf>
    <xf numFmtId="0" fontId="16" fillId="0" borderId="7" xfId="0" applyFont="1" applyBorder="1" applyAlignment="1">
      <alignment horizontal="left" vertical="center"/>
    </xf>
    <xf numFmtId="0" fontId="20" fillId="13" borderId="28" xfId="0" applyFont="1" applyFill="1" applyBorder="1" applyAlignment="1">
      <alignment vertical="center"/>
    </xf>
    <xf numFmtId="0" fontId="16" fillId="9" borderId="6" xfId="0" applyFont="1" applyFill="1" applyBorder="1" applyAlignment="1">
      <alignment horizontal="center" vertical="center"/>
    </xf>
    <xf numFmtId="0" fontId="16" fillId="8" borderId="25" xfId="0" applyFont="1" applyFill="1" applyBorder="1" applyAlignment="1">
      <alignment horizontal="center" vertical="center"/>
    </xf>
    <xf numFmtId="0" fontId="20" fillId="13" borderId="10" xfId="0" applyFont="1" applyFill="1" applyBorder="1" applyAlignment="1">
      <alignment vertical="center"/>
    </xf>
    <xf numFmtId="0" fontId="16" fillId="0" borderId="10" xfId="0" applyFont="1" applyBorder="1" applyAlignment="1">
      <alignment horizontal="center" vertical="center"/>
    </xf>
    <xf numFmtId="0" fontId="9" fillId="0" borderId="15" xfId="0" applyFont="1" applyBorder="1" applyAlignment="1">
      <alignment vertical="center"/>
    </xf>
    <xf numFmtId="0" fontId="32" fillId="0" borderId="36" xfId="0" applyFont="1" applyBorder="1" applyAlignment="1">
      <alignment horizontal="left" vertical="center"/>
    </xf>
    <xf numFmtId="0" fontId="16" fillId="0" borderId="48" xfId="0" applyFont="1" applyBorder="1" applyAlignment="1">
      <alignment horizontal="center" vertical="center"/>
    </xf>
    <xf numFmtId="0" fontId="16" fillId="8" borderId="54" xfId="0" applyFont="1" applyFill="1" applyBorder="1" applyAlignment="1">
      <alignment horizontal="center" vertical="center"/>
    </xf>
    <xf numFmtId="0" fontId="13" fillId="8" borderId="30" xfId="0" applyFont="1" applyFill="1" applyBorder="1" applyAlignment="1">
      <alignment horizontal="center" vertical="center" wrapText="1"/>
    </xf>
    <xf numFmtId="0" fontId="13" fillId="8" borderId="4" xfId="0" applyFont="1" applyFill="1" applyBorder="1" applyAlignment="1">
      <alignment horizontal="center" vertical="center" wrapText="1"/>
    </xf>
    <xf numFmtId="0" fontId="12" fillId="0" borderId="9" xfId="0" applyFont="1" applyBorder="1" applyAlignment="1">
      <alignment horizontal="center" vertical="center" wrapText="1"/>
    </xf>
    <xf numFmtId="0" fontId="12" fillId="8" borderId="11" xfId="0" applyFont="1" applyFill="1" applyBorder="1" applyAlignment="1">
      <alignment horizontal="center" vertical="center" wrapText="1"/>
    </xf>
    <xf numFmtId="0" fontId="12" fillId="0" borderId="76" xfId="0" applyFont="1" applyBorder="1" applyAlignment="1">
      <alignment horizontal="center" vertical="center" wrapText="1"/>
    </xf>
    <xf numFmtId="0" fontId="12" fillId="8" borderId="49" xfId="0" applyFont="1" applyFill="1" applyBorder="1" applyAlignment="1">
      <alignment horizontal="center" vertical="center" wrapText="1"/>
    </xf>
    <xf numFmtId="0" fontId="12" fillId="0" borderId="0" xfId="0" applyFont="1" applyAlignment="1">
      <alignment horizontal="center" vertical="center" wrapText="1"/>
    </xf>
    <xf numFmtId="0" fontId="26" fillId="7" borderId="7" xfId="0" applyFont="1" applyFill="1" applyBorder="1" applyAlignment="1">
      <alignment horizontal="center" vertical="center" wrapText="1"/>
    </xf>
    <xf numFmtId="0" fontId="12" fillId="8" borderId="26" xfId="0" applyFont="1" applyFill="1" applyBorder="1" applyAlignment="1">
      <alignment horizontal="center" vertical="center" wrapText="1"/>
    </xf>
    <xf numFmtId="0" fontId="12" fillId="2" borderId="4" xfId="0" applyFont="1" applyFill="1" applyBorder="1" applyAlignment="1">
      <alignment horizontal="center" vertical="center" wrapText="1"/>
    </xf>
    <xf numFmtId="0" fontId="6" fillId="0" borderId="72" xfId="0" applyFont="1" applyBorder="1" applyAlignment="1">
      <alignment vertical="center"/>
    </xf>
    <xf numFmtId="0" fontId="6" fillId="0" borderId="24" xfId="0" applyFont="1" applyBorder="1" applyAlignment="1">
      <alignment vertical="center"/>
    </xf>
    <xf numFmtId="0" fontId="12" fillId="8" borderId="14" xfId="0" applyFont="1" applyFill="1" applyBorder="1" applyAlignment="1">
      <alignment horizontal="center" vertical="center" wrapText="1"/>
    </xf>
    <xf numFmtId="0" fontId="6" fillId="0" borderId="16" xfId="0" applyFont="1" applyBorder="1" applyAlignment="1">
      <alignment vertical="center" wrapText="1"/>
    </xf>
    <xf numFmtId="0" fontId="12" fillId="8" borderId="11" xfId="0" applyFont="1" applyFill="1" applyBorder="1" applyAlignment="1">
      <alignment vertical="center" wrapText="1"/>
    </xf>
    <xf numFmtId="0" fontId="12" fillId="8" borderId="5" xfId="0" applyFont="1" applyFill="1" applyBorder="1" applyAlignment="1">
      <alignment vertical="center" wrapText="1"/>
    </xf>
    <xf numFmtId="0" fontId="12" fillId="0" borderId="13" xfId="0" applyFont="1" applyBorder="1" applyAlignment="1">
      <alignment horizontal="left" vertical="center" wrapText="1"/>
    </xf>
    <xf numFmtId="0" fontId="12" fillId="0" borderId="10" xfId="0" applyFont="1" applyBorder="1" applyAlignment="1">
      <alignment horizontal="left" vertical="center" wrapText="1"/>
    </xf>
    <xf numFmtId="0" fontId="12" fillId="0" borderId="36" xfId="0" applyFont="1" applyBorder="1" applyAlignment="1">
      <alignment horizontal="left" vertical="center" wrapText="1"/>
    </xf>
    <xf numFmtId="0" fontId="12" fillId="0" borderId="48" xfId="0" applyFont="1" applyBorder="1" applyAlignment="1">
      <alignment horizontal="left" vertical="center" wrapText="1"/>
    </xf>
    <xf numFmtId="0" fontId="7" fillId="0" borderId="0" xfId="0" applyFont="1" applyAlignment="1">
      <alignment vertical="center" wrapText="1"/>
    </xf>
    <xf numFmtId="0" fontId="26" fillId="7" borderId="17" xfId="0" applyFont="1" applyFill="1" applyBorder="1" applyAlignment="1">
      <alignment horizontal="center" vertical="center" wrapText="1"/>
    </xf>
    <xf numFmtId="0" fontId="7" fillId="8" borderId="7" xfId="0" applyFont="1" applyFill="1" applyBorder="1" applyAlignment="1">
      <alignment horizontal="center" vertical="center" wrapText="1"/>
    </xf>
    <xf numFmtId="0" fontId="6" fillId="0" borderId="77" xfId="0" applyFont="1" applyBorder="1" applyAlignment="1">
      <alignment vertical="center"/>
    </xf>
    <xf numFmtId="0" fontId="7" fillId="8" borderId="28" xfId="0" applyFont="1" applyFill="1" applyBorder="1" applyAlignment="1">
      <alignment vertical="center" wrapText="1"/>
    </xf>
    <xf numFmtId="0" fontId="7" fillId="0" borderId="13" xfId="0" applyFont="1" applyBorder="1" applyAlignment="1">
      <alignment vertical="top" wrapText="1"/>
    </xf>
    <xf numFmtId="0" fontId="33" fillId="22" borderId="10" xfId="0" applyFont="1" applyFill="1" applyBorder="1" applyAlignment="1">
      <alignment vertical="top" wrapText="1"/>
    </xf>
    <xf numFmtId="0" fontId="32" fillId="22" borderId="10" xfId="0" applyFont="1" applyFill="1" applyBorder="1" applyAlignment="1">
      <alignment horizontal="left" vertical="top" wrapText="1"/>
    </xf>
    <xf numFmtId="0" fontId="7" fillId="0" borderId="36" xfId="0" applyFont="1" applyBorder="1" applyAlignment="1">
      <alignment vertical="top" wrapText="1"/>
    </xf>
    <xf numFmtId="0" fontId="32" fillId="22" borderId="48" xfId="0" applyFont="1" applyFill="1" applyBorder="1" applyAlignment="1">
      <alignment horizontal="left" vertical="top" wrapText="1"/>
    </xf>
    <xf numFmtId="0" fontId="8" fillId="23" borderId="22" xfId="0" applyFont="1" applyFill="1" applyBorder="1" applyAlignment="1">
      <alignment horizontal="center" vertical="center"/>
    </xf>
    <xf numFmtId="49" fontId="16" fillId="0" borderId="13" xfId="0" applyNumberFormat="1" applyFont="1" applyBorder="1" applyAlignment="1">
      <alignment horizontal="left" vertical="center"/>
    </xf>
    <xf numFmtId="0" fontId="17" fillId="0" borderId="26" xfId="0" applyFont="1" applyBorder="1" applyAlignment="1">
      <alignment horizontal="left" vertical="center"/>
    </xf>
    <xf numFmtId="0" fontId="8" fillId="24" borderId="22" xfId="0" applyFont="1" applyFill="1" applyBorder="1" applyAlignment="1">
      <alignment horizontal="center" vertical="center"/>
    </xf>
    <xf numFmtId="0" fontId="12" fillId="9" borderId="54" xfId="0" applyFont="1" applyFill="1" applyBorder="1" applyAlignment="1">
      <alignment horizontal="center" vertical="center"/>
    </xf>
    <xf numFmtId="0" fontId="7" fillId="0" borderId="45" xfId="0" applyFont="1" applyBorder="1" applyAlignment="1">
      <alignment vertical="center"/>
    </xf>
    <xf numFmtId="0" fontId="16" fillId="0" borderId="6" xfId="0" applyFont="1" applyBorder="1" applyAlignment="1">
      <alignment horizontal="left" vertical="center"/>
    </xf>
    <xf numFmtId="0" fontId="7" fillId="0" borderId="9" xfId="0" applyFont="1" applyBorder="1" applyAlignment="1">
      <alignment vertical="center"/>
    </xf>
    <xf numFmtId="0" fontId="16" fillId="9" borderId="41" xfId="0" applyFont="1" applyFill="1" applyBorder="1" applyAlignment="1">
      <alignment horizontal="center" vertical="center"/>
    </xf>
    <xf numFmtId="0" fontId="16" fillId="9" borderId="73" xfId="0" applyFont="1" applyFill="1" applyBorder="1" applyAlignment="1">
      <alignment horizontal="center" vertical="center"/>
    </xf>
    <xf numFmtId="0" fontId="7" fillId="0" borderId="76" xfId="0" applyFont="1" applyBorder="1" applyAlignment="1">
      <alignment vertical="center"/>
    </xf>
    <xf numFmtId="0" fontId="16" fillId="0" borderId="48" xfId="0" applyFont="1" applyBorder="1" applyAlignment="1">
      <alignment horizontal="left" vertical="center"/>
    </xf>
    <xf numFmtId="0" fontId="13" fillId="8" borderId="50" xfId="0" applyFont="1" applyFill="1" applyBorder="1" applyAlignment="1">
      <alignment horizontal="center" vertical="center" wrapText="1"/>
    </xf>
    <xf numFmtId="0" fontId="13" fillId="8" borderId="5" xfId="0" applyFont="1" applyFill="1" applyBorder="1" applyAlignment="1">
      <alignment horizontal="center" vertical="center" wrapText="1"/>
    </xf>
    <xf numFmtId="0" fontId="6" fillId="0" borderId="0" xfId="0" applyFont="1" applyBorder="1" applyAlignment="1">
      <alignment vertical="center"/>
    </xf>
    <xf numFmtId="0" fontId="12" fillId="8" borderId="12" xfId="0" applyFont="1" applyFill="1" applyBorder="1" applyAlignment="1">
      <alignment horizontal="center" vertical="center" wrapText="1"/>
    </xf>
    <xf numFmtId="0" fontId="12" fillId="8" borderId="37" xfId="0" applyFont="1" applyFill="1" applyBorder="1" applyAlignment="1">
      <alignment horizontal="center" vertical="center" wrapText="1"/>
    </xf>
    <xf numFmtId="0" fontId="12" fillId="2" borderId="0" xfId="0" applyFont="1" applyFill="1" applyBorder="1" applyAlignment="1">
      <alignment horizontal="center" vertical="center" wrapText="1"/>
    </xf>
    <xf numFmtId="0" fontId="12" fillId="8" borderId="4" xfId="0" applyFont="1" applyFill="1" applyBorder="1" applyAlignment="1">
      <alignment horizontal="center" vertical="center" wrapText="1"/>
    </xf>
    <xf numFmtId="0" fontId="12" fillId="8" borderId="72" xfId="0" applyFont="1" applyFill="1" applyBorder="1" applyAlignment="1">
      <alignment horizontal="center" vertical="center" wrapText="1"/>
    </xf>
    <xf numFmtId="0" fontId="7" fillId="2" borderId="10" xfId="0" applyFont="1" applyFill="1" applyBorder="1" applyAlignment="1">
      <alignment horizontal="left" vertical="center" wrapText="1"/>
    </xf>
    <xf numFmtId="0" fontId="7" fillId="2" borderId="4" xfId="0" applyFont="1" applyFill="1" applyBorder="1" applyAlignment="1">
      <alignment horizontal="left" vertical="center" wrapText="1"/>
    </xf>
    <xf numFmtId="0" fontId="12" fillId="2" borderId="0" xfId="0" applyFont="1" applyFill="1" applyBorder="1" applyAlignment="1">
      <alignment horizontal="center" vertical="center"/>
    </xf>
    <xf numFmtId="0" fontId="12" fillId="0" borderId="10" xfId="0" applyFont="1" applyBorder="1" applyAlignment="1">
      <alignment horizontal="center" vertical="center" wrapText="1"/>
    </xf>
    <xf numFmtId="0" fontId="12" fillId="0" borderId="48" xfId="0" applyFont="1" applyBorder="1" applyAlignment="1">
      <alignment horizontal="center" vertical="center" wrapText="1"/>
    </xf>
    <xf numFmtId="0" fontId="16" fillId="8" borderId="27" xfId="0" applyFont="1" applyFill="1" applyBorder="1" applyAlignment="1">
      <alignment horizontal="center" vertical="center"/>
    </xf>
    <xf numFmtId="0" fontId="13" fillId="8" borderId="43" xfId="0" applyFont="1" applyFill="1" applyBorder="1" applyAlignment="1">
      <alignment horizontal="center" vertical="center" wrapText="1"/>
    </xf>
    <xf numFmtId="0" fontId="6" fillId="0" borderId="25" xfId="0" applyFont="1" applyBorder="1" applyAlignment="1">
      <alignment vertical="center"/>
    </xf>
    <xf numFmtId="0" fontId="6" fillId="0" borderId="78" xfId="0" applyFont="1" applyBorder="1" applyAlignment="1">
      <alignment vertical="center"/>
    </xf>
    <xf numFmtId="0" fontId="16" fillId="9" borderId="44" xfId="0" applyFont="1" applyFill="1" applyBorder="1" applyAlignment="1">
      <alignment horizontal="center" vertical="center"/>
    </xf>
    <xf numFmtId="0" fontId="7" fillId="8" borderId="13" xfId="0" applyFont="1" applyFill="1" applyBorder="1" applyAlignment="1">
      <alignment horizontal="center" vertical="center" wrapText="1"/>
    </xf>
    <xf numFmtId="0" fontId="7" fillId="8" borderId="10" xfId="0" applyFont="1" applyFill="1" applyBorder="1" applyAlignment="1">
      <alignment horizontal="center" vertical="center" wrapText="1"/>
    </xf>
    <xf numFmtId="0" fontId="12" fillId="2" borderId="13" xfId="0" applyFont="1" applyFill="1" applyBorder="1" applyAlignment="1">
      <alignment horizontal="center" vertical="top" wrapText="1"/>
    </xf>
    <xf numFmtId="0" fontId="12" fillId="0" borderId="10" xfId="0" applyFont="1" applyBorder="1" applyAlignment="1">
      <alignment horizontal="center" vertical="top" wrapText="1"/>
    </xf>
    <xf numFmtId="0" fontId="12" fillId="2" borderId="36" xfId="0" applyFont="1" applyFill="1" applyBorder="1" applyAlignment="1">
      <alignment horizontal="center" vertical="top" wrapText="1"/>
    </xf>
    <xf numFmtId="0" fontId="12" fillId="0" borderId="48" xfId="0" applyFont="1" applyBorder="1" applyAlignment="1">
      <alignment horizontal="center" vertical="top" wrapText="1"/>
    </xf>
    <xf numFmtId="0" fontId="12" fillId="8" borderId="9" xfId="0" applyFont="1" applyFill="1" applyBorder="1" applyAlignment="1">
      <alignment horizontal="center" vertical="center" wrapText="1"/>
    </xf>
    <xf numFmtId="0" fontId="12" fillId="8" borderId="10" xfId="0" applyFont="1" applyFill="1" applyBorder="1" applyAlignment="1">
      <alignment horizontal="center" vertical="center" wrapText="1"/>
    </xf>
    <xf numFmtId="0" fontId="12" fillId="2" borderId="9" xfId="0" applyFont="1" applyFill="1" applyBorder="1" applyAlignment="1">
      <alignment horizontal="center" vertical="center" wrapText="1"/>
    </xf>
    <xf numFmtId="0" fontId="12" fillId="2" borderId="76" xfId="0" applyFont="1" applyFill="1" applyBorder="1" applyAlignment="1">
      <alignment horizontal="center" vertical="center" wrapText="1"/>
    </xf>
    <xf numFmtId="0" fontId="12" fillId="8" borderId="48" xfId="0" applyFont="1" applyFill="1" applyBorder="1" applyAlignment="1">
      <alignment horizontal="center" vertical="center" wrapText="1"/>
    </xf>
    <xf numFmtId="0" fontId="12" fillId="8" borderId="13" xfId="0" applyFont="1" applyFill="1" applyBorder="1" applyAlignment="1">
      <alignment horizontal="center" vertical="center" wrapText="1"/>
    </xf>
    <xf numFmtId="0" fontId="12" fillId="2" borderId="13" xfId="0" applyFont="1" applyFill="1" applyBorder="1" applyAlignment="1">
      <alignment horizontal="center" vertical="center" wrapText="1"/>
    </xf>
    <xf numFmtId="0" fontId="12" fillId="2" borderId="10" xfId="0" applyFont="1" applyFill="1" applyBorder="1" applyAlignment="1">
      <alignment horizontal="center" vertical="center" wrapText="1"/>
    </xf>
    <xf numFmtId="0" fontId="12" fillId="2" borderId="36" xfId="0" applyFont="1" applyFill="1" applyBorder="1" applyAlignment="1">
      <alignment horizontal="center" vertical="center" wrapText="1"/>
    </xf>
    <xf numFmtId="0" fontId="12" fillId="2" borderId="48" xfId="0" applyFont="1" applyFill="1" applyBorder="1" applyAlignment="1">
      <alignment horizontal="center" vertical="center" wrapText="1"/>
    </xf>
    <xf numFmtId="0" fontId="12" fillId="8" borderId="9" xfId="0" applyFont="1" applyFill="1" applyBorder="1" applyAlignment="1">
      <alignment horizontal="center" vertical="center"/>
    </xf>
    <xf numFmtId="0" fontId="7" fillId="2" borderId="9" xfId="0" applyFont="1" applyFill="1" applyBorder="1" applyAlignment="1">
      <alignment vertical="center" wrapText="1"/>
    </xf>
    <xf numFmtId="0" fontId="12" fillId="8" borderId="34" xfId="0" applyFont="1" applyFill="1" applyBorder="1" applyAlignment="1">
      <alignment horizontal="center" vertical="center" wrapText="1"/>
    </xf>
    <xf numFmtId="0" fontId="7" fillId="2" borderId="76" xfId="0" applyFont="1" applyFill="1" applyBorder="1" applyAlignment="1">
      <alignment vertical="center" wrapText="1"/>
    </xf>
    <xf numFmtId="0" fontId="12" fillId="8" borderId="53" xfId="0" applyFont="1" applyFill="1" applyBorder="1" applyAlignment="1">
      <alignment horizontal="center" vertical="center" wrapText="1"/>
    </xf>
    <xf numFmtId="0" fontId="12" fillId="8" borderId="17" xfId="0" applyFont="1" applyFill="1" applyBorder="1" applyAlignment="1">
      <alignment horizontal="center" vertical="center"/>
    </xf>
    <xf numFmtId="0" fontId="12" fillId="8" borderId="14" xfId="0" applyFont="1" applyFill="1" applyBorder="1" applyAlignment="1">
      <alignment horizontal="center" vertical="center"/>
    </xf>
    <xf numFmtId="0" fontId="34" fillId="8" borderId="15" xfId="0" applyFont="1" applyFill="1" applyBorder="1" applyAlignment="1">
      <alignment horizontal="center" vertical="center"/>
    </xf>
    <xf numFmtId="0" fontId="35" fillId="0" borderId="0" xfId="0" applyFont="1" applyAlignment="1">
      <alignment vertical="center"/>
    </xf>
    <xf numFmtId="0" fontId="35" fillId="0" borderId="0" xfId="0" applyFont="1" applyAlignment="1">
      <alignment horizontal="center" vertical="center"/>
    </xf>
    <xf numFmtId="0" fontId="18" fillId="8" borderId="10" xfId="0" applyFont="1" applyFill="1" applyBorder="1" applyAlignment="1">
      <alignment horizontal="center" vertical="center" wrapText="1"/>
    </xf>
    <xf numFmtId="0" fontId="18" fillId="8" borderId="48" xfId="0" applyFont="1" applyFill="1" applyBorder="1" applyAlignment="1">
      <alignment horizontal="center" vertical="center" wrapText="1"/>
    </xf>
    <xf numFmtId="0" fontId="36" fillId="0" borderId="0" xfId="0" applyFont="1" applyAlignment="1">
      <alignment vertical="center"/>
    </xf>
    <xf numFmtId="0" fontId="37" fillId="0" borderId="0" xfId="0" applyFont="1" applyAlignment="1">
      <alignment vertical="center"/>
    </xf>
    <xf numFmtId="0" fontId="37" fillId="2" borderId="0" xfId="0" applyFont="1" applyFill="1" applyAlignment="1">
      <alignment vertical="center" textRotation="255"/>
    </xf>
    <xf numFmtId="0" fontId="37" fillId="2" borderId="0" xfId="0" applyFont="1" applyFill="1" applyAlignment="1">
      <alignment vertical="center"/>
    </xf>
    <xf numFmtId="0" fontId="4" fillId="5" borderId="1" xfId="0" applyFont="1" applyFill="1" applyBorder="1" applyAlignment="1">
      <alignment horizontal="center" vertical="center" wrapText="1"/>
    </xf>
    <xf numFmtId="0" fontId="38" fillId="2" borderId="2" xfId="0" applyFont="1" applyFill="1" applyBorder="1" applyAlignment="1">
      <alignment horizontal="center" vertical="center" wrapText="1"/>
    </xf>
    <xf numFmtId="0" fontId="39" fillId="2" borderId="2" xfId="0" applyFont="1" applyFill="1" applyBorder="1" applyAlignment="1">
      <alignment horizontal="center" vertical="center" wrapText="1"/>
    </xf>
    <xf numFmtId="0" fontId="40" fillId="2" borderId="2" xfId="0" applyFont="1" applyFill="1" applyBorder="1" applyAlignment="1">
      <alignment horizontal="center" vertical="center" wrapText="1"/>
    </xf>
    <xf numFmtId="0" fontId="9" fillId="5" borderId="1" xfId="0" applyFont="1" applyFill="1" applyBorder="1" applyAlignment="1">
      <alignment horizontal="center" vertical="center" wrapText="1"/>
    </xf>
    <xf numFmtId="0" fontId="1" fillId="2" borderId="79" xfId="0" applyFont="1" applyFill="1" applyBorder="1" applyAlignment="1"/>
    <xf numFmtId="0" fontId="4" fillId="0" borderId="80" xfId="0" applyFont="1" applyBorder="1" applyAlignment="1">
      <alignment horizontal="right" wrapText="1"/>
    </xf>
    <xf numFmtId="0" fontId="1" fillId="0" borderId="80" xfId="0" applyFont="1" applyBorder="1" applyAlignment="1"/>
    <xf numFmtId="0" fontId="1" fillId="0" borderId="81" xfId="0" applyFont="1" applyBorder="1" applyAlignment="1"/>
    <xf numFmtId="0" fontId="1" fillId="2" borderId="82" xfId="0" applyFont="1" applyFill="1" applyBorder="1" applyAlignment="1"/>
    <xf numFmtId="0" fontId="4" fillId="0" borderId="83" xfId="0" applyFont="1" applyBorder="1" applyAlignment="1">
      <alignment horizontal="right" wrapText="1"/>
    </xf>
    <xf numFmtId="0" fontId="1" fillId="0" borderId="83" xfId="0" applyFont="1" applyBorder="1" applyAlignment="1"/>
    <xf numFmtId="0" fontId="1" fillId="0" borderId="84" xfId="0" applyFont="1" applyBorder="1" applyAlignment="1"/>
    <xf numFmtId="0" fontId="41" fillId="25" borderId="17" xfId="0" applyFont="1" applyFill="1" applyBorder="1" applyAlignment="1">
      <alignment vertical="center" wrapText="1"/>
    </xf>
    <xf numFmtId="0" fontId="1" fillId="0" borderId="85" xfId="0" applyFont="1" applyBorder="1" applyAlignment="1"/>
    <xf numFmtId="0" fontId="41" fillId="2" borderId="14" xfId="0" applyFont="1" applyFill="1" applyBorder="1" applyAlignment="1">
      <alignment vertical="center" wrapText="1"/>
    </xf>
    <xf numFmtId="0" fontId="41" fillId="25" borderId="14" xfId="0" applyFont="1" applyFill="1" applyBorder="1" applyAlignment="1">
      <alignment vertical="center" wrapText="1"/>
    </xf>
    <xf numFmtId="0" fontId="4" fillId="25" borderId="14" xfId="0" applyFont="1" applyFill="1" applyBorder="1" applyAlignment="1">
      <alignment vertical="center" wrapText="1"/>
    </xf>
    <xf numFmtId="0" fontId="4" fillId="2" borderId="14" xfId="0" applyFont="1" applyFill="1" applyBorder="1" applyAlignment="1">
      <alignment vertical="center" wrapText="1"/>
    </xf>
    <xf numFmtId="0" fontId="24" fillId="2" borderId="14" xfId="0" applyFont="1" applyFill="1" applyBorder="1" applyAlignment="1">
      <alignment vertical="center" wrapText="1"/>
    </xf>
    <xf numFmtId="0" fontId="1" fillId="2" borderId="14" xfId="0" applyFont="1" applyFill="1" applyBorder="1" applyAlignment="1">
      <alignment vertical="center" wrapText="1"/>
    </xf>
    <xf numFmtId="0" fontId="1" fillId="2" borderId="15" xfId="0" applyFont="1" applyFill="1" applyBorder="1" applyAlignment="1">
      <alignment vertical="center" wrapText="1"/>
    </xf>
    <xf numFmtId="0" fontId="1" fillId="0" borderId="79" xfId="0" applyFont="1" applyBorder="1" applyAlignment="1">
      <alignment horizontal="right"/>
    </xf>
    <xf numFmtId="0" fontId="1" fillId="0" borderId="86" xfId="0" applyFont="1" applyBorder="1" applyAlignment="1">
      <alignment horizontal="right"/>
    </xf>
    <xf numFmtId="0" fontId="1" fillId="0" borderId="87" xfId="0" applyFont="1" applyBorder="1" applyAlignment="1"/>
    <xf numFmtId="0" fontId="1" fillId="0" borderId="82" xfId="0" applyFont="1" applyBorder="1" applyAlignment="1">
      <alignment horizontal="right"/>
    </xf>
    <xf numFmtId="0" fontId="1" fillId="0" borderId="88" xfId="0" applyFont="1" applyBorder="1" applyAlignment="1"/>
    <xf numFmtId="0" fontId="1" fillId="0" borderId="89" xfId="0" applyFont="1" applyBorder="1" applyAlignment="1"/>
    <xf numFmtId="0" fontId="1" fillId="2" borderId="1" xfId="0" applyFont="1" applyFill="1" applyBorder="1" applyAlignment="1">
      <alignment horizontal="center"/>
    </xf>
    <xf numFmtId="0" fontId="1" fillId="25" borderId="90" xfId="0" applyFont="1" applyFill="1" applyBorder="1" applyAlignment="1">
      <alignment vertical="top" wrapText="1"/>
    </xf>
    <xf numFmtId="0" fontId="6" fillId="0" borderId="91" xfId="0" applyFont="1" applyBorder="1" applyAlignment="1">
      <alignment vertical="center"/>
    </xf>
    <xf numFmtId="0" fontId="1" fillId="25" borderId="92" xfId="0" applyFont="1" applyFill="1" applyBorder="1" applyAlignment="1">
      <alignment vertical="top" wrapText="1"/>
    </xf>
    <xf numFmtId="0" fontId="24" fillId="2" borderId="92" xfId="0" applyFont="1" applyFill="1" applyBorder="1" applyAlignment="1">
      <alignment vertical="top" wrapText="1"/>
    </xf>
    <xf numFmtId="0" fontId="1" fillId="2" borderId="92" xfId="0" applyFont="1" applyFill="1" applyBorder="1" applyAlignment="1">
      <alignment vertical="top" wrapText="1"/>
    </xf>
    <xf numFmtId="0" fontId="24" fillId="25" borderId="92" xfId="0" applyFont="1" applyFill="1" applyBorder="1" applyAlignment="1">
      <alignment vertical="top" wrapText="1"/>
    </xf>
    <xf numFmtId="0" fontId="41" fillId="2" borderId="92" xfId="0" applyFont="1" applyFill="1" applyBorder="1" applyAlignment="1"/>
    <xf numFmtId="0" fontId="4" fillId="2" borderId="92" xfId="0" applyFont="1" applyFill="1" applyBorder="1" applyAlignment="1"/>
    <xf numFmtId="0" fontId="1" fillId="25" borderId="0" xfId="0" applyFont="1" applyFill="1" applyAlignment="1">
      <alignment vertical="top" wrapText="1"/>
    </xf>
    <xf numFmtId="0" fontId="6" fillId="0" borderId="93" xfId="0" applyFont="1" applyBorder="1" applyAlignment="1">
      <alignment vertical="center"/>
    </xf>
    <xf numFmtId="0" fontId="7" fillId="0" borderId="94" xfId="0" applyFont="1" applyBorder="1" applyAlignment="1">
      <alignment vertical="center"/>
    </xf>
    <xf numFmtId="0" fontId="7" fillId="0" borderId="95" xfId="0" applyFont="1" applyBorder="1" applyAlignment="1">
      <alignment vertical="center"/>
    </xf>
    <xf numFmtId="0" fontId="7" fillId="0" borderId="96" xfId="0" applyFont="1" applyBorder="1" applyAlignment="1">
      <alignment vertical="center"/>
    </xf>
    <xf numFmtId="0" fontId="2" fillId="3" borderId="55" xfId="0" applyFont="1" applyFill="1" applyBorder="1" applyAlignment="1">
      <alignment vertical="center"/>
    </xf>
    <xf numFmtId="0" fontId="7" fillId="20" borderId="97" xfId="0" applyFont="1" applyFill="1" applyBorder="1" applyAlignment="1">
      <alignment vertical="center"/>
    </xf>
    <xf numFmtId="0" fontId="6" fillId="0" borderId="98" xfId="0" applyFont="1" applyBorder="1" applyAlignment="1">
      <alignment vertical="center"/>
    </xf>
    <xf numFmtId="0" fontId="7" fillId="8" borderId="97" xfId="0" applyFont="1" applyFill="1" applyBorder="1" applyAlignment="1">
      <alignment vertical="center"/>
    </xf>
    <xf numFmtId="0" fontId="7" fillId="8" borderId="99" xfId="0" applyFont="1" applyFill="1" applyBorder="1" applyAlignment="1">
      <alignment vertical="center"/>
    </xf>
    <xf numFmtId="0" fontId="6" fillId="0" borderId="100" xfId="0" applyFont="1" applyBorder="1" applyAlignment="1">
      <alignment vertical="center"/>
    </xf>
    <xf numFmtId="0" fontId="9" fillId="2" borderId="101" xfId="0" applyFont="1" applyFill="1" applyBorder="1" applyAlignment="1">
      <alignment horizontal="left" vertical="center"/>
    </xf>
    <xf numFmtId="0" fontId="7" fillId="0" borderId="101" xfId="0" applyFont="1" applyBorder="1" applyAlignment="1">
      <alignment vertical="center"/>
    </xf>
    <xf numFmtId="0" fontId="42" fillId="26" borderId="97" xfId="0" applyFont="1" applyFill="1" applyBorder="1" applyAlignment="1">
      <alignment vertical="center"/>
    </xf>
    <xf numFmtId="0" fontId="7" fillId="0" borderId="102" xfId="0" applyFont="1" applyBorder="1" applyAlignment="1">
      <alignment vertical="center"/>
    </xf>
    <xf numFmtId="0" fontId="7" fillId="0" borderId="103" xfId="0" applyFont="1" applyBorder="1" applyAlignment="1">
      <alignment vertical="center"/>
    </xf>
    <xf numFmtId="0" fontId="7" fillId="0" borderId="104" xfId="0" applyFont="1" applyBorder="1" applyAlignment="1">
      <alignment vertical="center"/>
    </xf>
    <xf numFmtId="0" fontId="6" fillId="0" borderId="105" xfId="0" applyFont="1" applyBorder="1" applyAlignment="1">
      <alignment vertical="center"/>
    </xf>
    <xf numFmtId="0" fontId="7" fillId="0" borderId="106" xfId="0" applyFont="1" applyBorder="1" applyAlignment="1">
      <alignment vertical="center"/>
    </xf>
    <xf numFmtId="0" fontId="43" fillId="3" borderId="55" xfId="0" applyFont="1" applyFill="1" applyBorder="1" applyAlignment="1">
      <alignment vertical="center"/>
    </xf>
    <xf numFmtId="0" fontId="4" fillId="20" borderId="9" xfId="0" applyFont="1" applyFill="1" applyBorder="1" applyAlignment="1">
      <alignment vertical="center"/>
    </xf>
    <xf numFmtId="0" fontId="4" fillId="8" borderId="107" xfId="0" applyFont="1" applyFill="1" applyBorder="1" applyAlignment="1">
      <alignment vertical="center"/>
    </xf>
    <xf numFmtId="0" fontId="6" fillId="0" borderId="108" xfId="0" applyFont="1" applyBorder="1" applyAlignment="1">
      <alignment vertical="center"/>
    </xf>
    <xf numFmtId="0" fontId="4" fillId="20" borderId="76" xfId="0" applyFont="1" applyFill="1" applyBorder="1" applyAlignment="1">
      <alignment vertical="center"/>
    </xf>
    <xf numFmtId="0" fontId="4" fillId="8" borderId="48" xfId="0" applyFont="1" applyFill="1" applyBorder="1" applyAlignment="1">
      <alignment vertical="center"/>
    </xf>
    <xf numFmtId="0" fontId="7" fillId="0" borderId="109" xfId="0" applyFont="1" applyBorder="1" applyAlignment="1">
      <alignment vertical="center"/>
    </xf>
    <xf numFmtId="0" fontId="7" fillId="0" borderId="98" xfId="0" applyFont="1" applyBorder="1" applyAlignment="1">
      <alignment vertical="center"/>
    </xf>
    <xf numFmtId="0" fontId="43" fillId="3" borderId="7" xfId="0" applyFont="1" applyFill="1" applyBorder="1" applyAlignment="1">
      <alignment vertical="center"/>
    </xf>
    <xf numFmtId="0" fontId="4" fillId="16" borderId="7" xfId="0" applyFont="1" applyFill="1" applyBorder="1" applyAlignment="1">
      <alignment vertical="center"/>
    </xf>
    <xf numFmtId="0" fontId="6" fillId="0" borderId="110" xfId="0" applyFont="1" applyBorder="1" applyAlignment="1">
      <alignment vertical="center"/>
    </xf>
    <xf numFmtId="0" fontId="4" fillId="16" borderId="13" xfId="0" applyFont="1" applyFill="1" applyBorder="1" applyAlignment="1">
      <alignment vertical="center"/>
    </xf>
    <xf numFmtId="0" fontId="4" fillId="20" borderId="13" xfId="0" applyFont="1" applyFill="1" applyBorder="1" applyAlignment="1">
      <alignment vertical="center"/>
    </xf>
    <xf numFmtId="0" fontId="4" fillId="16" borderId="36" xfId="0" applyFont="1" applyFill="1" applyBorder="1" applyAlignment="1">
      <alignment vertical="center"/>
    </xf>
    <xf numFmtId="0" fontId="7" fillId="0" borderId="111" xfId="0" applyFont="1" applyBorder="1" applyAlignment="1">
      <alignment vertical="center"/>
    </xf>
    <xf numFmtId="0" fontId="1" fillId="0" borderId="0" xfId="0" applyFont="1" applyAlignment="1">
      <alignment vertical="center"/>
    </xf>
    <xf numFmtId="0" fontId="1" fillId="0" borderId="103" xfId="0" applyFont="1" applyBorder="1" applyAlignment="1">
      <alignment vertical="center"/>
    </xf>
    <xf numFmtId="0" fontId="4" fillId="16" borderId="14" xfId="0" applyFont="1" applyFill="1" applyBorder="1" applyAlignment="1">
      <alignment vertical="center" wrapText="1"/>
    </xf>
    <xf numFmtId="0" fontId="4" fillId="16" borderId="26" xfId="0" applyFont="1" applyFill="1" applyBorder="1" applyAlignment="1">
      <alignment vertical="center" wrapText="1"/>
    </xf>
    <xf numFmtId="0" fontId="9" fillId="0" borderId="94" xfId="0" applyFont="1" applyBorder="1" applyAlignment="1">
      <alignment vertical="center"/>
    </xf>
    <xf numFmtId="0" fontId="9" fillId="0" borderId="111" xfId="0" applyFont="1" applyBorder="1" applyAlignment="1">
      <alignment vertical="center"/>
    </xf>
    <xf numFmtId="0" fontId="6" fillId="0" borderId="112" xfId="0" applyFont="1" applyBorder="1" applyAlignment="1">
      <alignment vertical="center"/>
    </xf>
    <xf numFmtId="0" fontId="42" fillId="26" borderId="99" xfId="0" applyFont="1" applyFill="1" applyBorder="1" applyAlignment="1">
      <alignment vertical="center"/>
    </xf>
    <xf numFmtId="0" fontId="44" fillId="6" borderId="96" xfId="0" applyFont="1" applyFill="1" applyBorder="1" applyAlignment="1">
      <alignment vertical="center"/>
    </xf>
    <xf numFmtId="0" fontId="14" fillId="20" borderId="97" xfId="0" applyFont="1" applyFill="1" applyBorder="1" applyAlignment="1">
      <alignment vertical="center"/>
    </xf>
    <xf numFmtId="0" fontId="7" fillId="20" borderId="113" xfId="0" applyFont="1" applyFill="1" applyBorder="1" applyAlignment="1">
      <alignment vertical="center"/>
    </xf>
    <xf numFmtId="0" fontId="7" fillId="10" borderId="114" xfId="0" applyFont="1" applyFill="1" applyBorder="1" applyAlignment="1">
      <alignment vertical="center"/>
    </xf>
    <xf numFmtId="0" fontId="6" fillId="0" borderId="85" xfId="0" applyFont="1" applyBorder="1" applyAlignment="1">
      <alignment vertical="center"/>
    </xf>
    <xf numFmtId="0" fontId="7" fillId="10" borderId="115" xfId="0" applyFont="1" applyFill="1" applyBorder="1" applyAlignment="1">
      <alignment vertical="center"/>
    </xf>
    <xf numFmtId="0" fontId="6" fillId="0" borderId="116" xfId="0" applyFont="1" applyBorder="1" applyAlignment="1">
      <alignment vertical="center"/>
    </xf>
    <xf numFmtId="0" fontId="45" fillId="10" borderId="55" xfId="0" applyFont="1" applyFill="1" applyBorder="1" applyAlignment="1">
      <alignment horizontal="left" vertical="center"/>
    </xf>
    <xf numFmtId="0" fontId="45" fillId="10" borderId="97" xfId="0" applyFont="1" applyFill="1" applyBorder="1" applyAlignment="1">
      <alignment horizontal="left" vertical="center"/>
    </xf>
    <xf numFmtId="0" fontId="6" fillId="0" borderId="111" xfId="0" applyFont="1" applyBorder="1" applyAlignment="1">
      <alignment vertical="center"/>
    </xf>
    <xf numFmtId="0" fontId="7" fillId="0" borderId="117" xfId="0" applyFont="1" applyBorder="1" applyAlignment="1">
      <alignment vertical="center"/>
    </xf>
    <xf numFmtId="0" fontId="6" fillId="0" borderId="118" xfId="0" applyFont="1" applyBorder="1" applyAlignment="1">
      <alignment vertical="center"/>
    </xf>
    <xf numFmtId="0" fontId="6" fillId="0" borderId="119" xfId="0" applyFont="1" applyBorder="1" applyAlignment="1">
      <alignment vertical="center"/>
    </xf>
    <xf numFmtId="0" fontId="46" fillId="16" borderId="26" xfId="0" applyFont="1" applyFill="1" applyBorder="1" applyAlignment="1">
      <alignment vertical="center" wrapText="1"/>
    </xf>
    <xf numFmtId="0" fontId="45" fillId="20" borderId="97" xfId="0" applyFont="1" applyFill="1" applyBorder="1" applyAlignment="1">
      <alignment horizontal="left" vertical="center"/>
    </xf>
    <xf numFmtId="0" fontId="7" fillId="10" borderId="99" xfId="0" applyFont="1" applyFill="1" applyBorder="1" applyAlignment="1">
      <alignment vertical="center"/>
    </xf>
    <xf numFmtId="0" fontId="7" fillId="0" borderId="63" xfId="0" applyFont="1" applyBorder="1" applyAlignment="1">
      <alignment vertical="center"/>
    </xf>
    <xf numFmtId="0" fontId="3" fillId="3" borderId="17" xfId="0" applyFont="1" applyFill="1" applyBorder="1" applyAlignment="1">
      <alignment vertical="center"/>
    </xf>
    <xf numFmtId="0" fontId="9" fillId="0" borderId="104" xfId="0" applyFont="1" applyBorder="1" applyAlignment="1">
      <alignment vertical="center"/>
    </xf>
    <xf numFmtId="0" fontId="9" fillId="0" borderId="95" xfId="0" applyFont="1" applyBorder="1" applyAlignment="1">
      <alignment vertical="center"/>
    </xf>
    <xf numFmtId="0" fontId="45" fillId="10" borderId="99" xfId="0" applyFont="1" applyFill="1" applyBorder="1" applyAlignment="1">
      <alignment horizontal="left" vertical="center"/>
    </xf>
    <xf numFmtId="0" fontId="45" fillId="0" borderId="103" xfId="0" applyFont="1" applyBorder="1" applyAlignment="1">
      <alignment horizontal="left" vertical="center"/>
    </xf>
    <xf numFmtId="0" fontId="2" fillId="3" borderId="17" xfId="0" applyFont="1" applyFill="1" applyBorder="1" applyAlignment="1">
      <alignment vertical="center"/>
    </xf>
    <xf numFmtId="0" fontId="7" fillId="10" borderId="55" xfId="0" applyFont="1" applyFill="1" applyBorder="1" applyAlignment="1">
      <alignment vertical="center"/>
    </xf>
    <xf numFmtId="0" fontId="7" fillId="10" borderId="97" xfId="0" applyFont="1" applyFill="1" applyBorder="1" applyAlignment="1">
      <alignment vertical="center"/>
    </xf>
    <xf numFmtId="0" fontId="9" fillId="20" borderId="14" xfId="0" applyFont="1" applyFill="1" applyBorder="1" applyAlignment="1">
      <alignment vertical="center"/>
    </xf>
    <xf numFmtId="0" fontId="9" fillId="10" borderId="14" xfId="0" applyFont="1" applyFill="1" applyBorder="1" applyAlignment="1">
      <alignment vertical="center"/>
    </xf>
    <xf numFmtId="0" fontId="9" fillId="10" borderId="15" xfId="0" applyFont="1" applyFill="1" applyBorder="1" applyAlignment="1">
      <alignment vertical="center"/>
    </xf>
    <xf numFmtId="0" fontId="9" fillId="20" borderId="97" xfId="0" applyFont="1" applyFill="1" applyBorder="1" applyAlignment="1">
      <alignment vertical="center"/>
    </xf>
    <xf numFmtId="0" fontId="9" fillId="10" borderId="97" xfId="0" applyFont="1" applyFill="1" applyBorder="1" applyAlignment="1">
      <alignment vertical="center"/>
    </xf>
    <xf numFmtId="0" fontId="9" fillId="10" borderId="99" xfId="0" applyFont="1" applyFill="1" applyBorder="1" applyAlignment="1">
      <alignment vertical="center"/>
    </xf>
    <xf numFmtId="0" fontId="12" fillId="2" borderId="0" xfId="0" applyFont="1" applyFill="1" applyAlignment="1">
      <alignment vertical="center" wrapText="1"/>
    </xf>
    <xf numFmtId="0" fontId="12" fillId="0" borderId="120" xfId="0" applyFont="1" applyBorder="1" applyAlignment="1">
      <alignment vertical="center" wrapText="1"/>
    </xf>
    <xf numFmtId="0" fontId="12" fillId="0" borderId="101" xfId="0" applyFont="1" applyBorder="1" applyAlignment="1">
      <alignment vertical="center" wrapText="1"/>
    </xf>
    <xf numFmtId="0" fontId="12" fillId="0" borderId="121" xfId="0" applyFont="1" applyBorder="1" applyAlignment="1">
      <alignment vertical="center" wrapText="1"/>
    </xf>
    <xf numFmtId="0" fontId="12" fillId="2" borderId="96" xfId="0" applyFont="1" applyFill="1" applyBorder="1" applyAlignment="1">
      <alignment vertical="center" wrapText="1"/>
    </xf>
    <xf numFmtId="0" fontId="26" fillId="3" borderId="55" xfId="0" applyFont="1" applyFill="1" applyBorder="1" applyAlignment="1">
      <alignment horizontal="center" vertical="center" wrapText="1"/>
    </xf>
    <xf numFmtId="0" fontId="12" fillId="16" borderId="58" xfId="0" applyFont="1" applyFill="1" applyBorder="1" applyAlignment="1">
      <alignment vertical="center" wrapText="1"/>
    </xf>
    <xf numFmtId="0" fontId="12" fillId="16" borderId="97" xfId="0" applyFont="1" applyFill="1" applyBorder="1" applyAlignment="1">
      <alignment vertical="center" wrapText="1"/>
    </xf>
    <xf numFmtId="0" fontId="16" fillId="16" borderId="99" xfId="0" applyFont="1" applyFill="1" applyBorder="1" applyAlignment="1">
      <alignment horizontal="left" vertical="center"/>
    </xf>
    <xf numFmtId="0" fontId="12" fillId="2" borderId="94" xfId="0" applyFont="1" applyFill="1" applyBorder="1" applyAlignment="1">
      <alignment vertical="center" wrapText="1"/>
    </xf>
    <xf numFmtId="0" fontId="12" fillId="0" borderId="103" xfId="0" applyFont="1" applyBorder="1" applyAlignment="1">
      <alignment vertical="center" wrapText="1"/>
    </xf>
    <xf numFmtId="0" fontId="8" fillId="2" borderId="96" xfId="0" applyFont="1" applyFill="1" applyBorder="1" applyAlignment="1">
      <alignment horizontal="center" vertical="center" wrapText="1"/>
    </xf>
    <xf numFmtId="0" fontId="29" fillId="2" borderId="96" xfId="0" applyFont="1" applyFill="1" applyBorder="1" applyAlignment="1">
      <alignment horizontal="center" vertical="center" wrapText="1"/>
    </xf>
    <xf numFmtId="0" fontId="29" fillId="8" borderId="122" xfId="0" applyFont="1" applyFill="1" applyBorder="1" applyAlignment="1">
      <alignment horizontal="center" vertical="center" wrapText="1"/>
    </xf>
    <xf numFmtId="0" fontId="6" fillId="0" borderId="106" xfId="0" applyFont="1" applyBorder="1" applyAlignment="1">
      <alignment vertical="center"/>
    </xf>
    <xf numFmtId="0" fontId="6" fillId="0" borderId="123" xfId="0" applyFont="1" applyBorder="1" applyAlignment="1">
      <alignment vertical="center"/>
    </xf>
    <xf numFmtId="0" fontId="6" fillId="0" borderId="58" xfId="0" applyFont="1" applyBorder="1" applyAlignment="1">
      <alignment vertical="center"/>
    </xf>
    <xf numFmtId="0" fontId="12" fillId="2" borderId="96" xfId="0" applyFont="1" applyFill="1" applyBorder="1" applyAlignment="1">
      <alignment horizontal="left" vertical="center" wrapText="1"/>
    </xf>
    <xf numFmtId="0" fontId="12" fillId="2" borderId="122" xfId="0" applyFont="1" applyFill="1" applyBorder="1" applyAlignment="1">
      <alignment horizontal="left" vertical="center" wrapText="1"/>
    </xf>
    <xf numFmtId="0" fontId="12" fillId="0" borderId="109" xfId="0" applyFont="1" applyBorder="1" applyAlignment="1">
      <alignment vertical="center" wrapText="1"/>
    </xf>
    <xf numFmtId="0" fontId="26" fillId="3" borderId="124" xfId="0" applyFont="1" applyFill="1" applyBorder="1" applyAlignment="1">
      <alignment vertical="center" wrapText="1"/>
    </xf>
    <xf numFmtId="0" fontId="6" fillId="0" borderId="125" xfId="0" applyFont="1" applyBorder="1" applyAlignment="1">
      <alignment vertical="center"/>
    </xf>
    <xf numFmtId="0" fontId="26" fillId="3" borderId="126" xfId="0" applyFont="1" applyFill="1" applyBorder="1" applyAlignment="1">
      <alignment vertical="center" wrapText="1"/>
    </xf>
    <xf numFmtId="0" fontId="6" fillId="0" borderId="127" xfId="0" applyFont="1" applyBorder="1" applyAlignment="1">
      <alignment vertical="center"/>
    </xf>
    <xf numFmtId="0" fontId="26" fillId="3" borderId="128" xfId="0" applyFont="1" applyFill="1" applyBorder="1" applyAlignment="1">
      <alignment vertical="center" wrapText="1"/>
    </xf>
    <xf numFmtId="0" fontId="6" fillId="0" borderId="129" xfId="0" applyFont="1" applyBorder="1" applyAlignment="1">
      <alignment vertical="center"/>
    </xf>
    <xf numFmtId="0" fontId="7" fillId="0" borderId="130" xfId="0" applyFont="1" applyBorder="1" applyAlignment="1">
      <alignment vertical="center"/>
    </xf>
    <xf numFmtId="49" fontId="7" fillId="0" borderId="96" xfId="0" applyNumberFormat="1" applyFont="1" applyBorder="1" applyAlignment="1">
      <alignment vertical="center"/>
    </xf>
    <xf numFmtId="0" fontId="9" fillId="25" borderId="94" xfId="0" applyFont="1" applyFill="1" applyBorder="1" applyAlignment="1">
      <alignment vertical="center"/>
    </xf>
    <xf numFmtId="49" fontId="7" fillId="0" borderId="94" xfId="0" applyNumberFormat="1" applyFont="1" applyBorder="1" applyAlignment="1">
      <alignment vertical="center"/>
    </xf>
    <xf numFmtId="0" fontId="6" fillId="0" borderId="131" xfId="0" applyFont="1" applyBorder="1" applyAlignment="1">
      <alignment vertical="center"/>
    </xf>
    <xf numFmtId="0" fontId="6" fillId="0" borderId="132" xfId="0" applyFont="1" applyBorder="1" applyAlignment="1">
      <alignment vertical="center"/>
    </xf>
    <xf numFmtId="0" fontId="6" fillId="0" borderId="133" xfId="0" applyFont="1" applyBorder="1" applyAlignment="1">
      <alignment vertical="center"/>
    </xf>
    <xf numFmtId="0" fontId="6" fillId="0" borderId="63" xfId="0" applyFont="1" applyBorder="1" applyAlignment="1">
      <alignment vertical="center"/>
    </xf>
    <xf numFmtId="0" fontId="26" fillId="3" borderId="0" xfId="0" applyFont="1" applyFill="1" applyAlignment="1">
      <alignment horizontal="center" vertical="center"/>
    </xf>
    <xf numFmtId="0" fontId="47" fillId="0" borderId="0" xfId="0" applyFont="1" applyAlignment="1">
      <alignment horizontal="center" vertical="center"/>
    </xf>
    <xf numFmtId="0" fontId="48" fillId="22" borderId="6" xfId="0" applyFont="1" applyFill="1" applyBorder="1" applyAlignment="1">
      <alignment horizontal="center" vertical="center"/>
    </xf>
    <xf numFmtId="0" fontId="49" fillId="0" borderId="0" xfId="0" applyFont="1" applyAlignment="1">
      <alignment horizontal="center" vertical="center"/>
    </xf>
    <xf numFmtId="0" fontId="49" fillId="0" borderId="25" xfId="0" applyFont="1" applyBorder="1" applyAlignment="1">
      <alignment horizontal="center" vertical="center"/>
    </xf>
    <xf numFmtId="0" fontId="49" fillId="0" borderId="3" xfId="0" applyFont="1" applyBorder="1" applyAlignment="1">
      <alignment horizontal="center" vertical="center"/>
    </xf>
    <xf numFmtId="0" fontId="7" fillId="0" borderId="3" xfId="0" applyFont="1" applyBorder="1" applyAlignment="1">
      <alignment vertical="center"/>
    </xf>
    <xf numFmtId="0" fontId="49" fillId="0" borderId="2" xfId="0" applyFont="1" applyBorder="1" applyAlignment="1">
      <alignment horizontal="center" vertical="center"/>
    </xf>
    <xf numFmtId="0" fontId="11" fillId="27" borderId="22" xfId="0" applyFont="1" applyFill="1" applyBorder="1" applyAlignment="1">
      <alignment horizontal="center" vertical="center"/>
    </xf>
    <xf numFmtId="0" fontId="11" fillId="27" borderId="134" xfId="0" applyFont="1" applyFill="1" applyBorder="1" applyAlignment="1">
      <alignment horizontal="center" vertical="center"/>
    </xf>
    <xf numFmtId="0" fontId="11" fillId="27" borderId="135" xfId="0" applyFont="1" applyFill="1" applyBorder="1" applyAlignment="1">
      <alignment horizontal="center" vertical="center"/>
    </xf>
    <xf numFmtId="0" fontId="11" fillId="27" borderId="23" xfId="0" applyFont="1" applyFill="1" applyBorder="1" applyAlignment="1">
      <alignment horizontal="center" vertical="center"/>
    </xf>
    <xf numFmtId="0" fontId="47" fillId="5" borderId="15" xfId="0" applyFont="1" applyFill="1" applyBorder="1" applyAlignment="1">
      <alignment horizontal="center" vertical="center"/>
    </xf>
    <xf numFmtId="0" fontId="48" fillId="5" borderId="52" xfId="0" applyFont="1" applyFill="1" applyBorder="1" applyAlignment="1">
      <alignment horizontal="center" vertical="center"/>
    </xf>
    <xf numFmtId="0" fontId="49" fillId="0" borderId="14" xfId="0" applyFont="1" applyBorder="1" applyAlignment="1">
      <alignment horizontal="center" vertical="center"/>
    </xf>
    <xf numFmtId="0" fontId="9" fillId="2" borderId="25" xfId="0" applyFont="1" applyFill="1" applyBorder="1" applyAlignment="1">
      <alignment horizontal="left" vertical="center"/>
    </xf>
    <xf numFmtId="0" fontId="7" fillId="0" borderId="25" xfId="0" applyFont="1" applyBorder="1" applyAlignment="1">
      <alignment vertical="center"/>
    </xf>
    <xf numFmtId="0" fontId="7" fillId="0" borderId="34" xfId="0" applyFont="1" applyBorder="1" applyAlignment="1">
      <alignment vertical="center"/>
    </xf>
    <xf numFmtId="0" fontId="9" fillId="2" borderId="34" xfId="0" applyFont="1" applyFill="1" applyBorder="1" applyAlignment="1">
      <alignment horizontal="left" vertical="center"/>
    </xf>
    <xf numFmtId="0" fontId="49" fillId="0" borderId="15" xfId="0" applyFont="1" applyBorder="1" applyAlignment="1">
      <alignment horizontal="center" vertical="center"/>
    </xf>
    <xf numFmtId="0" fontId="7" fillId="0" borderId="53" xfId="0" applyFont="1" applyBorder="1" applyAlignment="1">
      <alignment vertical="center"/>
    </xf>
    <xf numFmtId="0" fontId="9" fillId="2" borderId="53" xfId="0" applyFont="1" applyFill="1" applyBorder="1" applyAlignment="1">
      <alignment horizontal="left" vertical="center"/>
    </xf>
    <xf numFmtId="0" fontId="7" fillId="0" borderId="136" xfId="0" applyFont="1" applyBorder="1" applyAlignment="1">
      <alignment vertical="center"/>
    </xf>
    <xf numFmtId="0" fontId="7" fillId="0" borderId="137" xfId="0" applyFont="1" applyBorder="1" applyAlignment="1">
      <alignment vertical="center"/>
    </xf>
    <xf numFmtId="0" fontId="7" fillId="0" borderId="138" xfId="0" applyFont="1" applyBorder="1" applyAlignment="1">
      <alignment vertical="center"/>
    </xf>
    <xf numFmtId="0" fontId="7" fillId="0" borderId="87" xfId="0" applyFont="1" applyBorder="1" applyAlignment="1">
      <alignment vertical="center"/>
    </xf>
    <xf numFmtId="0" fontId="7" fillId="0" borderId="139" xfId="0" applyFont="1" applyBorder="1" applyAlignment="1">
      <alignment vertical="center"/>
    </xf>
    <xf numFmtId="0" fontId="7" fillId="0" borderId="140" xfId="0" applyFont="1" applyBorder="1" applyAlignment="1">
      <alignment vertical="center"/>
    </xf>
    <xf numFmtId="0" fontId="48" fillId="28" borderId="7" xfId="0" applyFont="1" applyFill="1" applyBorder="1" applyAlignment="1">
      <alignment horizontal="center" vertical="center"/>
    </xf>
    <xf numFmtId="0" fontId="7" fillId="0" borderId="0" xfId="0" applyFont="1" applyAlignment="1">
      <alignment horizontal="right" vertical="center"/>
    </xf>
    <xf numFmtId="0" fontId="7" fillId="0" borderId="16" xfId="0" applyFont="1" applyBorder="1" applyAlignment="1">
      <alignment vertical="center"/>
    </xf>
    <xf numFmtId="0" fontId="9" fillId="0" borderId="16" xfId="0" applyFont="1" applyBorder="1" applyAlignment="1">
      <alignment vertical="center"/>
    </xf>
    <xf numFmtId="0" fontId="9" fillId="0" borderId="25" xfId="0" applyFont="1" applyBorder="1" applyAlignment="1">
      <alignment vertical="center"/>
    </xf>
    <xf numFmtId="0" fontId="7" fillId="0" borderId="41" xfId="0" applyFont="1" applyBorder="1" applyAlignment="1">
      <alignment vertical="center"/>
    </xf>
    <xf numFmtId="0" fontId="9" fillId="0" borderId="34" xfId="0" applyFont="1" applyBorder="1" applyAlignment="1">
      <alignment vertical="center"/>
    </xf>
    <xf numFmtId="0" fontId="7" fillId="0" borderId="64" xfId="0" applyFont="1" applyBorder="1" applyAlignment="1">
      <alignment vertical="center"/>
    </xf>
    <xf numFmtId="0" fontId="9" fillId="0" borderId="53" xfId="0" applyFont="1" applyBorder="1" applyAlignment="1">
      <alignment vertical="center"/>
    </xf>
    <xf numFmtId="0" fontId="7" fillId="0" borderId="75" xfId="0" applyFont="1" applyBorder="1" applyAlignment="1">
      <alignment vertical="center"/>
    </xf>
    <xf numFmtId="0" fontId="9" fillId="0" borderId="137" xfId="0" applyFont="1" applyBorder="1" applyAlignment="1">
      <alignment vertical="center"/>
    </xf>
    <xf numFmtId="0" fontId="7" fillId="0" borderId="141" xfId="0" applyFont="1" applyBorder="1" applyAlignment="1">
      <alignment vertical="center"/>
    </xf>
    <xf numFmtId="0" fontId="9" fillId="0" borderId="87" xfId="0" applyFont="1" applyBorder="1" applyAlignment="1">
      <alignment vertical="center"/>
    </xf>
    <xf numFmtId="0" fontId="7" fillId="0" borderId="142" xfId="0" applyFont="1" applyBorder="1" applyAlignment="1">
      <alignment vertical="center"/>
    </xf>
    <xf numFmtId="0" fontId="9" fillId="0" borderId="140" xfId="0" applyFont="1" applyBorder="1" applyAlignment="1">
      <alignment vertical="center"/>
    </xf>
    <xf numFmtId="0" fontId="7" fillId="0" borderId="143" xfId="0" applyFont="1" applyBorder="1" applyAlignment="1">
      <alignment vertical="center"/>
    </xf>
    <xf numFmtId="0" fontId="7" fillId="0" borderId="35" xfId="0" applyFont="1" applyBorder="1" applyAlignment="1">
      <alignment vertical="center"/>
    </xf>
    <xf numFmtId="0" fontId="7" fillId="0" borderId="38" xfId="0" applyFont="1" applyBorder="1" applyAlignment="1">
      <alignment vertical="center"/>
    </xf>
    <xf numFmtId="0" fontId="6" fillId="29" borderId="0" xfId="0" applyFont="1" applyFill="1" applyBorder="1" applyAlignment="1">
      <alignment horizontal="center" vertical="center"/>
    </xf>
    <xf numFmtId="0" fontId="6" fillId="0" borderId="4" xfId="0" applyFont="1" applyBorder="1" applyAlignment="1">
      <alignment vertical="center"/>
    </xf>
    <xf numFmtId="0" fontId="6" fillId="30" borderId="0" xfId="0" applyFont="1" applyFill="1" applyBorder="1" applyAlignment="1">
      <alignment horizontal="center" vertical="center"/>
    </xf>
    <xf numFmtId="0" fontId="6" fillId="31" borderId="0" xfId="0" applyFont="1" applyFill="1" applyBorder="1" applyAlignment="1">
      <alignment horizontal="center" vertical="center"/>
    </xf>
    <xf numFmtId="0" fontId="6" fillId="32" borderId="0" xfId="0" applyFont="1" applyFill="1" applyBorder="1" applyAlignment="1">
      <alignment horizontal="center" vertical="center"/>
    </xf>
    <xf numFmtId="0" fontId="6" fillId="31" borderId="4" xfId="0" applyFont="1" applyFill="1" applyBorder="1" applyAlignment="1">
      <alignment vertical="center"/>
    </xf>
    <xf numFmtId="0" fontId="6" fillId="31" borderId="5" xfId="0" applyFont="1" applyFill="1" applyBorder="1" applyAlignment="1">
      <alignment vertical="center"/>
    </xf>
    <xf numFmtId="0" fontId="6" fillId="0" borderId="0" xfId="0" applyFont="1" applyAlignment="1">
      <alignment vertical="center"/>
    </xf>
    <xf numFmtId="0" fontId="50" fillId="33" borderId="0" xfId="0" applyFont="1" applyFill="1" applyAlignment="1">
      <alignment vertical="center" textRotation="255"/>
    </xf>
    <xf numFmtId="0" fontId="50" fillId="33" borderId="0" xfId="0" applyFont="1" applyFill="1" applyAlignment="1">
      <alignment horizontal="center" vertical="center" textRotation="255"/>
    </xf>
    <xf numFmtId="0" fontId="51" fillId="25" borderId="0" xfId="0" applyFont="1" applyFill="1" applyAlignment="1">
      <alignment vertical="center"/>
    </xf>
    <xf numFmtId="0" fontId="51" fillId="0" borderId="0" xfId="0" applyFont="1" applyAlignment="1">
      <alignment vertical="center"/>
    </xf>
    <xf numFmtId="49" fontId="6" fillId="0" borderId="0" xfId="0" applyNumberFormat="1" applyFont="1" applyAlignment="1">
      <alignment vertical="center"/>
    </xf>
    <xf numFmtId="49" fontId="52" fillId="0" borderId="0" xfId="0" applyNumberFormat="1" applyFont="1" applyAlignment="1">
      <alignment vertical="center"/>
    </xf>
    <xf numFmtId="49" fontId="14" fillId="0" borderId="0" xfId="0" applyNumberFormat="1" applyFont="1" applyAlignment="1">
      <alignment vertical="center"/>
    </xf>
    <xf numFmtId="49" fontId="14" fillId="0" borderId="0" xfId="0" applyNumberFormat="1" applyFont="1" applyAlignment="1">
      <alignment horizontal="center" vertical="center"/>
    </xf>
    <xf numFmtId="49" fontId="6" fillId="0" borderId="0" xfId="0" applyNumberFormat="1" applyFont="1" applyBorder="1" applyAlignment="1">
      <alignment vertical="center"/>
    </xf>
    <xf numFmtId="49" fontId="52" fillId="0" borderId="0" xfId="0" applyNumberFormat="1" applyFont="1" applyBorder="1" applyAlignment="1">
      <alignment vertical="center"/>
    </xf>
    <xf numFmtId="49" fontId="0" fillId="2" borderId="0" xfId="0" applyNumberFormat="1" applyFont="1" applyFill="1" applyBorder="1" applyAlignment="1">
      <alignment vertical="center"/>
    </xf>
    <xf numFmtId="49" fontId="0" fillId="0" borderId="0" xfId="0" applyNumberFormat="1" applyFont="1" applyAlignment="1">
      <alignment vertical="center"/>
    </xf>
    <xf numFmtId="0" fontId="44" fillId="0" borderId="0" xfId="0" applyFont="1" applyAlignment="1">
      <alignment horizontal="center" vertical="center"/>
    </xf>
    <xf numFmtId="0" fontId="26" fillId="3" borderId="22" xfId="0" applyFont="1" applyFill="1" applyBorder="1" applyAlignment="1">
      <alignment horizontal="center" vertical="center"/>
    </xf>
    <xf numFmtId="0" fontId="44" fillId="0" borderId="14" xfId="0" applyFont="1" applyBorder="1" applyAlignment="1">
      <alignment horizontal="center" vertical="center" wrapText="1"/>
    </xf>
    <xf numFmtId="0" fontId="44" fillId="0" borderId="89" xfId="0" applyFont="1" applyBorder="1" applyAlignment="1">
      <alignment horizontal="center" vertical="center"/>
    </xf>
    <xf numFmtId="0" fontId="6" fillId="0" borderId="89" xfId="0" applyFont="1" applyBorder="1" applyAlignment="1">
      <alignment vertical="center"/>
    </xf>
    <xf numFmtId="0" fontId="9" fillId="9" borderId="0" xfId="0" applyFont="1" applyFill="1" applyAlignment="1">
      <alignment horizontal="right" vertical="center"/>
    </xf>
    <xf numFmtId="0" fontId="7" fillId="0" borderId="60" xfId="0" applyFont="1" applyBorder="1" applyAlignment="1">
      <alignment vertical="center"/>
    </xf>
    <xf numFmtId="0" fontId="7" fillId="0" borderId="105" xfId="0" applyFont="1" applyBorder="1" applyAlignment="1">
      <alignment vertical="center"/>
    </xf>
    <xf numFmtId="0" fontId="7" fillId="9" borderId="59" xfId="0" applyFont="1" applyFill="1" applyBorder="1" applyAlignment="1">
      <alignment vertical="center"/>
    </xf>
    <xf numFmtId="0" fontId="7" fillId="9" borderId="98" xfId="0" applyFont="1" applyFill="1" applyBorder="1" applyAlignment="1">
      <alignment vertical="center"/>
    </xf>
    <xf numFmtId="0" fontId="9" fillId="9" borderId="16" xfId="0" applyFont="1" applyFill="1" applyBorder="1" applyAlignment="1">
      <alignment horizontal="right" vertical="center"/>
    </xf>
    <xf numFmtId="0" fontId="7" fillId="0" borderId="110" xfId="0" applyFont="1" applyBorder="1" applyAlignment="1">
      <alignment vertical="center"/>
    </xf>
    <xf numFmtId="0" fontId="7" fillId="9" borderId="100" xfId="0" applyFont="1" applyFill="1" applyBorder="1" applyAlignment="1">
      <alignment vertical="center"/>
    </xf>
    <xf numFmtId="0" fontId="53" fillId="3" borderId="17" xfId="0" applyFont="1" applyFill="1" applyBorder="1" applyAlignment="1">
      <alignment horizontal="center" vertical="center"/>
    </xf>
    <xf numFmtId="0" fontId="52" fillId="34" borderId="144" xfId="0" applyFont="1" applyFill="1" applyBorder="1" applyAlignment="1">
      <alignment horizontal="center" vertical="center"/>
    </xf>
    <xf numFmtId="0" fontId="52" fillId="34" borderId="145" xfId="0" applyFont="1" applyFill="1" applyBorder="1" applyAlignment="1">
      <alignment horizontal="center" vertical="center"/>
    </xf>
    <xf numFmtId="0" fontId="52" fillId="34" borderId="134" xfId="0" applyFont="1" applyFill="1" applyBorder="1" applyAlignment="1">
      <alignment horizontal="center" vertical="center"/>
    </xf>
    <xf numFmtId="0" fontId="6" fillId="16" borderId="45" xfId="0" applyFont="1" applyFill="1" applyBorder="1" applyAlignment="1">
      <alignment horizontal="center" vertical="center"/>
    </xf>
    <xf numFmtId="0" fontId="6" fillId="16" borderId="6" xfId="0" applyFont="1" applyFill="1" applyBorder="1" applyAlignment="1">
      <alignment horizontal="center" vertical="center"/>
    </xf>
    <xf numFmtId="0" fontId="6" fillId="16" borderId="25" xfId="0" applyFont="1" applyFill="1" applyBorder="1" applyAlignment="1">
      <alignment horizontal="center" vertical="center"/>
    </xf>
    <xf numFmtId="0" fontId="6" fillId="16" borderId="9" xfId="0" applyFont="1" applyFill="1" applyBorder="1" applyAlignment="1">
      <alignment horizontal="center" vertical="center"/>
    </xf>
    <xf numFmtId="0" fontId="6" fillId="16" borderId="10" xfId="0" applyFont="1" applyFill="1" applyBorder="1" applyAlignment="1">
      <alignment horizontal="center" vertical="center"/>
    </xf>
    <xf numFmtId="0" fontId="6" fillId="16" borderId="34" xfId="0" applyFont="1" applyFill="1" applyBorder="1" applyAlignment="1">
      <alignment horizontal="center" vertical="center"/>
    </xf>
    <xf numFmtId="0" fontId="6" fillId="16" borderId="76" xfId="0" applyFont="1" applyFill="1" applyBorder="1" applyAlignment="1">
      <alignment horizontal="center" vertical="center"/>
    </xf>
    <xf numFmtId="0" fontId="6" fillId="16" borderId="48" xfId="0" applyFont="1" applyFill="1" applyBorder="1" applyAlignment="1">
      <alignment horizontal="center" vertical="center"/>
    </xf>
    <xf numFmtId="0" fontId="6" fillId="16" borderId="53" xfId="0" applyFont="1" applyFill="1" applyBorder="1" applyAlignment="1">
      <alignment horizontal="center" vertical="center"/>
    </xf>
    <xf numFmtId="0" fontId="6" fillId="0" borderId="109" xfId="0" applyFont="1" applyBorder="1" applyAlignment="1">
      <alignment vertical="center"/>
    </xf>
    <xf numFmtId="0" fontId="6" fillId="0" borderId="95" xfId="0" applyFont="1" applyBorder="1" applyAlignment="1">
      <alignment vertical="center"/>
    </xf>
    <xf numFmtId="0" fontId="53" fillId="0" borderId="18" xfId="0" applyFont="1" applyBorder="1" applyAlignment="1">
      <alignment horizontal="center" vertical="center"/>
    </xf>
    <xf numFmtId="0" fontId="54" fillId="0" borderId="17" xfId="0" applyFont="1" applyBorder="1" applyAlignment="1">
      <alignment vertical="top"/>
    </xf>
    <xf numFmtId="0" fontId="6" fillId="0" borderId="56" xfId="0" applyFont="1" applyBorder="1" applyAlignment="1">
      <alignment vertical="top"/>
    </xf>
    <xf numFmtId="0" fontId="6" fillId="34" borderId="146" xfId="0" applyFont="1" applyFill="1" applyBorder="1" applyAlignment="1">
      <alignment vertical="top"/>
    </xf>
    <xf numFmtId="0" fontId="6" fillId="0" borderId="98" xfId="0" applyFont="1" applyBorder="1" applyAlignment="1">
      <alignment vertical="top"/>
    </xf>
    <xf numFmtId="0" fontId="6" fillId="34" borderId="30" xfId="0" applyFont="1" applyFill="1" applyBorder="1" applyAlignment="1">
      <alignment vertical="top"/>
    </xf>
    <xf numFmtId="0" fontId="53" fillId="3" borderId="17" xfId="0" applyFont="1" applyFill="1" applyBorder="1" applyAlignment="1">
      <alignment horizontal="center" vertical="top"/>
    </xf>
    <xf numFmtId="0" fontId="6" fillId="0" borderId="14" xfId="0" applyFont="1" applyBorder="1" applyAlignment="1">
      <alignment vertical="top"/>
    </xf>
    <xf numFmtId="0" fontId="6" fillId="0" borderId="100" xfId="0" applyFont="1" applyBorder="1" applyAlignment="1">
      <alignment vertical="top"/>
    </xf>
    <xf numFmtId="0" fontId="6" fillId="0" borderId="109" xfId="0" applyFont="1" applyBorder="1" applyAlignment="1">
      <alignment vertical="top"/>
    </xf>
    <xf numFmtId="0" fontId="6" fillId="0" borderId="95" xfId="0" applyFont="1" applyBorder="1" applyAlignment="1">
      <alignment vertical="top"/>
    </xf>
    <xf numFmtId="0" fontId="52" fillId="34" borderId="17" xfId="0" applyFont="1" applyFill="1" applyBorder="1" applyAlignment="1">
      <alignment vertical="top"/>
    </xf>
    <xf numFmtId="0" fontId="6" fillId="0" borderId="59" xfId="0" applyFont="1" applyBorder="1" applyAlignment="1">
      <alignment vertical="top"/>
    </xf>
    <xf numFmtId="0" fontId="52" fillId="34" borderId="147" xfId="0" applyFont="1" applyFill="1" applyBorder="1" applyAlignment="1">
      <alignment vertical="top"/>
    </xf>
    <xf numFmtId="0" fontId="52" fillId="34" borderId="14" xfId="0" applyFont="1" applyFill="1" applyBorder="1" applyAlignment="1">
      <alignment vertical="top"/>
    </xf>
    <xf numFmtId="0" fontId="52" fillId="34" borderId="148" xfId="0" applyFont="1" applyFill="1" applyBorder="1" applyAlignment="1">
      <alignment vertical="top"/>
    </xf>
    <xf numFmtId="0" fontId="0" fillId="2" borderId="0" xfId="0" applyFont="1" applyFill="1" applyAlignment="1">
      <alignment vertical="center"/>
    </xf>
    <xf numFmtId="0" fontId="7" fillId="9" borderId="0" xfId="0" applyFont="1" applyFill="1" applyAlignment="1">
      <alignment horizontal="right" vertical="center"/>
    </xf>
    <xf numFmtId="0" fontId="7" fillId="0" borderId="149" xfId="0" applyFont="1" applyBorder="1" applyAlignment="1">
      <alignment vertical="center"/>
    </xf>
    <xf numFmtId="0" fontId="7" fillId="0" borderId="150" xfId="0" applyFont="1" applyBorder="1" applyAlignment="1">
      <alignment vertical="center"/>
    </xf>
    <xf numFmtId="0" fontId="7" fillId="0" borderId="151" xfId="0" applyFont="1" applyBorder="1" applyAlignment="1">
      <alignment vertical="center"/>
    </xf>
    <xf numFmtId="0" fontId="7" fillId="0" borderId="152" xfId="0" applyFont="1" applyBorder="1" applyAlignment="1">
      <alignment vertical="center"/>
    </xf>
    <xf numFmtId="0" fontId="7" fillId="0" borderId="153" xfId="0" applyFont="1" applyBorder="1" applyAlignment="1">
      <alignment vertical="center"/>
    </xf>
    <xf numFmtId="0" fontId="7" fillId="0" borderId="154" xfId="0" applyFont="1" applyBorder="1" applyAlignment="1">
      <alignment vertical="center"/>
    </xf>
    <xf numFmtId="0" fontId="52" fillId="34" borderId="155" xfId="0" applyFont="1" applyFill="1" applyBorder="1" applyAlignment="1">
      <alignment horizontal="center" vertical="center"/>
    </xf>
    <xf numFmtId="0" fontId="6" fillId="16" borderId="41" xfId="0" applyFont="1" applyFill="1" applyBorder="1" applyAlignment="1">
      <alignment horizontal="center" vertical="center"/>
    </xf>
    <xf numFmtId="0" fontId="6" fillId="16" borderId="64" xfId="0" applyFont="1" applyFill="1" applyBorder="1" applyAlignment="1">
      <alignment horizontal="center" vertical="center"/>
    </xf>
    <xf numFmtId="0" fontId="6" fillId="16" borderId="75" xfId="0" applyFont="1" applyFill="1" applyBorder="1" applyAlignment="1">
      <alignment horizontal="center" vertical="center"/>
    </xf>
    <xf numFmtId="3" fontId="6" fillId="0" borderId="28" xfId="0" applyNumberFormat="1" applyFont="1" applyBorder="1" applyAlignment="1">
      <alignment vertical="top"/>
    </xf>
    <xf numFmtId="3" fontId="6" fillId="0" borderId="4" xfId="0" applyNumberFormat="1" applyFont="1" applyBorder="1" applyAlignment="1">
      <alignment vertical="top"/>
    </xf>
    <xf numFmtId="0" fontId="6" fillId="34" borderId="156" xfId="0" applyFont="1" applyFill="1" applyBorder="1" applyAlignment="1">
      <alignment vertical="top"/>
    </xf>
    <xf numFmtId="0" fontId="6" fillId="34" borderId="157" xfId="0" applyFont="1" applyFill="1" applyBorder="1" applyAlignment="1">
      <alignment vertical="top"/>
    </xf>
    <xf numFmtId="0" fontId="6" fillId="34" borderId="103" xfId="0" applyFont="1" applyFill="1" applyBorder="1" applyAlignment="1">
      <alignment vertical="top"/>
    </xf>
    <xf numFmtId="0" fontId="6" fillId="34" borderId="158" xfId="0" applyFont="1" applyFill="1" applyBorder="1" applyAlignment="1">
      <alignment vertical="top"/>
    </xf>
    <xf numFmtId="0" fontId="6" fillId="3" borderId="14" xfId="0" applyFont="1" applyFill="1" applyBorder="1" applyAlignment="1">
      <alignment vertical="top"/>
    </xf>
    <xf numFmtId="0" fontId="6" fillId="0" borderId="103" xfId="0" applyFont="1" applyBorder="1" applyAlignment="1">
      <alignment vertical="center"/>
    </xf>
    <xf numFmtId="0" fontId="6" fillId="0" borderId="104" xfId="0" applyFont="1" applyBorder="1" applyAlignment="1">
      <alignment vertical="center"/>
    </xf>
    <xf numFmtId="0" fontId="0" fillId="0" borderId="103" xfId="0" applyFont="1" applyBorder="1" applyAlignment="1">
      <alignment vertical="center"/>
    </xf>
    <xf numFmtId="0" fontId="6" fillId="0" borderId="159" xfId="0" applyFont="1" applyBorder="1" applyAlignment="1">
      <alignment vertical="center"/>
    </xf>
    <xf numFmtId="3" fontId="0" fillId="0" borderId="0" xfId="0" applyNumberFormat="1" applyFont="1" applyAlignment="1">
      <alignment vertical="center"/>
    </xf>
    <xf numFmtId="0" fontId="55" fillId="9" borderId="14" xfId="0" applyFont="1" applyFill="1" applyBorder="1" applyAlignment="1">
      <alignment horizontal="center" vertical="center" wrapText="1"/>
    </xf>
    <xf numFmtId="0" fontId="32" fillId="0" borderId="13" xfId="0" applyFont="1" applyBorder="1" applyAlignment="1">
      <alignment horizontal="left" vertical="center"/>
    </xf>
    <xf numFmtId="0" fontId="32" fillId="0" borderId="9" xfId="0" applyFont="1" applyBorder="1" applyAlignment="1">
      <alignment vertical="center"/>
    </xf>
    <xf numFmtId="0" fontId="32" fillId="0" borderId="13" xfId="0" applyFont="1" applyBorder="1" applyAlignment="1">
      <alignment vertical="center"/>
    </xf>
    <xf numFmtId="0" fontId="32" fillId="0" borderId="11" xfId="0" applyFont="1" applyBorder="1" applyAlignment="1">
      <alignment horizontal="left" vertical="center"/>
    </xf>
    <xf numFmtId="0" fontId="32" fillId="0" borderId="11" xfId="0" applyFont="1" applyBorder="1" applyAlignment="1">
      <alignment vertical="center"/>
    </xf>
    <xf numFmtId="0" fontId="56" fillId="8" borderId="13" xfId="0" applyFont="1" applyFill="1" applyBorder="1" applyAlignment="1">
      <alignment horizontal="left" vertical="center"/>
    </xf>
    <xf numFmtId="0" fontId="32" fillId="0" borderId="42" xfId="0" applyFont="1" applyBorder="1" applyAlignment="1">
      <alignment horizontal="center" vertical="center" textRotation="255"/>
    </xf>
    <xf numFmtId="0" fontId="7" fillId="16" borderId="30" xfId="0" applyFont="1" applyFill="1" applyBorder="1" applyAlignment="1">
      <alignment vertical="center" textRotation="255"/>
    </xf>
    <xf numFmtId="0" fontId="7" fillId="16" borderId="31" xfId="0" applyFont="1" applyFill="1" applyBorder="1" applyAlignment="1">
      <alignment vertical="center" textRotation="255"/>
    </xf>
    <xf numFmtId="0" fontId="20" fillId="8" borderId="53" xfId="0" applyFont="1" applyFill="1" applyBorder="1" applyAlignment="1">
      <alignment horizontal="center" vertical="center"/>
    </xf>
    <xf numFmtId="0" fontId="12" fillId="0" borderId="37" xfId="0" applyFont="1" applyBorder="1" applyAlignment="1">
      <alignment horizontal="center" vertical="center"/>
    </xf>
    <xf numFmtId="0" fontId="13" fillId="0" borderId="49" xfId="0" applyFont="1" applyBorder="1" applyAlignment="1">
      <alignment horizontal="center" vertical="center"/>
    </xf>
    <xf numFmtId="0" fontId="13" fillId="9" borderId="48" xfId="0" applyFont="1" applyFill="1" applyBorder="1" applyAlignment="1">
      <alignment horizontal="center" vertical="center"/>
    </xf>
    <xf numFmtId="0" fontId="32" fillId="0" borderId="8" xfId="0" applyFont="1" applyBorder="1" applyAlignment="1">
      <alignment horizontal="left" vertical="center"/>
    </xf>
    <xf numFmtId="0" fontId="32" fillId="2" borderId="11" xfId="0" applyFont="1" applyFill="1" applyBorder="1" applyAlignment="1">
      <alignment horizontal="left" vertical="center"/>
    </xf>
    <xf numFmtId="0" fontId="32" fillId="0" borderId="10" xfId="0" applyFont="1" applyBorder="1" applyAlignment="1">
      <alignment vertical="center"/>
    </xf>
    <xf numFmtId="0" fontId="32" fillId="0" borderId="10" xfId="0" applyFont="1" applyBorder="1" applyAlignment="1">
      <alignment horizontal="left" vertical="center"/>
    </xf>
    <xf numFmtId="0" fontId="32" fillId="0" borderId="48" xfId="0" applyFont="1" applyBorder="1" applyAlignment="1">
      <alignment horizontal="left" vertical="center"/>
    </xf>
    <xf numFmtId="0" fontId="8" fillId="7" borderId="22" xfId="0" applyFont="1" applyFill="1" applyBorder="1" applyAlignment="1">
      <alignment horizontal="center" vertical="center"/>
    </xf>
    <xf numFmtId="0" fontId="20" fillId="9" borderId="17" xfId="0" applyFont="1" applyFill="1" applyBorder="1" applyAlignment="1">
      <alignment horizontal="center" vertical="center" wrapText="1"/>
    </xf>
    <xf numFmtId="0" fontId="20" fillId="35" borderId="146" xfId="0" applyFont="1" applyFill="1" applyBorder="1" applyAlignment="1">
      <alignment horizontal="center" vertical="center"/>
    </xf>
    <xf numFmtId="0" fontId="19" fillId="0" borderId="10" xfId="0" applyFont="1" applyBorder="1" applyAlignment="1">
      <alignment horizontal="center" vertical="center"/>
    </xf>
    <xf numFmtId="0" fontId="20" fillId="35" borderId="9" xfId="0" applyFont="1" applyFill="1" applyBorder="1" applyAlignment="1">
      <alignment horizontal="center" vertical="center"/>
    </xf>
    <xf numFmtId="0" fontId="19" fillId="0" borderId="0" xfId="0" applyFont="1" applyAlignment="1">
      <alignment horizontal="center" vertical="center"/>
    </xf>
    <xf numFmtId="0" fontId="13" fillId="35" borderId="9" xfId="0" applyFont="1" applyFill="1" applyBorder="1" applyAlignment="1">
      <alignment horizontal="center" vertical="center"/>
    </xf>
    <xf numFmtId="0" fontId="20" fillId="35" borderId="76" xfId="0" applyFont="1" applyFill="1" applyBorder="1" applyAlignment="1">
      <alignment horizontal="center" vertical="center"/>
    </xf>
    <xf numFmtId="0" fontId="19" fillId="2" borderId="48" xfId="0" applyFont="1" applyFill="1" applyBorder="1" applyAlignment="1">
      <alignment horizontal="center" vertical="center"/>
    </xf>
    <xf numFmtId="0" fontId="8" fillId="2" borderId="14" xfId="0" applyFont="1" applyFill="1" applyBorder="1" applyAlignment="1">
      <alignment horizontal="center" vertical="center"/>
    </xf>
    <xf numFmtId="0" fontId="8" fillId="2" borderId="15" xfId="0" applyFont="1" applyFill="1" applyBorder="1" applyAlignment="1">
      <alignment horizontal="center" vertical="center"/>
    </xf>
    <xf numFmtId="0" fontId="8" fillId="2" borderId="16" xfId="0" applyFont="1" applyFill="1" applyBorder="1" applyAlignment="1">
      <alignment horizontal="center" vertical="center"/>
    </xf>
    <xf numFmtId="0" fontId="16" fillId="8" borderId="17" xfId="0" applyFont="1" applyFill="1" applyBorder="1" applyAlignment="1">
      <alignment horizontal="center" vertical="center" wrapText="1"/>
    </xf>
    <xf numFmtId="0" fontId="25" fillId="0" borderId="14" xfId="0" applyFont="1" applyBorder="1" applyAlignment="1">
      <alignment horizontal="center" vertical="top" wrapText="1"/>
    </xf>
    <xf numFmtId="0" fontId="25" fillId="0" borderId="0" xfId="0" applyFont="1" applyAlignment="1">
      <alignment horizontal="center" vertical="top" wrapText="1"/>
    </xf>
    <xf numFmtId="0" fontId="25" fillId="8" borderId="17" xfId="0" applyFont="1" applyFill="1" applyBorder="1" applyAlignment="1">
      <alignment horizontal="center" vertical="top" wrapText="1"/>
    </xf>
    <xf numFmtId="0" fontId="26" fillId="2" borderId="0" xfId="0" applyFont="1" applyFill="1" applyAlignment="1">
      <alignment vertical="center"/>
    </xf>
    <xf numFmtId="0" fontId="30" fillId="2" borderId="0" xfId="0" applyFont="1" applyFill="1" applyAlignment="1">
      <alignment horizontal="center" vertical="center" wrapText="1"/>
    </xf>
    <xf numFmtId="0" fontId="30" fillId="2" borderId="0" xfId="0" applyFont="1" applyFill="1" applyAlignment="1">
      <alignment horizontal="center" vertical="center"/>
    </xf>
    <xf numFmtId="0" fontId="7" fillId="2" borderId="0" xfId="0" applyFont="1" applyFill="1" applyAlignment="1">
      <alignment vertical="center"/>
    </xf>
    <xf numFmtId="0" fontId="8" fillId="2" borderId="35" xfId="0" applyFont="1" applyFill="1" applyBorder="1" applyAlignment="1">
      <alignment horizontal="center" vertical="center"/>
    </xf>
    <xf numFmtId="0" fontId="8" fillId="2" borderId="38" xfId="0" applyFont="1" applyFill="1" applyBorder="1" applyAlignment="1">
      <alignment horizontal="center" vertical="center"/>
    </xf>
    <xf numFmtId="0" fontId="57" fillId="2" borderId="0" xfId="0" applyFont="1" applyFill="1" applyAlignment="1">
      <alignment horizontal="center" vertical="center"/>
    </xf>
    <xf numFmtId="0" fontId="3" fillId="2" borderId="0" xfId="0" applyFont="1" applyFill="1" applyAlignment="1">
      <alignment horizontal="center" vertical="top" wrapText="1"/>
    </xf>
    <xf numFmtId="0" fontId="12" fillId="9" borderId="4" xfId="0" applyFont="1" applyFill="1" applyBorder="1" applyAlignment="1">
      <alignment horizontal="center" vertical="center" wrapText="1"/>
    </xf>
    <xf numFmtId="0" fontId="7" fillId="0" borderId="16" xfId="0" applyFont="1" applyBorder="1" applyAlignment="1">
      <alignment vertical="center" wrapText="1"/>
    </xf>
    <xf numFmtId="0" fontId="12" fillId="8" borderId="5" xfId="0" applyFont="1" applyFill="1" applyBorder="1" applyAlignment="1">
      <alignment horizontal="center" vertical="center" wrapText="1"/>
    </xf>
    <xf numFmtId="0" fontId="7" fillId="8" borderId="11" xfId="0" applyFont="1" applyFill="1" applyBorder="1" applyAlignment="1">
      <alignment horizontal="center" vertical="center" wrapText="1"/>
    </xf>
    <xf numFmtId="0" fontId="7" fillId="2" borderId="24" xfId="0" applyFont="1" applyFill="1" applyBorder="1" applyAlignment="1">
      <alignment horizontal="center" vertical="center"/>
    </xf>
    <xf numFmtId="0" fontId="7" fillId="2" borderId="6" xfId="0" applyFont="1" applyFill="1" applyBorder="1" applyAlignment="1">
      <alignment horizontal="center" vertical="center"/>
    </xf>
    <xf numFmtId="0" fontId="7" fillId="2" borderId="13" xfId="0" applyFont="1" applyFill="1" applyBorder="1" applyAlignment="1">
      <alignment horizontal="center" vertical="center"/>
    </xf>
    <xf numFmtId="0" fontId="7" fillId="2" borderId="10" xfId="0" applyFont="1" applyFill="1" applyBorder="1" applyAlignment="1">
      <alignment horizontal="center" vertical="center"/>
    </xf>
    <xf numFmtId="0" fontId="7" fillId="2" borderId="36" xfId="0" applyFont="1" applyFill="1" applyBorder="1" applyAlignment="1">
      <alignment horizontal="center" vertical="center"/>
    </xf>
    <xf numFmtId="0" fontId="7" fillId="2" borderId="48" xfId="0" applyFont="1" applyFill="1" applyBorder="1" applyAlignment="1">
      <alignment horizontal="center" vertical="center"/>
    </xf>
    <xf numFmtId="0" fontId="32" fillId="0" borderId="26" xfId="0" applyFont="1" applyBorder="1" applyAlignment="1">
      <alignment horizontal="left" vertical="center"/>
    </xf>
    <xf numFmtId="0" fontId="7" fillId="0" borderId="16" xfId="0" applyFont="1" applyBorder="1" applyAlignment="1">
      <alignment horizontal="center" vertical="center" wrapText="1"/>
    </xf>
    <xf numFmtId="0" fontId="1" fillId="9" borderId="4" xfId="0" applyFont="1" applyFill="1" applyBorder="1" applyAlignment="1">
      <alignment horizontal="left" vertical="center" wrapText="1"/>
    </xf>
    <xf numFmtId="0" fontId="33" fillId="22" borderId="10" xfId="0" applyFont="1" applyFill="1" applyBorder="1" applyAlignment="1">
      <alignment vertical="center"/>
    </xf>
    <xf numFmtId="0" fontId="33" fillId="22" borderId="48" xfId="0" applyFont="1" applyFill="1" applyBorder="1" applyAlignment="1">
      <alignment vertical="center"/>
    </xf>
    <xf numFmtId="0" fontId="16" fillId="0" borderId="0" xfId="0" applyFont="1" applyAlignment="1">
      <alignment vertical="center"/>
    </xf>
    <xf numFmtId="0" fontId="7" fillId="2" borderId="103" xfId="0" applyFont="1" applyFill="1" applyBorder="1" applyAlignment="1">
      <alignment vertical="center"/>
    </xf>
    <xf numFmtId="0" fontId="26" fillId="2" borderId="102" xfId="0" applyFont="1" applyFill="1" applyBorder="1" applyAlignment="1">
      <alignment vertical="center"/>
    </xf>
    <xf numFmtId="3" fontId="26" fillId="2" borderId="0" xfId="0" applyNumberFormat="1" applyFont="1" applyFill="1" applyAlignment="1">
      <alignment vertical="center"/>
    </xf>
    <xf numFmtId="0" fontId="12" fillId="2" borderId="10" xfId="0" applyFont="1" applyFill="1" applyBorder="1" applyAlignment="1">
      <alignment horizontal="center" vertical="top" wrapText="1"/>
    </xf>
    <xf numFmtId="0" fontId="12" fillId="2" borderId="48" xfId="0" applyFont="1" applyFill="1" applyBorder="1" applyAlignment="1">
      <alignment horizontal="center" vertical="top" wrapText="1"/>
    </xf>
    <xf numFmtId="0" fontId="12" fillId="2" borderId="13" xfId="0" applyFont="1" applyFill="1" applyBorder="1" applyAlignment="1">
      <alignment horizontal="center" vertical="center"/>
    </xf>
    <xf numFmtId="0" fontId="8" fillId="0" borderId="0" xfId="0" applyFont="1" applyAlignment="1">
      <alignment horizontal="center" vertical="center"/>
    </xf>
    <xf numFmtId="0" fontId="58" fillId="8" borderId="14" xfId="0" applyFont="1" applyFill="1" applyBorder="1" applyAlignment="1">
      <alignment horizontal="center" vertical="center"/>
    </xf>
    <xf numFmtId="49" fontId="59" fillId="6" borderId="4" xfId="0" applyNumberFormat="1" applyFont="1" applyFill="1" applyBorder="1" applyAlignment="1">
      <alignment horizontal="center" vertical="center" wrapText="1"/>
    </xf>
    <xf numFmtId="49" fontId="6" fillId="0" borderId="72" xfId="0" applyNumberFormat="1" applyFont="1" applyBorder="1" applyAlignment="1">
      <alignment horizontal="center" vertical="center" wrapText="1"/>
    </xf>
    <xf numFmtId="49" fontId="60" fillId="6" borderId="4" xfId="0" applyNumberFormat="1" applyFont="1" applyFill="1" applyBorder="1" applyAlignment="1">
      <alignment horizontal="center" vertical="center"/>
    </xf>
    <xf numFmtId="49" fontId="61" fillId="34" borderId="72" xfId="0" applyNumberFormat="1" applyFont="1" applyFill="1" applyBorder="1" applyAlignment="1">
      <alignment horizontal="center" vertical="center"/>
    </xf>
    <xf numFmtId="49" fontId="62" fillId="34" borderId="0" xfId="0" applyNumberFormat="1" applyFont="1" applyFill="1" applyAlignment="1">
      <alignment horizontal="center" vertical="center"/>
    </xf>
    <xf numFmtId="49" fontId="63" fillId="34" borderId="4" xfId="0" applyNumberFormat="1" applyFont="1" applyFill="1" applyBorder="1" applyAlignment="1">
      <alignment horizontal="center" vertical="center" wrapText="1"/>
    </xf>
    <xf numFmtId="49" fontId="63" fillId="16" borderId="4" xfId="0" applyNumberFormat="1" applyFont="1" applyFill="1" applyBorder="1" applyAlignment="1">
      <alignment horizontal="center" vertical="center"/>
    </xf>
    <xf numFmtId="49" fontId="63" fillId="16" borderId="5" xfId="0" applyNumberFormat="1" applyFont="1" applyFill="1" applyBorder="1" applyAlignment="1">
      <alignment horizontal="center" vertical="center"/>
    </xf>
    <xf numFmtId="49" fontId="64" fillId="16" borderId="10" xfId="0" applyNumberFormat="1" applyFont="1" applyFill="1" applyBorder="1" applyAlignment="1">
      <alignment horizontal="center" vertical="center"/>
    </xf>
    <xf numFmtId="49" fontId="63" fillId="16" borderId="11" xfId="0" applyNumberFormat="1" applyFont="1" applyFill="1" applyBorder="1" applyAlignment="1">
      <alignment horizontal="center" vertical="center"/>
    </xf>
    <xf numFmtId="49" fontId="63" fillId="16" borderId="10" xfId="0" applyNumberFormat="1" applyFont="1" applyFill="1" applyBorder="1" applyAlignment="1">
      <alignment horizontal="center" vertical="center"/>
    </xf>
    <xf numFmtId="49" fontId="60" fillId="6" borderId="6" xfId="0" applyNumberFormat="1" applyFont="1" applyFill="1" applyBorder="1" applyAlignment="1">
      <alignment horizontal="center" vertical="center"/>
    </xf>
    <xf numFmtId="49" fontId="65" fillId="0" borderId="72" xfId="0" applyNumberFormat="1" applyFont="1" applyBorder="1" applyAlignment="1">
      <alignment horizontal="left" vertical="center" wrapText="1"/>
    </xf>
    <xf numFmtId="49" fontId="59" fillId="36" borderId="72" xfId="0" applyNumberFormat="1" applyFont="1" applyFill="1" applyBorder="1" applyAlignment="1">
      <alignment horizontal="center" vertical="center" wrapText="1"/>
    </xf>
    <xf numFmtId="49" fontId="6" fillId="0" borderId="72" xfId="0" applyNumberFormat="1" applyFont="1" applyBorder="1" applyAlignment="1">
      <alignment horizontal="left" vertical="center" wrapText="1"/>
    </xf>
    <xf numFmtId="49" fontId="59" fillId="6" borderId="72" xfId="0" applyNumberFormat="1" applyFont="1" applyFill="1" applyBorder="1" applyAlignment="1">
      <alignment horizontal="center" vertical="center" wrapText="1"/>
    </xf>
    <xf numFmtId="49" fontId="0" fillId="0" borderId="160" xfId="0" applyNumberFormat="1" applyFont="1" applyBorder="1" applyAlignment="1">
      <alignment horizontal="center" vertical="center" wrapText="1"/>
    </xf>
    <xf numFmtId="0" fontId="6" fillId="0" borderId="161" xfId="0" applyFont="1" applyBorder="1" applyAlignment="1">
      <alignment vertical="center"/>
    </xf>
    <xf numFmtId="49" fontId="0" fillId="0" borderId="162" xfId="0" applyNumberFormat="1" applyFont="1" applyBorder="1" applyAlignment="1">
      <alignment horizontal="center" vertical="center" wrapText="1"/>
    </xf>
    <xf numFmtId="0" fontId="6" fillId="0" borderId="163" xfId="0" applyFont="1" applyBorder="1" applyAlignment="1">
      <alignment vertical="center"/>
    </xf>
    <xf numFmtId="49" fontId="66" fillId="28" borderId="72" xfId="0" applyNumberFormat="1" applyFont="1" applyFill="1" applyBorder="1" applyAlignment="1">
      <alignment horizontal="center" vertical="center" wrapText="1"/>
    </xf>
    <xf numFmtId="49" fontId="6" fillId="37" borderId="72" xfId="0" applyNumberFormat="1" applyFont="1" applyFill="1" applyBorder="1" applyAlignment="1">
      <alignment horizontal="center" vertical="center" wrapText="1"/>
    </xf>
    <xf numFmtId="49" fontId="6" fillId="37" borderId="0" xfId="0" applyNumberFormat="1" applyFont="1" applyFill="1" applyAlignment="1">
      <alignment horizontal="center" vertical="center" wrapText="1"/>
    </xf>
    <xf numFmtId="49" fontId="6" fillId="32" borderId="0" xfId="0" applyNumberFormat="1" applyFont="1" applyFill="1" applyAlignment="1">
      <alignment horizontal="center" vertical="center" wrapText="1"/>
    </xf>
    <xf numFmtId="49" fontId="6" fillId="0" borderId="160" xfId="0" applyNumberFormat="1" applyFont="1" applyBorder="1" applyAlignment="1">
      <alignment horizontal="center" vertical="center" wrapText="1"/>
    </xf>
    <xf numFmtId="0" fontId="6" fillId="0" borderId="164" xfId="0" applyFont="1" applyBorder="1" applyAlignment="1">
      <alignment vertical="center"/>
    </xf>
    <xf numFmtId="49" fontId="6" fillId="0" borderId="4" xfId="0" applyNumberFormat="1" applyFont="1" applyBorder="1" applyAlignment="1">
      <alignment horizontal="center" vertical="center" wrapText="1"/>
    </xf>
    <xf numFmtId="0" fontId="6" fillId="0" borderId="165" xfId="0" applyFont="1" applyBorder="1" applyAlignment="1">
      <alignment vertical="center"/>
    </xf>
    <xf numFmtId="49" fontId="6" fillId="0" borderId="5" xfId="0" applyNumberFormat="1" applyFont="1" applyBorder="1" applyAlignment="1">
      <alignment horizontal="center" vertical="center" wrapText="1"/>
    </xf>
    <xf numFmtId="49" fontId="6" fillId="0" borderId="166" xfId="0" applyNumberFormat="1" applyFont="1" applyBorder="1" applyAlignment="1">
      <alignment horizontal="center" vertical="center" wrapText="1"/>
    </xf>
    <xf numFmtId="0" fontId="6" fillId="0" borderId="167" xfId="0" applyFont="1" applyBorder="1" applyAlignment="1">
      <alignment vertical="center"/>
    </xf>
    <xf numFmtId="0" fontId="6" fillId="0" borderId="168" xfId="0" applyFont="1" applyBorder="1" applyAlignment="1">
      <alignment vertical="center"/>
    </xf>
    <xf numFmtId="0" fontId="6" fillId="0" borderId="169" xfId="0" applyFont="1" applyBorder="1" applyAlignment="1">
      <alignment vertical="center"/>
    </xf>
    <xf numFmtId="49" fontId="6" fillId="0" borderId="0" xfId="0" applyNumberFormat="1" applyFont="1" applyAlignment="1">
      <alignment horizontal="center" vertical="center" wrapText="1"/>
    </xf>
    <xf numFmtId="49" fontId="6" fillId="0" borderId="170" xfId="0" applyNumberFormat="1" applyFont="1" applyBorder="1" applyAlignment="1">
      <alignment horizontal="center" vertical="center" wrapText="1"/>
    </xf>
    <xf numFmtId="0" fontId="6" fillId="0" borderId="171" xfId="0" applyFont="1" applyBorder="1" applyAlignment="1">
      <alignment vertical="center"/>
    </xf>
    <xf numFmtId="0" fontId="6" fillId="0" borderId="172" xfId="0" applyFont="1" applyBorder="1" applyAlignment="1">
      <alignment vertical="center"/>
    </xf>
    <xf numFmtId="49" fontId="6" fillId="0" borderId="6" xfId="0" applyNumberFormat="1" applyFont="1" applyBorder="1" applyAlignment="1">
      <alignment horizontal="center" vertical="center" wrapText="1"/>
    </xf>
    <xf numFmtId="0" fontId="6" fillId="0" borderId="173" xfId="0" applyFont="1" applyBorder="1" applyAlignment="1">
      <alignment vertical="center"/>
    </xf>
    <xf numFmtId="49" fontId="6" fillId="0" borderId="1" xfId="0" applyNumberFormat="1" applyFont="1" applyBorder="1" applyAlignment="1">
      <alignment horizontal="center" vertical="center" wrapText="1"/>
    </xf>
    <xf numFmtId="49" fontId="54" fillId="38" borderId="0" xfId="0" applyNumberFormat="1" applyFont="1" applyFill="1" applyAlignment="1">
      <alignment horizontal="center" vertical="center" wrapText="1"/>
    </xf>
    <xf numFmtId="49" fontId="59" fillId="2" borderId="111" xfId="0" applyNumberFormat="1" applyFont="1" applyFill="1" applyBorder="1" applyAlignment="1">
      <alignment horizontal="center" vertical="center" wrapText="1"/>
    </xf>
    <xf numFmtId="49" fontId="59" fillId="2" borderId="95" xfId="0" applyNumberFormat="1" applyFont="1" applyFill="1" applyBorder="1" applyAlignment="1">
      <alignment horizontal="center" vertical="center" wrapText="1"/>
    </xf>
    <xf numFmtId="49" fontId="67" fillId="34" borderId="0" xfId="0" applyNumberFormat="1" applyFont="1" applyFill="1" applyAlignment="1">
      <alignment horizontal="center" vertical="center" wrapText="1"/>
    </xf>
    <xf numFmtId="49" fontId="63" fillId="2" borderId="111" xfId="0" applyNumberFormat="1" applyFont="1" applyFill="1" applyBorder="1" applyAlignment="1">
      <alignment horizontal="center" vertical="center"/>
    </xf>
    <xf numFmtId="0" fontId="26" fillId="3" borderId="17" xfId="0" applyFont="1" applyFill="1" applyBorder="1" applyAlignment="1">
      <alignment horizontal="center" vertical="center" wrapText="1"/>
    </xf>
    <xf numFmtId="49" fontId="63" fillId="2" borderId="98" xfId="0" applyNumberFormat="1" applyFont="1" applyFill="1" applyBorder="1" applyAlignment="1">
      <alignment horizontal="center" vertical="center"/>
    </xf>
    <xf numFmtId="49" fontId="68" fillId="8" borderId="17" xfId="0" applyNumberFormat="1" applyFont="1" applyFill="1" applyBorder="1" applyAlignment="1">
      <alignment vertical="center" wrapText="1"/>
    </xf>
    <xf numFmtId="49" fontId="63" fillId="2" borderId="109" xfId="0" applyNumberFormat="1" applyFont="1" applyFill="1" applyBorder="1" applyAlignment="1">
      <alignment horizontal="center" vertical="center"/>
    </xf>
    <xf numFmtId="49" fontId="63" fillId="2" borderId="94" xfId="0" applyNumberFormat="1" applyFont="1" applyFill="1" applyBorder="1" applyAlignment="1">
      <alignment horizontal="center" vertical="center"/>
    </xf>
    <xf numFmtId="49" fontId="60" fillId="2" borderId="111" xfId="0" applyNumberFormat="1" applyFont="1" applyFill="1" applyBorder="1" applyAlignment="1">
      <alignment horizontal="center" vertical="center"/>
    </xf>
    <xf numFmtId="49" fontId="60" fillId="2" borderId="94" xfId="0" applyNumberFormat="1" applyFont="1" applyFill="1" applyBorder="1" applyAlignment="1">
      <alignment horizontal="center" vertical="center"/>
    </xf>
    <xf numFmtId="49" fontId="65" fillId="2" borderId="111" xfId="0" applyNumberFormat="1" applyFont="1" applyFill="1" applyBorder="1" applyAlignment="1">
      <alignment horizontal="left" vertical="center" wrapText="1"/>
    </xf>
    <xf numFmtId="49" fontId="65" fillId="2" borderId="94" xfId="0" applyNumberFormat="1" applyFont="1" applyFill="1" applyBorder="1" applyAlignment="1">
      <alignment horizontal="left" vertical="center" wrapText="1"/>
    </xf>
    <xf numFmtId="49" fontId="59" fillId="2" borderId="94" xfId="0" applyNumberFormat="1" applyFont="1" applyFill="1" applyBorder="1" applyAlignment="1">
      <alignment horizontal="center" vertical="center" wrapText="1"/>
    </xf>
    <xf numFmtId="49" fontId="6" fillId="2" borderId="111" xfId="0" applyNumberFormat="1" applyFont="1" applyFill="1" applyBorder="1" applyAlignment="1">
      <alignment horizontal="left" vertical="center" wrapText="1"/>
    </xf>
    <xf numFmtId="49" fontId="6" fillId="2" borderId="94" xfId="0" applyNumberFormat="1" applyFont="1" applyFill="1" applyBorder="1" applyAlignment="1">
      <alignment horizontal="left" vertical="center" wrapText="1"/>
    </xf>
    <xf numFmtId="0" fontId="6" fillId="0" borderId="174" xfId="0" applyFont="1" applyBorder="1" applyAlignment="1">
      <alignment vertical="center"/>
    </xf>
    <xf numFmtId="49" fontId="66" fillId="2" borderId="111" xfId="0" applyNumberFormat="1" applyFont="1" applyFill="1" applyBorder="1" applyAlignment="1">
      <alignment horizontal="center" vertical="center" wrapText="1"/>
    </xf>
    <xf numFmtId="49" fontId="66" fillId="2" borderId="94" xfId="0" applyNumberFormat="1" applyFont="1" applyFill="1" applyBorder="1" applyAlignment="1">
      <alignment horizontal="center" vertical="center" wrapText="1"/>
    </xf>
    <xf numFmtId="49" fontId="54" fillId="2" borderId="111" xfId="0" applyNumberFormat="1" applyFont="1" applyFill="1" applyBorder="1" applyAlignment="1">
      <alignment horizontal="center" vertical="center" wrapText="1"/>
    </xf>
    <xf numFmtId="49" fontId="54" fillId="2" borderId="94" xfId="0" applyNumberFormat="1" applyFont="1" applyFill="1" applyBorder="1" applyAlignment="1">
      <alignment horizontal="center" vertical="center" wrapText="1"/>
    </xf>
    <xf numFmtId="49" fontId="6" fillId="2" borderId="111" xfId="0" applyNumberFormat="1" applyFont="1" applyFill="1" applyBorder="1" applyAlignment="1">
      <alignment horizontal="center" vertical="center" wrapText="1"/>
    </xf>
    <xf numFmtId="49" fontId="6" fillId="2" borderId="94" xfId="0" applyNumberFormat="1" applyFont="1" applyFill="1" applyBorder="1" applyAlignment="1">
      <alignment horizontal="center" vertical="center" wrapText="1"/>
    </xf>
    <xf numFmtId="0" fontId="43" fillId="3" borderId="0" xfId="0" applyFont="1" applyFill="1" applyAlignment="1">
      <alignment horizontal="center" vertical="center" wrapText="1"/>
    </xf>
    <xf numFmtId="49" fontId="43" fillId="3" borderId="0" xfId="0" applyNumberFormat="1" applyFont="1" applyFill="1" applyAlignment="1">
      <alignment horizontal="center" vertical="center" wrapText="1"/>
    </xf>
    <xf numFmtId="0" fontId="69" fillId="0" borderId="0" xfId="0" applyFont="1" applyAlignment="1">
      <alignment horizontal="center" vertical="center" wrapText="1"/>
    </xf>
    <xf numFmtId="0" fontId="4" fillId="0" borderId="0" xfId="0" applyFont="1" applyAlignment="1">
      <alignment horizontal="left" vertical="center" wrapText="1"/>
    </xf>
    <xf numFmtId="0" fontId="4" fillId="2" borderId="0" xfId="0" applyFont="1" applyFill="1" applyAlignment="1">
      <alignment horizontal="center" vertical="center" wrapText="1"/>
    </xf>
    <xf numFmtId="0" fontId="48" fillId="22" borderId="0" xfId="0" applyFont="1" applyFill="1" applyAlignment="1">
      <alignment horizontal="center" vertical="center" wrapText="1"/>
    </xf>
    <xf numFmtId="0" fontId="4" fillId="25" borderId="0" xfId="0" applyFont="1" applyFill="1" applyAlignment="1">
      <alignment horizontal="center" vertical="center" wrapText="1"/>
    </xf>
    <xf numFmtId="0" fontId="4" fillId="25" borderId="0" xfId="0" applyFont="1" applyFill="1" applyAlignment="1">
      <alignment horizontal="left" vertical="center" wrapText="1"/>
    </xf>
    <xf numFmtId="49" fontId="4" fillId="25" borderId="0" xfId="0" applyNumberFormat="1" applyFont="1" applyFill="1" applyAlignment="1">
      <alignment horizontal="center" vertical="center" wrapText="1"/>
    </xf>
    <xf numFmtId="0" fontId="4" fillId="0" borderId="0" xfId="0" applyFont="1" applyAlignment="1">
      <alignment horizontal="center" vertical="center"/>
    </xf>
    <xf numFmtId="0" fontId="4" fillId="25" borderId="0" xfId="0" applyFont="1" applyFill="1" applyAlignment="1">
      <alignment horizontal="center" vertical="center"/>
    </xf>
    <xf numFmtId="0" fontId="16" fillId="34" borderId="10" xfId="0" applyFont="1" applyFill="1" applyBorder="1" applyAlignment="1">
      <alignment horizontal="left" vertical="center"/>
    </xf>
    <xf numFmtId="0" fontId="70" fillId="0" borderId="13" xfId="0" applyFont="1" applyBorder="1" applyAlignment="1">
      <alignment horizontal="left" vertical="center"/>
    </xf>
    <xf numFmtId="0" fontId="70" fillId="0" borderId="9" xfId="0" applyFont="1" applyBorder="1" applyAlignment="1">
      <alignment vertical="center"/>
    </xf>
    <xf numFmtId="0" fontId="70" fillId="0" borderId="13" xfId="0" applyFont="1" applyBorder="1" applyAlignment="1">
      <alignment vertical="center"/>
    </xf>
    <xf numFmtId="0" fontId="70" fillId="0" borderId="11" xfId="0" applyFont="1" applyBorder="1" applyAlignment="1">
      <alignment horizontal="left" vertical="center"/>
    </xf>
    <xf numFmtId="0" fontId="70" fillId="0" borderId="11" xfId="0" applyFont="1" applyBorder="1" applyAlignment="1">
      <alignment vertical="center"/>
    </xf>
    <xf numFmtId="0" fontId="70" fillId="0" borderId="42" xfId="0" applyFont="1" applyBorder="1" applyAlignment="1">
      <alignment horizontal="center" vertical="center" textRotation="255"/>
    </xf>
    <xf numFmtId="0" fontId="70" fillId="0" borderId="36" xfId="0" applyFont="1" applyBorder="1" applyAlignment="1">
      <alignment horizontal="left" vertical="center"/>
    </xf>
    <xf numFmtId="0" fontId="70" fillId="0" borderId="8" xfId="0" applyFont="1" applyBorder="1" applyAlignment="1">
      <alignment horizontal="left" vertical="center"/>
    </xf>
    <xf numFmtId="0" fontId="16" fillId="34" borderId="10" xfId="0" applyFont="1" applyFill="1" applyBorder="1" applyAlignment="1">
      <alignment vertical="center"/>
    </xf>
    <xf numFmtId="0" fontId="70" fillId="2" borderId="11" xfId="0" applyFont="1" applyFill="1" applyBorder="1" applyAlignment="1">
      <alignment horizontal="left" vertical="center"/>
    </xf>
    <xf numFmtId="0" fontId="70" fillId="0" borderId="10" xfId="0" applyFont="1" applyBorder="1" applyAlignment="1">
      <alignment vertical="center"/>
    </xf>
    <xf numFmtId="0" fontId="70" fillId="0" borderId="10" xfId="0" applyFont="1" applyBorder="1" applyAlignment="1">
      <alignment horizontal="left" vertical="center"/>
    </xf>
    <xf numFmtId="0" fontId="70" fillId="0" borderId="48" xfId="0" applyFont="1" applyBorder="1" applyAlignment="1">
      <alignment horizontal="left" vertical="center"/>
    </xf>
    <xf numFmtId="0" fontId="71" fillId="35" borderId="146" xfId="0" applyFont="1" applyFill="1" applyBorder="1" applyAlignment="1">
      <alignment horizontal="center" vertical="center"/>
    </xf>
    <xf numFmtId="0" fontId="18" fillId="9" borderId="28" xfId="0" applyFont="1" applyFill="1" applyBorder="1" applyAlignment="1">
      <alignment horizontal="center" vertical="center"/>
    </xf>
    <xf numFmtId="0" fontId="71" fillId="35" borderId="45" xfId="0" applyFont="1" applyFill="1" applyBorder="1" applyAlignment="1">
      <alignment horizontal="center" vertical="center"/>
    </xf>
    <xf numFmtId="9" fontId="18" fillId="9" borderId="6" xfId="0" applyNumberFormat="1" applyFont="1" applyFill="1" applyBorder="1" applyAlignment="1">
      <alignment horizontal="center" vertical="center"/>
    </xf>
    <xf numFmtId="9" fontId="21" fillId="9" borderId="6" xfId="0" applyNumberFormat="1" applyFont="1" applyFill="1" applyBorder="1" applyAlignment="1">
      <alignment horizontal="center" vertical="center"/>
    </xf>
    <xf numFmtId="0" fontId="22" fillId="35" borderId="45" xfId="0" applyFont="1" applyFill="1" applyBorder="1" applyAlignment="1">
      <alignment horizontal="center" vertical="center"/>
    </xf>
    <xf numFmtId="0" fontId="71" fillId="35" borderId="47" xfId="0" applyFont="1" applyFill="1" applyBorder="1" applyAlignment="1">
      <alignment horizontal="center" vertical="center"/>
    </xf>
    <xf numFmtId="9" fontId="18" fillId="9" borderId="52" xfId="0" applyNumberFormat="1" applyFont="1" applyFill="1" applyBorder="1" applyAlignment="1">
      <alignment horizontal="center" vertical="center"/>
    </xf>
    <xf numFmtId="0" fontId="8" fillId="7" borderId="29" xfId="0" applyFont="1" applyFill="1" applyBorder="1" applyAlignment="1">
      <alignment horizontal="center" vertical="center"/>
    </xf>
    <xf numFmtId="0" fontId="8" fillId="7" borderId="46" xfId="0" applyFont="1" applyFill="1" applyBorder="1" applyAlignment="1">
      <alignment horizontal="center" vertical="center"/>
    </xf>
    <xf numFmtId="0" fontId="20" fillId="35" borderId="13" xfId="0" applyFont="1" applyFill="1" applyBorder="1" applyAlignment="1">
      <alignment horizontal="center" vertical="center"/>
    </xf>
    <xf numFmtId="0" fontId="19" fillId="9" borderId="34" xfId="0" applyFont="1" applyFill="1" applyBorder="1" applyAlignment="1">
      <alignment horizontal="center" vertical="center"/>
    </xf>
    <xf numFmtId="9" fontId="19" fillId="9" borderId="64" xfId="0" applyNumberFormat="1" applyFont="1" applyFill="1" applyBorder="1" applyAlignment="1">
      <alignment horizontal="center" vertical="center"/>
    </xf>
    <xf numFmtId="0" fontId="20" fillId="35" borderId="36" xfId="0" applyFont="1" applyFill="1" applyBorder="1" applyAlignment="1">
      <alignment horizontal="center" vertical="center"/>
    </xf>
    <xf numFmtId="0" fontId="19" fillId="9" borderId="53" xfId="0" applyFont="1" applyFill="1" applyBorder="1" applyAlignment="1">
      <alignment horizontal="center" vertical="center"/>
    </xf>
    <xf numFmtId="9" fontId="19" fillId="9" borderId="75" xfId="0" applyNumberFormat="1" applyFont="1" applyFill="1" applyBorder="1" applyAlignment="1">
      <alignment horizontal="center" vertical="center"/>
    </xf>
    <xf numFmtId="0" fontId="20" fillId="35" borderId="22" xfId="0" applyFont="1" applyFill="1" applyBorder="1" applyAlignment="1">
      <alignment horizontal="center" vertical="center"/>
    </xf>
    <xf numFmtId="0" fontId="6" fillId="0" borderId="135" xfId="0" applyFont="1" applyBorder="1" applyAlignment="1">
      <alignment vertical="center"/>
    </xf>
    <xf numFmtId="0" fontId="19" fillId="9" borderId="54" xfId="0" applyFont="1" applyFill="1" applyBorder="1" applyAlignment="1">
      <alignment horizontal="center" vertical="center"/>
    </xf>
    <xf numFmtId="9" fontId="19" fillId="9" borderId="73" xfId="0" applyNumberFormat="1" applyFont="1" applyFill="1" applyBorder="1" applyAlignment="1">
      <alignment horizontal="center" vertical="center"/>
    </xf>
    <xf numFmtId="0" fontId="20" fillId="34" borderId="11" xfId="0" applyFont="1" applyFill="1" applyBorder="1" applyAlignment="1">
      <alignment horizontal="left" vertical="center"/>
    </xf>
    <xf numFmtId="0" fontId="70" fillId="0" borderId="15" xfId="0" applyFont="1" applyBorder="1" applyAlignment="1">
      <alignment horizontal="left" vertical="center"/>
    </xf>
    <xf numFmtId="0" fontId="20" fillId="34" borderId="48" xfId="0" applyFont="1" applyFill="1" applyBorder="1" applyAlignment="1">
      <alignment horizontal="left" vertical="center"/>
    </xf>
    <xf numFmtId="0" fontId="20" fillId="34" borderId="28" xfId="0" applyFont="1" applyFill="1" applyBorder="1" applyAlignment="1">
      <alignment horizontal="left" vertical="center"/>
    </xf>
    <xf numFmtId="0" fontId="20" fillId="34" borderId="10" xfId="0" applyFont="1" applyFill="1" applyBorder="1" applyAlignment="1">
      <alignment horizontal="left" vertical="center"/>
    </xf>
    <xf numFmtId="0" fontId="12" fillId="2" borderId="24" xfId="0" applyFont="1" applyFill="1" applyBorder="1" applyAlignment="1">
      <alignment horizontal="center" vertical="center"/>
    </xf>
    <xf numFmtId="0" fontId="12" fillId="2" borderId="6" xfId="0" applyFont="1" applyFill="1" applyBorder="1" applyAlignment="1">
      <alignment horizontal="center" vertical="center"/>
    </xf>
    <xf numFmtId="0" fontId="12" fillId="2" borderId="36" xfId="0" applyFont="1" applyFill="1" applyBorder="1" applyAlignment="1">
      <alignment horizontal="center" vertical="center"/>
    </xf>
    <xf numFmtId="0" fontId="12" fillId="2" borderId="48" xfId="0" applyFont="1" applyFill="1" applyBorder="1" applyAlignment="1">
      <alignment horizontal="center" vertical="center"/>
    </xf>
    <xf numFmtId="0" fontId="70" fillId="0" borderId="26" xfId="0" applyFont="1" applyBorder="1" applyAlignment="1">
      <alignment horizontal="left" vertical="center"/>
    </xf>
    <xf numFmtId="0" fontId="9" fillId="2" borderId="10" xfId="0" applyFont="1" applyFill="1" applyBorder="1" applyAlignment="1">
      <alignment horizontal="center" vertical="center" wrapText="1"/>
    </xf>
    <xf numFmtId="0" fontId="7" fillId="2" borderId="10"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32" fillId="22" borderId="10" xfId="0" applyFont="1" applyFill="1" applyBorder="1" applyAlignment="1">
      <alignment vertical="center"/>
    </xf>
    <xf numFmtId="0" fontId="32" fillId="22" borderId="48" xfId="0" applyFont="1" applyFill="1" applyBorder="1" applyAlignment="1">
      <alignment vertical="center"/>
    </xf>
    <xf numFmtId="0" fontId="26" fillId="7" borderId="15" xfId="0" applyFont="1" applyFill="1" applyBorder="1" applyAlignment="1">
      <alignment horizontal="center" vertical="center"/>
    </xf>
    <xf numFmtId="0" fontId="7" fillId="0" borderId="14" xfId="0" applyFont="1" applyBorder="1" applyAlignment="1">
      <alignment horizontal="center" vertical="center" wrapText="1"/>
    </xf>
    <xf numFmtId="0" fontId="7" fillId="0" borderId="24" xfId="0" applyFont="1" applyBorder="1" applyAlignment="1">
      <alignment horizontal="center" vertical="center"/>
    </xf>
    <xf numFmtId="0" fontId="7" fillId="0" borderId="15" xfId="0" applyFont="1" applyBorder="1" applyAlignment="1">
      <alignment horizontal="center" vertical="center"/>
    </xf>
    <xf numFmtId="0" fontId="19" fillId="2" borderId="13" xfId="0" applyFont="1" applyFill="1" applyBorder="1" applyAlignment="1">
      <alignment horizontal="center" vertical="center"/>
    </xf>
    <xf numFmtId="0" fontId="19" fillId="2" borderId="10" xfId="0" applyFont="1" applyFill="1" applyBorder="1" applyAlignment="1">
      <alignment horizontal="center" vertical="center"/>
    </xf>
    <xf numFmtId="0" fontId="19" fillId="2" borderId="13" xfId="0" applyFont="1" applyFill="1" applyBorder="1" applyAlignment="1">
      <alignment horizontal="center" vertical="center" wrapText="1"/>
    </xf>
    <xf numFmtId="0" fontId="19" fillId="2" borderId="10" xfId="0" applyFont="1" applyFill="1" applyBorder="1" applyAlignment="1">
      <alignment horizontal="center" vertical="center" wrapText="1"/>
    </xf>
    <xf numFmtId="0" fontId="19" fillId="2" borderId="36" xfId="0" applyFont="1" applyFill="1" applyBorder="1" applyAlignment="1">
      <alignment horizontal="center" vertical="center" wrapText="1"/>
    </xf>
    <xf numFmtId="0" fontId="19" fillId="2" borderId="48" xfId="0" applyFont="1" applyFill="1" applyBorder="1" applyAlignment="1">
      <alignment horizontal="center" vertical="center" wrapText="1"/>
    </xf>
    <xf numFmtId="0" fontId="72" fillId="0" borderId="94" xfId="0" applyFont="1" applyBorder="1" applyAlignment="1">
      <alignment vertical="center" wrapText="1"/>
    </xf>
    <xf numFmtId="0" fontId="72" fillId="2" borderId="111" xfId="0" applyFont="1" applyFill="1" applyBorder="1" applyAlignment="1">
      <alignment vertical="center" wrapText="1"/>
    </xf>
    <xf numFmtId="0" fontId="72" fillId="0" borderId="111" xfId="0" applyFont="1" applyBorder="1" applyAlignment="1">
      <alignment vertical="center" wrapText="1"/>
    </xf>
    <xf numFmtId="0" fontId="72" fillId="0" borderId="109" xfId="0" applyFont="1" applyBorder="1" applyAlignment="1">
      <alignment vertical="center" wrapText="1"/>
    </xf>
    <xf numFmtId="0" fontId="73" fillId="2" borderId="96" xfId="0" applyFont="1" applyFill="1" applyBorder="1" applyAlignment="1">
      <alignment vertical="center" wrapText="1"/>
    </xf>
    <xf numFmtId="0" fontId="74" fillId="0" borderId="59" xfId="0" applyFont="1" applyBorder="1" applyAlignment="1">
      <alignment vertical="center" wrapText="1"/>
    </xf>
    <xf numFmtId="0" fontId="72" fillId="0" borderId="63" xfId="0" applyFont="1" applyBorder="1" applyAlignment="1">
      <alignment vertical="center" wrapText="1"/>
    </xf>
    <xf numFmtId="0" fontId="72" fillId="2" borderId="67" xfId="0" applyFont="1" applyFill="1" applyBorder="1" applyAlignment="1">
      <alignment vertical="center" wrapText="1"/>
    </xf>
    <xf numFmtId="0" fontId="72" fillId="0" borderId="149" xfId="0" applyFont="1" applyBorder="1" applyAlignment="1">
      <alignment vertical="center" wrapText="1"/>
    </xf>
    <xf numFmtId="0" fontId="26" fillId="3" borderId="59" xfId="0" applyFont="1" applyFill="1" applyBorder="1" applyAlignment="1">
      <alignment vertical="center" wrapText="1"/>
    </xf>
    <xf numFmtId="0" fontId="74" fillId="2" borderId="16" xfId="0" applyFont="1" applyFill="1" applyBorder="1" applyAlignment="1">
      <alignment vertical="center" wrapText="1"/>
    </xf>
    <xf numFmtId="0" fontId="6" fillId="0" borderId="67" xfId="0" applyFont="1" applyBorder="1" applyAlignment="1">
      <alignment vertical="center"/>
    </xf>
    <xf numFmtId="0" fontId="16" fillId="8" borderId="59" xfId="0" applyFont="1" applyFill="1" applyBorder="1" applyAlignment="1">
      <alignment vertical="center" wrapText="1"/>
    </xf>
    <xf numFmtId="0" fontId="26" fillId="3" borderId="17" xfId="0" applyFont="1" applyFill="1" applyBorder="1" applyAlignment="1">
      <alignment vertical="center" wrapText="1"/>
    </xf>
    <xf numFmtId="0" fontId="12" fillId="2" borderId="113" xfId="0" applyFont="1" applyFill="1" applyBorder="1" applyAlignment="1">
      <alignment vertical="center" wrapText="1"/>
    </xf>
    <xf numFmtId="0" fontId="28" fillId="2" borderId="63" xfId="0" applyFont="1" applyFill="1" applyBorder="1" applyAlignment="1">
      <alignment vertical="center" wrapText="1"/>
    </xf>
    <xf numFmtId="0" fontId="74" fillId="8" borderId="113" xfId="0" applyFont="1" applyFill="1" applyBorder="1" applyAlignment="1">
      <alignment vertical="center" wrapText="1"/>
    </xf>
    <xf numFmtId="0" fontId="13" fillId="2" borderId="58" xfId="0" applyFont="1" applyFill="1" applyBorder="1" applyAlignment="1">
      <alignment vertical="center" wrapText="1"/>
    </xf>
    <xf numFmtId="0" fontId="72" fillId="0" borderId="59" xfId="0" applyFont="1" applyBorder="1" applyAlignment="1">
      <alignment vertical="center" wrapText="1"/>
    </xf>
    <xf numFmtId="0" fontId="28" fillId="2" borderId="67" xfId="0" applyFont="1" applyFill="1" applyBorder="1" applyAlignment="1">
      <alignment vertical="center" wrapText="1"/>
    </xf>
    <xf numFmtId="0" fontId="12" fillId="2" borderId="15" xfId="0" applyFont="1" applyFill="1" applyBorder="1" applyAlignment="1">
      <alignment vertical="center" wrapText="1"/>
    </xf>
    <xf numFmtId="0" fontId="72" fillId="0" borderId="67" xfId="0" applyFont="1" applyBorder="1" applyAlignment="1">
      <alignment vertical="center" wrapText="1"/>
    </xf>
    <xf numFmtId="0" fontId="75" fillId="8" borderId="59" xfId="0" applyFont="1" applyFill="1" applyBorder="1" applyAlignment="1">
      <alignment vertical="center" wrapText="1"/>
    </xf>
    <xf numFmtId="0" fontId="75" fillId="8" borderId="70" xfId="0" applyFont="1" applyFill="1" applyBorder="1" applyAlignment="1">
      <alignment vertical="center" wrapText="1"/>
    </xf>
    <xf numFmtId="0" fontId="27" fillId="20" borderId="79" xfId="0" applyFont="1" applyFill="1" applyBorder="1" applyAlignment="1">
      <alignment horizontal="center" vertical="center" wrapText="1"/>
    </xf>
    <xf numFmtId="0" fontId="27" fillId="20" borderId="70" xfId="0" applyFont="1" applyFill="1" applyBorder="1" applyAlignment="1">
      <alignment horizontal="center" vertical="center" wrapText="1"/>
    </xf>
    <xf numFmtId="0" fontId="29" fillId="2" borderId="120" xfId="0" applyFont="1" applyFill="1" applyBorder="1" applyAlignment="1">
      <alignment vertical="center" wrapText="1"/>
    </xf>
    <xf numFmtId="0" fontId="29" fillId="2" borderId="70" xfId="0" applyFont="1" applyFill="1" applyBorder="1" applyAlignment="1">
      <alignment vertical="center" wrapText="1"/>
    </xf>
    <xf numFmtId="0" fontId="6" fillId="0" borderId="79" xfId="0" applyFont="1" applyBorder="1" applyAlignment="1">
      <alignment vertical="center"/>
    </xf>
    <xf numFmtId="0" fontId="29" fillId="2" borderId="0" xfId="0" applyFont="1" applyFill="1" applyAlignment="1">
      <alignment vertical="center" wrapText="1"/>
    </xf>
    <xf numFmtId="0" fontId="6" fillId="0" borderId="175" xfId="0" applyFont="1" applyBorder="1" applyAlignment="1">
      <alignment vertical="center"/>
    </xf>
    <xf numFmtId="0" fontId="29" fillId="2" borderId="16" xfId="0" applyFont="1" applyFill="1" applyBorder="1" applyAlignment="1">
      <alignment vertical="center" wrapText="1"/>
    </xf>
    <xf numFmtId="0" fontId="72" fillId="2" borderId="63" xfId="0" applyFont="1" applyFill="1" applyBorder="1" applyAlignment="1">
      <alignment vertical="center" wrapText="1"/>
    </xf>
    <xf numFmtId="0" fontId="8" fillId="3" borderId="176" xfId="0" applyFont="1" applyFill="1" applyBorder="1" applyAlignment="1">
      <alignment vertical="center" wrapText="1"/>
    </xf>
    <xf numFmtId="0" fontId="6" fillId="0" borderId="176" xfId="0" applyFont="1" applyBorder="1" applyAlignment="1">
      <alignment vertical="center"/>
    </xf>
    <xf numFmtId="0" fontId="6" fillId="0" borderId="177" xfId="0" applyFont="1" applyBorder="1" applyAlignment="1">
      <alignment vertical="center"/>
    </xf>
    <xf numFmtId="0" fontId="29" fillId="35" borderId="176" xfId="0" applyFont="1" applyFill="1" applyBorder="1" applyAlignment="1">
      <alignment vertical="center" wrapText="1"/>
    </xf>
    <xf numFmtId="0" fontId="28" fillId="8" borderId="176" xfId="0" applyFont="1" applyFill="1" applyBorder="1" applyAlignment="1">
      <alignment vertical="center" wrapText="1"/>
    </xf>
    <xf numFmtId="0" fontId="76" fillId="2" borderId="176" xfId="0" applyFont="1" applyFill="1" applyBorder="1" applyAlignment="1">
      <alignment vertical="center" wrapText="1"/>
    </xf>
    <xf numFmtId="0" fontId="29" fillId="2" borderId="176" xfId="0" applyFont="1" applyFill="1" applyBorder="1" applyAlignment="1">
      <alignment vertical="center" wrapText="1"/>
    </xf>
    <xf numFmtId="0" fontId="72" fillId="2" borderId="59" xfId="0" applyFont="1" applyFill="1" applyBorder="1" applyAlignment="1">
      <alignment vertical="center" wrapText="1"/>
    </xf>
    <xf numFmtId="0" fontId="27" fillId="28" borderId="0" xfId="0" applyFont="1" applyFill="1" applyAlignment="1">
      <alignment vertical="center" wrapText="1"/>
    </xf>
    <xf numFmtId="0" fontId="27" fillId="8" borderId="176" xfId="0" applyFont="1" applyFill="1" applyBorder="1" applyAlignment="1">
      <alignment horizontal="center" vertical="center" wrapText="1"/>
    </xf>
    <xf numFmtId="0" fontId="27" fillId="8" borderId="178" xfId="0" applyFont="1" applyFill="1" applyBorder="1" applyAlignment="1">
      <alignment horizontal="center" vertical="center" wrapText="1"/>
    </xf>
    <xf numFmtId="0" fontId="27" fillId="8" borderId="177" xfId="0" applyFont="1" applyFill="1" applyBorder="1" applyAlignment="1">
      <alignment horizontal="center" vertical="center" wrapText="1"/>
    </xf>
    <xf numFmtId="0" fontId="29" fillId="2" borderId="176" xfId="0" applyFont="1" applyFill="1" applyBorder="1" applyAlignment="1">
      <alignment horizontal="center" vertical="center" wrapText="1"/>
    </xf>
    <xf numFmtId="0" fontId="29" fillId="2" borderId="178" xfId="0" applyFont="1" applyFill="1" applyBorder="1" applyAlignment="1">
      <alignment horizontal="center" vertical="center" wrapText="1"/>
    </xf>
    <xf numFmtId="0" fontId="29" fillId="2" borderId="177" xfId="0" applyFont="1" applyFill="1" applyBorder="1" applyAlignment="1">
      <alignment horizontal="center" vertical="center" wrapText="1"/>
    </xf>
    <xf numFmtId="0" fontId="29" fillId="2" borderId="16" xfId="0" applyFont="1" applyFill="1" applyBorder="1" applyAlignment="1">
      <alignment horizontal="center" vertical="center" wrapText="1"/>
    </xf>
    <xf numFmtId="0" fontId="29" fillId="2" borderId="179" xfId="0" applyFont="1" applyFill="1" applyBorder="1" applyAlignment="1">
      <alignment horizontal="center" vertical="center" wrapText="1"/>
    </xf>
    <xf numFmtId="0" fontId="29" fillId="2" borderId="38" xfId="0" applyFont="1" applyFill="1" applyBorder="1" applyAlignment="1">
      <alignment horizontal="center" vertical="center" wrapText="1"/>
    </xf>
    <xf numFmtId="0" fontId="29" fillId="8" borderId="0" xfId="0" applyFont="1" applyFill="1" applyAlignment="1">
      <alignment vertical="center" wrapText="1"/>
    </xf>
    <xf numFmtId="0" fontId="30" fillId="3" borderId="70" xfId="0" applyFont="1" applyFill="1" applyBorder="1" applyAlignment="1">
      <alignment vertical="center" wrapText="1"/>
    </xf>
    <xf numFmtId="0" fontId="16" fillId="8" borderId="70" xfId="0" applyFont="1" applyFill="1" applyBorder="1" applyAlignment="1">
      <alignment vertical="center" wrapText="1"/>
    </xf>
    <xf numFmtId="0" fontId="8" fillId="0" borderId="63" xfId="0" applyFont="1" applyBorder="1" applyAlignment="1">
      <alignment vertical="center" wrapText="1"/>
    </xf>
    <xf numFmtId="0" fontId="72" fillId="0" borderId="102" xfId="0" applyFont="1" applyBorder="1" applyAlignment="1">
      <alignment vertical="center" wrapText="1"/>
    </xf>
    <xf numFmtId="0" fontId="68" fillId="8" borderId="14" xfId="0" applyFont="1" applyFill="1" applyBorder="1" applyAlignment="1">
      <alignment horizontal="center" vertical="center" wrapText="1"/>
    </xf>
    <xf numFmtId="0" fontId="26" fillId="3" borderId="14" xfId="0" applyFont="1" applyFill="1" applyBorder="1" applyAlignment="1">
      <alignment horizontal="center" vertical="center" wrapText="1"/>
    </xf>
    <xf numFmtId="0" fontId="75" fillId="8" borderId="55" xfId="0" applyFont="1" applyFill="1" applyBorder="1" applyAlignment="1">
      <alignment horizontal="center" vertical="center" wrapText="1"/>
    </xf>
    <xf numFmtId="0" fontId="77" fillId="2" borderId="15" xfId="0" applyFont="1" applyFill="1" applyBorder="1" applyAlignment="1">
      <alignment horizontal="center" vertical="center" wrapText="1"/>
    </xf>
    <xf numFmtId="0" fontId="72" fillId="2" borderId="66" xfId="0" applyFont="1" applyFill="1" applyBorder="1" applyAlignment="1">
      <alignment vertical="center" wrapText="1"/>
    </xf>
    <xf numFmtId="0" fontId="72" fillId="0" borderId="38" xfId="0" applyFont="1" applyBorder="1" applyAlignment="1">
      <alignment vertical="center" wrapText="1"/>
    </xf>
    <xf numFmtId="0" fontId="26" fillId="3" borderId="180" xfId="0" applyFont="1" applyFill="1" applyBorder="1" applyAlignment="1">
      <alignment horizontal="center" vertical="center" wrapText="1"/>
    </xf>
    <xf numFmtId="0" fontId="6" fillId="0" borderId="181" xfId="0" applyFont="1" applyBorder="1" applyAlignment="1">
      <alignment vertical="center"/>
    </xf>
    <xf numFmtId="0" fontId="6" fillId="0" borderId="182" xfId="0" applyFont="1" applyBorder="1" applyAlignment="1">
      <alignment vertical="center"/>
    </xf>
    <xf numFmtId="0" fontId="16" fillId="20" borderId="183" xfId="0" applyFont="1" applyFill="1" applyBorder="1" applyAlignment="1">
      <alignment horizontal="center" vertical="center" wrapText="1"/>
    </xf>
    <xf numFmtId="0" fontId="16" fillId="8" borderId="184" xfId="0" applyFont="1" applyFill="1" applyBorder="1" applyAlignment="1">
      <alignment horizontal="center" vertical="center" wrapText="1"/>
    </xf>
    <xf numFmtId="0" fontId="16" fillId="8" borderId="185" xfId="0" applyFont="1" applyFill="1" applyBorder="1" applyAlignment="1">
      <alignment horizontal="center" vertical="center" wrapText="1"/>
    </xf>
    <xf numFmtId="0" fontId="6" fillId="0" borderId="186" xfId="0" applyFont="1" applyBorder="1" applyAlignment="1">
      <alignment vertical="center"/>
    </xf>
    <xf numFmtId="0" fontId="16" fillId="2" borderId="184" xfId="0" applyFont="1" applyFill="1" applyBorder="1" applyAlignment="1">
      <alignment horizontal="center" vertical="center" wrapText="1"/>
    </xf>
    <xf numFmtId="0" fontId="16" fillId="2" borderId="185" xfId="0" applyFont="1" applyFill="1" applyBorder="1" applyAlignment="1">
      <alignment horizontal="center" vertical="center" wrapText="1"/>
    </xf>
    <xf numFmtId="0" fontId="16" fillId="8" borderId="187" xfId="0" applyFont="1" applyFill="1" applyBorder="1" applyAlignment="1">
      <alignment horizontal="center" vertical="center" wrapText="1"/>
    </xf>
    <xf numFmtId="0" fontId="6" fillId="0" borderId="188" xfId="0" applyFont="1" applyBorder="1" applyAlignment="1">
      <alignment vertical="center"/>
    </xf>
    <xf numFmtId="0" fontId="6" fillId="0" borderId="189" xfId="0" applyFont="1" applyBorder="1" applyAlignment="1">
      <alignment vertical="center"/>
    </xf>
    <xf numFmtId="0" fontId="16" fillId="2" borderId="187" xfId="0" applyFont="1" applyFill="1" applyBorder="1" applyAlignment="1">
      <alignment horizontal="center" vertical="center" wrapText="1"/>
    </xf>
    <xf numFmtId="0" fontId="16" fillId="8" borderId="190" xfId="0" applyFont="1" applyFill="1" applyBorder="1" applyAlignment="1">
      <alignment horizontal="center" vertical="center" wrapText="1"/>
    </xf>
    <xf numFmtId="0" fontId="16" fillId="20" borderId="191" xfId="0" applyFont="1" applyFill="1" applyBorder="1" applyAlignment="1">
      <alignment horizontal="center" vertical="center" wrapText="1"/>
    </xf>
    <xf numFmtId="0" fontId="16" fillId="2" borderId="190" xfId="0" applyFont="1" applyFill="1" applyBorder="1" applyAlignment="1">
      <alignment horizontal="center" vertical="center" wrapText="1"/>
    </xf>
    <xf numFmtId="0" fontId="12" fillId="20" borderId="183" xfId="0" applyFont="1" applyFill="1" applyBorder="1" applyAlignment="1">
      <alignment horizontal="center" vertical="center" wrapText="1"/>
    </xf>
    <xf numFmtId="0" fontId="12" fillId="2" borderId="190" xfId="0" applyFont="1" applyFill="1" applyBorder="1" applyAlignment="1">
      <alignment horizontal="center" vertical="center" wrapText="1"/>
    </xf>
    <xf numFmtId="0" fontId="6" fillId="0" borderId="192" xfId="0" applyFont="1" applyBorder="1" applyAlignment="1">
      <alignment vertical="center"/>
    </xf>
    <xf numFmtId="0" fontId="12" fillId="2" borderId="193" xfId="0" applyFont="1" applyFill="1" applyBorder="1" applyAlignment="1">
      <alignment horizontal="center" vertical="center" wrapText="1"/>
    </xf>
    <xf numFmtId="0" fontId="6" fillId="0" borderId="194" xfId="0" applyFont="1" applyBorder="1" applyAlignment="1">
      <alignment vertical="center"/>
    </xf>
    <xf numFmtId="0" fontId="6" fillId="0" borderId="195" xfId="0" applyFont="1" applyBorder="1" applyAlignment="1">
      <alignment vertical="center"/>
    </xf>
    <xf numFmtId="0" fontId="16" fillId="20" borderId="196" xfId="0" applyFont="1" applyFill="1" applyBorder="1" applyAlignment="1">
      <alignment horizontal="center" vertical="center" wrapText="1"/>
    </xf>
    <xf numFmtId="0" fontId="16" fillId="2" borderId="197" xfId="0" applyFont="1" applyFill="1" applyBorder="1" applyAlignment="1">
      <alignment horizontal="center" vertical="center" wrapText="1"/>
    </xf>
    <xf numFmtId="0" fontId="6" fillId="0" borderId="197" xfId="0" applyFont="1" applyBorder="1" applyAlignment="1">
      <alignment vertical="center"/>
    </xf>
    <xf numFmtId="0" fontId="6" fillId="0" borderId="198" xfId="0" applyFont="1" applyBorder="1" applyAlignment="1">
      <alignment vertical="center"/>
    </xf>
    <xf numFmtId="0" fontId="20" fillId="8" borderId="0" xfId="0" applyFont="1" applyFill="1" applyAlignment="1">
      <alignment vertical="center" wrapText="1"/>
    </xf>
    <xf numFmtId="0" fontId="16" fillId="2" borderId="70" xfId="0" applyFont="1" applyFill="1" applyBorder="1" applyAlignment="1">
      <alignment vertical="center" wrapText="1"/>
    </xf>
    <xf numFmtId="0" fontId="75" fillId="2" borderId="70" xfId="0" applyFont="1" applyFill="1" applyBorder="1" applyAlignment="1">
      <alignment vertical="center" wrapText="1"/>
    </xf>
    <xf numFmtId="0" fontId="78" fillId="10" borderId="70" xfId="0" applyFont="1" applyFill="1" applyBorder="1" applyAlignment="1">
      <alignment vertical="center" wrapText="1"/>
    </xf>
    <xf numFmtId="0" fontId="20" fillId="10" borderId="70" xfId="0" applyFont="1" applyFill="1" applyBorder="1" applyAlignment="1">
      <alignment vertical="center" wrapText="1"/>
    </xf>
    <xf numFmtId="0" fontId="20" fillId="8" borderId="70" xfId="0" applyFont="1" applyFill="1" applyBorder="1" applyAlignment="1">
      <alignment vertical="center" wrapText="1"/>
    </xf>
    <xf numFmtId="0" fontId="75" fillId="2" borderId="0" xfId="0" applyFont="1" applyFill="1" applyAlignment="1">
      <alignment vertical="center" wrapText="1"/>
    </xf>
    <xf numFmtId="0" fontId="79" fillId="8" borderId="70" xfId="0" applyFont="1" applyFill="1" applyBorder="1" applyAlignment="1">
      <alignment vertical="center" wrapText="1"/>
    </xf>
    <xf numFmtId="0" fontId="76" fillId="20" borderId="196" xfId="0" applyFont="1" applyFill="1" applyBorder="1" applyAlignment="1">
      <alignment horizontal="center" vertical="center" wrapText="1"/>
    </xf>
    <xf numFmtId="0" fontId="76" fillId="20" borderId="199" xfId="0" applyFont="1" applyFill="1" applyBorder="1" applyAlignment="1">
      <alignment horizontal="center" vertical="center" wrapText="1"/>
    </xf>
    <xf numFmtId="0" fontId="6" fillId="0" borderId="200" xfId="0" applyFont="1" applyBorder="1" applyAlignment="1">
      <alignment vertical="center"/>
    </xf>
    <xf numFmtId="0" fontId="6" fillId="0" borderId="201" xfId="0" applyFont="1" applyBorder="1" applyAlignment="1">
      <alignment vertical="center"/>
    </xf>
    <xf numFmtId="0" fontId="76" fillId="20" borderId="15" xfId="0" applyFont="1" applyFill="1" applyBorder="1" applyAlignment="1">
      <alignment horizontal="center" vertical="center" wrapText="1"/>
    </xf>
    <xf numFmtId="0" fontId="78" fillId="8" borderId="70" xfId="0" applyFont="1" applyFill="1" applyBorder="1" applyAlignment="1">
      <alignment vertical="center" wrapText="1"/>
    </xf>
    <xf numFmtId="0" fontId="75" fillId="35" borderId="70" xfId="0" applyFont="1" applyFill="1" applyBorder="1" applyAlignment="1">
      <alignment vertical="center" wrapText="1"/>
    </xf>
    <xf numFmtId="0" fontId="72" fillId="0" borderId="149" xfId="0" applyFont="1" applyBorder="1" applyAlignment="1">
      <alignment vertical="top" wrapText="1"/>
    </xf>
    <xf numFmtId="0" fontId="78" fillId="2" borderId="0" xfId="0" applyFont="1" applyFill="1" applyAlignment="1">
      <alignment horizontal="center" vertical="top" wrapText="1"/>
    </xf>
    <xf numFmtId="0" fontId="75" fillId="2" borderId="202" xfId="0" applyFont="1" applyFill="1" applyBorder="1" applyAlignment="1">
      <alignment vertical="top" wrapText="1"/>
    </xf>
    <xf numFmtId="0" fontId="6" fillId="0" borderId="203" xfId="0" applyFont="1" applyBorder="1" applyAlignment="1">
      <alignment vertical="center"/>
    </xf>
    <xf numFmtId="0" fontId="12" fillId="2" borderId="204" xfId="0" applyFont="1" applyFill="1" applyBorder="1" applyAlignment="1">
      <alignment vertical="center" wrapText="1"/>
    </xf>
    <xf numFmtId="0" fontId="6" fillId="0" borderId="204" xfId="0" applyFont="1" applyBorder="1" applyAlignment="1">
      <alignment vertical="center"/>
    </xf>
    <xf numFmtId="0" fontId="75" fillId="2" borderId="113" xfId="0" applyFont="1" applyFill="1" applyBorder="1" applyAlignment="1">
      <alignment vertical="top" wrapText="1"/>
    </xf>
    <xf numFmtId="0" fontId="75" fillId="2" borderId="70" xfId="0" applyFont="1" applyFill="1" applyBorder="1" applyAlignment="1">
      <alignment vertical="top" wrapText="1"/>
    </xf>
    <xf numFmtId="0" fontId="75" fillId="2" borderId="15" xfId="0" applyFont="1" applyFill="1" applyBorder="1" applyAlignment="1">
      <alignment vertical="top" wrapText="1"/>
    </xf>
    <xf numFmtId="0" fontId="12" fillId="2" borderId="16" xfId="0" applyFont="1" applyFill="1" applyBorder="1" applyAlignment="1">
      <alignment vertical="center" wrapText="1"/>
    </xf>
    <xf numFmtId="0" fontId="16" fillId="2" borderId="16" xfId="0" applyFont="1" applyFill="1" applyBorder="1" applyAlignment="1">
      <alignment vertical="center" wrapText="1"/>
    </xf>
    <xf numFmtId="0" fontId="3" fillId="3" borderId="17" xfId="0" applyFont="1" applyFill="1" applyBorder="1" applyAlignment="1">
      <alignment horizontal="center" vertical="center" wrapText="1"/>
    </xf>
    <xf numFmtId="0" fontId="12" fillId="8" borderId="14" xfId="0" applyFont="1" applyFill="1" applyBorder="1" applyAlignment="1">
      <alignment vertical="center" wrapText="1"/>
    </xf>
    <xf numFmtId="0" fontId="12" fillId="2" borderId="14" xfId="0" applyFont="1" applyFill="1" applyBorder="1" applyAlignment="1">
      <alignment vertical="center" wrapText="1"/>
    </xf>
    <xf numFmtId="0" fontId="8" fillId="3" borderId="70" xfId="0" applyFont="1" applyFill="1" applyBorder="1" applyAlignment="1">
      <alignment horizontal="center" vertical="center" wrapText="1"/>
    </xf>
    <xf numFmtId="0" fontId="75" fillId="2" borderId="16" xfId="0" applyFont="1" applyFill="1" applyBorder="1" applyAlignment="1">
      <alignment vertical="center" wrapText="1"/>
    </xf>
    <xf numFmtId="0" fontId="72" fillId="0" borderId="205" xfId="0" applyFont="1" applyBorder="1" applyAlignment="1">
      <alignment vertical="center" wrapText="1"/>
    </xf>
    <xf numFmtId="0" fontId="72" fillId="0" borderId="79" xfId="0" applyFont="1" applyBorder="1" applyAlignment="1">
      <alignment vertical="center" wrapText="1"/>
    </xf>
    <xf numFmtId="0" fontId="72" fillId="0" borderId="175" xfId="0" applyFont="1" applyBorder="1" applyAlignment="1">
      <alignment vertical="center" wrapText="1"/>
    </xf>
    <xf numFmtId="0" fontId="72" fillId="2" borderId="149" xfId="0" applyFont="1" applyFill="1" applyBorder="1" applyAlignment="1">
      <alignment vertical="center" wrapText="1"/>
    </xf>
    <xf numFmtId="0" fontId="80" fillId="3" borderId="70" xfId="0" applyFont="1" applyFill="1" applyBorder="1" applyAlignment="1">
      <alignment horizontal="center" vertical="center" wrapText="1"/>
    </xf>
    <xf numFmtId="0" fontId="78" fillId="2" borderId="70" xfId="0" applyFont="1" applyFill="1" applyBorder="1" applyAlignment="1">
      <alignment vertical="center" wrapText="1"/>
    </xf>
    <xf numFmtId="0" fontId="72" fillId="2" borderId="79" xfId="0" applyFont="1" applyFill="1" applyBorder="1" applyAlignment="1">
      <alignment vertical="center" wrapText="1"/>
    </xf>
    <xf numFmtId="0" fontId="79" fillId="8" borderId="0" xfId="0" applyFont="1" applyFill="1" applyAlignment="1">
      <alignment vertical="center" wrapText="1"/>
    </xf>
    <xf numFmtId="0" fontId="78" fillId="8" borderId="16" xfId="0" applyFont="1" applyFill="1" applyBorder="1" applyAlignment="1">
      <alignment vertical="center" wrapText="1"/>
    </xf>
    <xf numFmtId="0" fontId="8" fillId="3" borderId="55" xfId="0" applyFont="1" applyFill="1" applyBorder="1" applyAlignment="1">
      <alignment horizontal="center" vertical="center" wrapText="1"/>
    </xf>
    <xf numFmtId="0" fontId="75" fillId="8" borderId="58" xfId="0" applyFont="1" applyFill="1" applyBorder="1" applyAlignment="1">
      <alignment vertical="center" wrapText="1"/>
    </xf>
    <xf numFmtId="0" fontId="72" fillId="2" borderId="102" xfId="0" applyFont="1" applyFill="1" applyBorder="1" applyAlignment="1">
      <alignment vertical="center" wrapText="1"/>
    </xf>
    <xf numFmtId="0" fontId="75" fillId="2" borderId="58" xfId="0" applyFont="1" applyFill="1" applyBorder="1" applyAlignment="1">
      <alignment vertical="center" wrapText="1"/>
    </xf>
    <xf numFmtId="0" fontId="72" fillId="2" borderId="158" xfId="0" applyFont="1" applyFill="1" applyBorder="1" applyAlignment="1">
      <alignment vertical="center" wrapText="1"/>
    </xf>
    <xf numFmtId="0" fontId="72" fillId="2" borderId="35" xfId="0" applyFont="1" applyFill="1" applyBorder="1" applyAlignment="1">
      <alignment vertical="center" wrapText="1"/>
    </xf>
    <xf numFmtId="0" fontId="16" fillId="8" borderId="58" xfId="0" applyFont="1" applyFill="1" applyBorder="1" applyAlignment="1">
      <alignment horizontal="left" vertical="center" wrapText="1"/>
    </xf>
    <xf numFmtId="0" fontId="81" fillId="2" borderId="0" xfId="0" applyFont="1" applyFill="1" applyAlignment="1">
      <alignment vertical="center" wrapText="1"/>
    </xf>
    <xf numFmtId="49" fontId="59" fillId="6" borderId="4" xfId="0" applyNumberFormat="1" applyFont="1" applyFill="1" applyBorder="1" applyAlignment="1" quotePrefix="1">
      <alignment horizontal="center" vertical="center" wrapText="1"/>
    </xf>
    <xf numFmtId="0" fontId="49" fillId="0" borderId="3" xfId="0" applyFont="1" applyBorder="1" applyAlignment="1" quotePrefix="1">
      <alignment horizontal="center" vertical="center"/>
    </xf>
    <xf numFmtId="0" fontId="9" fillId="4" borderId="0" xfId="0" applyFont="1" applyFill="1" applyAlignment="1" quotePrefix="1">
      <alignment horizontal="center"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dxfs count="4">
    <dxf>
      <font>
        <color rgb="FFFFFFFF"/>
      </font>
      <fill>
        <patternFill patternType="solid">
          <fgColor rgb="FFA64D79"/>
          <bgColor rgb="FFA64D79"/>
        </patternFill>
      </fill>
    </dxf>
    <dxf>
      <font>
        <color rgb="FFFFFFFF"/>
      </font>
      <fill>
        <patternFill patternType="solid">
          <fgColor rgb="FF674EA7"/>
          <bgColor rgb="FF674EA7"/>
        </patternFill>
      </fill>
    </dxf>
    <dxf>
      <font>
        <color rgb="FFFFFFFF"/>
      </font>
      <fill>
        <patternFill patternType="solid">
          <fgColor rgb="FF3D85C6"/>
          <bgColor rgb="FF3D85C6"/>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11</xdr:col>
      <xdr:colOff>304800</xdr:colOff>
      <xdr:row>76</xdr:row>
      <xdr:rowOff>85725</xdr:rowOff>
    </xdr:from>
    <xdr:ext cx="581025" cy="561975"/>
    <xdr:pic>
      <xdr:nvPicPr>
        <xdr:cNvPr id="2" name="image3.jpg" title="Image"/>
        <xdr:cNvPicPr preferRelativeResize="0"/>
      </xdr:nvPicPr>
      <xdr:blipFill>
        <a:blip r:embed="rId1" cstate="print"/>
        <a:stretch>
          <a:fillRect/>
        </a:stretch>
      </xdr:blipFill>
      <xdr:spPr>
        <a:xfrm>
          <a:off x="7601585" y="14982825"/>
          <a:ext cx="581025" cy="561975"/>
        </a:xfrm>
        <a:prstGeom prst="rect">
          <a:avLst/>
        </a:prstGeom>
        <a:noFill/>
      </xdr:spPr>
    </xdr:pic>
    <xdr:clientData fLocksWithSheet="0"/>
  </xdr:oneCellAnchor>
  <xdr:oneCellAnchor>
    <xdr:from>
      <xdr:col>8</xdr:col>
      <xdr:colOff>923925</xdr:colOff>
      <xdr:row>0</xdr:row>
      <xdr:rowOff>95250</xdr:rowOff>
    </xdr:from>
    <xdr:ext cx="2276475" cy="1933575"/>
    <xdr:pic>
      <xdr:nvPicPr>
        <xdr:cNvPr id="3" name="image1.png" title="Image"/>
        <xdr:cNvPicPr preferRelativeResize="0"/>
      </xdr:nvPicPr>
      <xdr:blipFill>
        <a:blip r:embed="rId2" cstate="print"/>
        <a:stretch>
          <a:fillRect/>
        </a:stretch>
      </xdr:blipFill>
      <xdr:spPr>
        <a:xfrm>
          <a:off x="6238875" y="95250"/>
          <a:ext cx="2276475" cy="1933575"/>
        </a:xfrm>
        <a:prstGeom prst="rect">
          <a:avLst/>
        </a:prstGeom>
        <a:noFill/>
      </xdr:spPr>
    </xdr:pic>
    <xdr:clientData fLocksWithSheet="0"/>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4</xdr:col>
      <xdr:colOff>133350</xdr:colOff>
      <xdr:row>102</xdr:row>
      <xdr:rowOff>0</xdr:rowOff>
    </xdr:from>
    <xdr:ext cx="114300" cy="266700"/>
    <xdr:sp>
      <xdr:nvSpPr>
        <xdr:cNvPr id="3" name="Shape 3"/>
        <xdr:cNvSpPr txBox="1"/>
      </xdr:nvSpPr>
      <xdr:spPr>
        <a:xfrm>
          <a:off x="1234440" y="19107150"/>
          <a:ext cx="114300" cy="2667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Font typeface="Arial" panose="020B0604020202020204"/>
            <a:buNone/>
          </a:pPr>
          <a:endParaRPr sz="1100"/>
        </a:p>
      </xdr:txBody>
    </xdr:sp>
    <xdr:clientData fLocksWithSheet="0"/>
  </xdr:oneCellAnchor>
  <xdr:oneCellAnchor>
    <xdr:from>
      <xdr:col>29</xdr:col>
      <xdr:colOff>314325</xdr:colOff>
      <xdr:row>100</xdr:row>
      <xdr:rowOff>47625</xdr:rowOff>
    </xdr:from>
    <xdr:ext cx="1209675" cy="1200150"/>
    <xdr:pic>
      <xdr:nvPicPr>
        <xdr:cNvPr id="2" name="image6.jpg" title="Image"/>
        <xdr:cNvPicPr preferRelativeResize="0"/>
      </xdr:nvPicPr>
      <xdr:blipFill>
        <a:blip r:embed="rId1" cstate="print"/>
        <a:stretch>
          <a:fillRect/>
        </a:stretch>
      </xdr:blipFill>
      <xdr:spPr>
        <a:xfrm>
          <a:off x="7833995" y="18792825"/>
          <a:ext cx="1209675" cy="1200150"/>
        </a:xfrm>
        <a:prstGeom prst="rect">
          <a:avLst/>
        </a:prstGeom>
        <a:noFill/>
      </xdr:spPr>
    </xdr:pic>
    <xdr:clientData fLocksWithSheet="0"/>
  </xdr:oneCellAnchor>
  <xdr:oneCellAnchor>
    <xdr:from>
      <xdr:col>29</xdr:col>
      <xdr:colOff>314325</xdr:colOff>
      <xdr:row>17</xdr:row>
      <xdr:rowOff>38100</xdr:rowOff>
    </xdr:from>
    <xdr:ext cx="1114425" cy="1600200"/>
    <xdr:pic>
      <xdr:nvPicPr>
        <xdr:cNvPr id="4" name="image2.png" title="Image"/>
        <xdr:cNvPicPr preferRelativeResize="0"/>
      </xdr:nvPicPr>
      <xdr:blipFill>
        <a:blip r:embed="rId2" cstate="print"/>
        <a:stretch>
          <a:fillRect/>
        </a:stretch>
      </xdr:blipFill>
      <xdr:spPr>
        <a:xfrm>
          <a:off x="7833995" y="3371850"/>
          <a:ext cx="1114425" cy="1600200"/>
        </a:xfrm>
        <a:prstGeom prst="rect">
          <a:avLst/>
        </a:prstGeom>
        <a:noFill/>
      </xdr:spPr>
    </xdr:pic>
    <xdr:clientData fLocksWithSheet="0"/>
  </xdr:oneCellAnchor>
  <xdr:oneCellAnchor>
    <xdr:from>
      <xdr:col>0</xdr:col>
      <xdr:colOff>219075</xdr:colOff>
      <xdr:row>102</xdr:row>
      <xdr:rowOff>76200</xdr:rowOff>
    </xdr:from>
    <xdr:ext cx="1504950" cy="1438275"/>
    <xdr:pic>
      <xdr:nvPicPr>
        <xdr:cNvPr id="5" name="image5.png" title="Image"/>
        <xdr:cNvPicPr preferRelativeResize="0"/>
      </xdr:nvPicPr>
      <xdr:blipFill>
        <a:blip r:embed="rId3" cstate="print"/>
        <a:stretch>
          <a:fillRect/>
        </a:stretch>
      </xdr:blipFill>
      <xdr:spPr>
        <a:xfrm>
          <a:off x="219075" y="19183350"/>
          <a:ext cx="1504950" cy="1438275"/>
        </a:xfrm>
        <a:prstGeom prst="rect">
          <a:avLst/>
        </a:prstGeom>
        <a:noFill/>
      </xdr:spPr>
    </xdr:pic>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43</xdr:col>
      <xdr:colOff>238125</xdr:colOff>
      <xdr:row>11</xdr:row>
      <xdr:rowOff>28575</xdr:rowOff>
    </xdr:from>
    <xdr:ext cx="2628900" cy="2571750"/>
    <xdr:pic>
      <xdr:nvPicPr>
        <xdr:cNvPr id="2" name="image4.png" title="Image"/>
        <xdr:cNvPicPr preferRelativeResize="0"/>
      </xdr:nvPicPr>
      <xdr:blipFill>
        <a:blip r:embed="rId1" cstate="print"/>
        <a:stretch>
          <a:fillRect/>
        </a:stretch>
      </xdr:blipFill>
      <xdr:spPr>
        <a:xfrm>
          <a:off x="7975600" y="2362200"/>
          <a:ext cx="2628900" cy="2571750"/>
        </a:xfrm>
        <a:prstGeom prst="rect">
          <a:avLst/>
        </a:prstGeom>
        <a:noFill/>
      </xdr:spPr>
    </xdr:pic>
    <xdr:clientData fLocksWithSheet="0"/>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4</xdr:col>
      <xdr:colOff>133350</xdr:colOff>
      <xdr:row>102</xdr:row>
      <xdr:rowOff>0</xdr:rowOff>
    </xdr:from>
    <xdr:ext cx="114300" cy="266700"/>
    <xdr:sp>
      <xdr:nvSpPr>
        <xdr:cNvPr id="3" name="Shape 3"/>
        <xdr:cNvSpPr txBox="1"/>
      </xdr:nvSpPr>
      <xdr:spPr>
        <a:xfrm>
          <a:off x="1200785" y="23583900"/>
          <a:ext cx="114300" cy="2667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Font typeface="Arial" panose="020B0604020202020204"/>
            <a:buNone/>
          </a:pPr>
          <a:endParaRPr sz="1100"/>
        </a:p>
      </xdr:txBody>
    </xdr:sp>
    <xdr:clientData fLocksWithSheet="0"/>
  </xdr:oneCellAnchor>
  <xdr:oneCellAnchor>
    <xdr:from>
      <xdr:col>29</xdr:col>
      <xdr:colOff>314325</xdr:colOff>
      <xdr:row>100</xdr:row>
      <xdr:rowOff>47625</xdr:rowOff>
    </xdr:from>
    <xdr:ext cx="1209675" cy="1200150"/>
    <xdr:pic>
      <xdr:nvPicPr>
        <xdr:cNvPr id="2" name="image8.jpg" title="Image"/>
        <xdr:cNvPicPr preferRelativeResize="0"/>
      </xdr:nvPicPr>
      <xdr:blipFill>
        <a:blip r:embed="rId1" cstate="print"/>
        <a:stretch>
          <a:fillRect/>
        </a:stretch>
      </xdr:blipFill>
      <xdr:spPr>
        <a:xfrm>
          <a:off x="7800340" y="23269575"/>
          <a:ext cx="1209675" cy="1200150"/>
        </a:xfrm>
        <a:prstGeom prst="rect">
          <a:avLst/>
        </a:prstGeom>
        <a:noFill/>
      </xdr:spPr>
    </xdr:pic>
    <xdr:clientData fLocksWithSheet="0"/>
  </xdr:oneCellAnchor>
  <xdr:oneCellAnchor>
    <xdr:from>
      <xdr:col>29</xdr:col>
      <xdr:colOff>314325</xdr:colOff>
      <xdr:row>17</xdr:row>
      <xdr:rowOff>38100</xdr:rowOff>
    </xdr:from>
    <xdr:ext cx="1114425" cy="1600200"/>
    <xdr:pic>
      <xdr:nvPicPr>
        <xdr:cNvPr id="4" name="image7.png" title="Image"/>
        <xdr:cNvPicPr preferRelativeResize="0"/>
      </xdr:nvPicPr>
      <xdr:blipFill>
        <a:blip r:embed="rId2" cstate="print"/>
        <a:stretch>
          <a:fillRect/>
        </a:stretch>
      </xdr:blipFill>
      <xdr:spPr>
        <a:xfrm>
          <a:off x="7800340" y="3371850"/>
          <a:ext cx="1114425" cy="1600200"/>
        </a:xfrm>
        <a:prstGeom prst="rect">
          <a:avLst/>
        </a:prstGeom>
        <a:noFill/>
      </xdr:spPr>
    </xdr:pic>
    <xdr:clientData fLocksWithSheet="0"/>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4</xdr:col>
      <xdr:colOff>133350</xdr:colOff>
      <xdr:row>102</xdr:row>
      <xdr:rowOff>0</xdr:rowOff>
    </xdr:from>
    <xdr:ext cx="114300" cy="266700"/>
    <xdr:sp>
      <xdr:nvSpPr>
        <xdr:cNvPr id="3" name="Shape 3"/>
        <xdr:cNvSpPr txBox="1"/>
      </xdr:nvSpPr>
      <xdr:spPr>
        <a:xfrm>
          <a:off x="1200785" y="18678525"/>
          <a:ext cx="114300" cy="2667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Font typeface="Arial" panose="020B0604020202020204"/>
            <a:buNone/>
          </a:pPr>
          <a:endParaRPr sz="1100"/>
        </a:p>
      </xdr:txBody>
    </xdr:sp>
    <xdr:clientData fLocksWithSheet="0"/>
  </xdr:oneCellAnchor>
  <xdr:oneCellAnchor>
    <xdr:from>
      <xdr:col>28</xdr:col>
      <xdr:colOff>0</xdr:colOff>
      <xdr:row>90</xdr:row>
      <xdr:rowOff>0</xdr:rowOff>
    </xdr:from>
    <xdr:ext cx="180975" cy="180975"/>
    <xdr:pic>
      <xdr:nvPicPr>
        <xdr:cNvPr id="2" name="image9.jpg"/>
        <xdr:cNvPicPr preferRelativeResize="0"/>
      </xdr:nvPicPr>
      <xdr:blipFill>
        <a:blip r:embed="rId1" cstate="print"/>
        <a:stretch>
          <a:fillRect/>
        </a:stretch>
      </xdr:blipFill>
      <xdr:spPr>
        <a:xfrm>
          <a:off x="7934325" y="16506825"/>
          <a:ext cx="180975" cy="180975"/>
        </a:xfrm>
        <a:prstGeom prst="rect">
          <a:avLst/>
        </a:prstGeom>
        <a:noFill/>
      </xdr:spPr>
    </xdr:pic>
    <xdr:clientData fLocksWithSheet="0"/>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www.goddessfantasy.net/bbs/index.php?topic=89557.0" TargetMode="External"/><Relationship Id="rId8" Type="http://schemas.openxmlformats.org/officeDocument/2006/relationships/hyperlink" Target="http://slot.miario.com/machines/133250" TargetMode="External"/><Relationship Id="rId7" Type="http://schemas.openxmlformats.org/officeDocument/2006/relationships/hyperlink" Target="http://slot.miario.com/machines/133251" TargetMode="External"/><Relationship Id="rId6" Type="http://schemas.openxmlformats.org/officeDocument/2006/relationships/hyperlink" Target="http://slot.miario.com/machines/133253" TargetMode="External"/><Relationship Id="rId5" Type="http://schemas.openxmlformats.org/officeDocument/2006/relationships/hyperlink" Target="http://slot.miario.com/machines/133248" TargetMode="External"/><Relationship Id="rId4" Type="http://schemas.openxmlformats.org/officeDocument/2006/relationships/hyperlink" Target="http://coctrpg.tiddlyspot.com/" TargetMode="External"/><Relationship Id="rId3" Type="http://schemas.openxmlformats.org/officeDocument/2006/relationships/hyperlink" Target="http://www.goddessfantasy.net/bbs/index.php?topic=88568.0" TargetMode="External"/><Relationship Id="rId2" Type="http://schemas.openxmlformats.org/officeDocument/2006/relationships/hyperlink" Target="https://app.roll20.net/join/1733100/fM5h_Q" TargetMode="External"/><Relationship Id="rId10" Type="http://schemas.openxmlformats.org/officeDocument/2006/relationships/hyperlink" Target="http://www.goddessfantasy.net/bbs/index.php?topic=89719.0"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vision2020.tw/ju/2060396" TargetMode="Externa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9" Type="http://schemas.openxmlformats.org/officeDocument/2006/relationships/hyperlink" Target="https://sites.google.com/site/thecallofcthulhuintro/_/rsrc/1362325061525/xiang-guan-zi-liao/te-shu-sheng-wu-jie-shao/dimensional-shambler/DimensionalShambler.jpg" TargetMode="External"/><Relationship Id="rId8" Type="http://schemas.openxmlformats.org/officeDocument/2006/relationships/hyperlink" Target="https://sites.google.com/site/thecallofcthulhuintro/_/rsrc/1362319112105/xiang-guan-zi-liao/te-shu-sheng-wu-jie-shao/dhole/dhole.jpg" TargetMode="External"/><Relationship Id="rId7" Type="http://schemas.openxmlformats.org/officeDocument/2006/relationships/hyperlink" Target="https://i2.kknews.cc/SIG=1n9no27/ctp-vzntr/91qnn6rq19q34481o94r135r2q1rp9p7.jpg" TargetMode="External"/><Relationship Id="rId6" Type="http://schemas.openxmlformats.org/officeDocument/2006/relationships/hyperlink" Target="https://www.itsfun.com.tw/images/db/4f/nBnauImZiNWNwgjYjF2NwQWYlFTMwQ3Lt92Yuc2cthWcuw2cz5SMw9yL6MHc0RHa.jpg" TargetMode="External"/><Relationship Id="rId5" Type="http://schemas.openxmlformats.org/officeDocument/2006/relationships/hyperlink" Target="https://sites.google.com/site/thecallofcthulhuintro/_/rsrc/1362318396541/xiang-guan-zi-liao/te-shu-sheng-wu-jie-shao/dark-young/dark_young_of_shub_niggurath_by_dloliver-d4edrpw.png" TargetMode="External"/><Relationship Id="rId4" Type="http://schemas.openxmlformats.org/officeDocument/2006/relationships/hyperlink" Target="https://i.ytimg.com/vi/xj2eIdEqid0/hqdefault.jpg" TargetMode="External"/><Relationship Id="rId3" Type="http://schemas.openxmlformats.org/officeDocument/2006/relationships/hyperlink" Target="http://www.gaobei.com/upload/10001/article/2019_08/09141123_hwlpol_b.jpg" TargetMode="External"/><Relationship Id="rId2" Type="http://schemas.openxmlformats.org/officeDocument/2006/relationships/hyperlink" Target="https://sites.google.com/site/thecallofcthulhuintro/_/rsrc/1362155259504/xiang-guan-zi-liao/te-shu-sheng-wu-jie-shao/chthonian/1327359178071.jpg" TargetMode="External"/><Relationship Id="rId12" Type="http://schemas.openxmlformats.org/officeDocument/2006/relationships/hyperlink" Target="https://gss3.bdstatic.com/7Po3dSag_xI4khGkpoWK1HF6hhy/baike/w%3D268%3Bg%3D0/sign=48756221a6ec08fa260014a161d55a50/960a304e251f95ca6ebe5428cf177f3e660952e1.jpg" TargetMode="External"/><Relationship Id="rId11" Type="http://schemas.openxmlformats.org/officeDocument/2006/relationships/hyperlink" Target="https://sites.google.com/site/thecallofcthulhuintro/_/rsrc/1362156873881/xiang-guan-zi-liao/te-shu-sheng-wu-jie-shao/fire-vampire/fire%20vampire.jpg" TargetMode="External"/><Relationship Id="rId10" Type="http://schemas.openxmlformats.org/officeDocument/2006/relationships/hyperlink" Target="https://i.ytimg.com/vi/fxGEJaxFrGM/hqdefault.jpg" TargetMode="External"/><Relationship Id="rId1" Type="http://schemas.openxmlformats.org/officeDocument/2006/relationships/hyperlink" Target="https://pic.pimg.tw/s70055n/1501083543-2807479637.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outlinePr summaryBelow="0" summaryRight="0"/>
  </sheetPr>
  <dimension ref="A1:O340"/>
  <sheetViews>
    <sheetView topLeftCell="A94" workbookViewId="0">
      <selection activeCell="A1" sqref="A1"/>
    </sheetView>
  </sheetViews>
  <sheetFormatPr defaultColWidth="11.2166666666667" defaultRowHeight="15" customHeight="1"/>
  <cols>
    <col min="1" max="1" width="0.333333333333333" customWidth="1"/>
    <col min="2" max="2" width="14" customWidth="1"/>
    <col min="5" max="5" width="14" customWidth="1"/>
    <col min="6" max="6" width="2.44166666666667" customWidth="1"/>
    <col min="7" max="7" width="15.7833333333333" customWidth="1"/>
    <col min="8" max="8" width="1.66666666666667" customWidth="1"/>
    <col min="9" max="9" width="11.2166666666667" customWidth="1"/>
    <col min="10" max="10" width="6.21666666666667" customWidth="1"/>
    <col min="11" max="11" width="7.66666666666667" customWidth="1"/>
    <col min="12" max="13" width="8.33333333333333" customWidth="1"/>
    <col min="14" max="14" width="12.2166666666667" customWidth="1"/>
    <col min="15" max="15" width="7.44166666666667" customWidth="1"/>
  </cols>
  <sheetData>
    <row r="1" ht="8.25" customHeight="1" spans="1:15">
      <c r="A1" s="807"/>
      <c r="B1" s="808"/>
      <c r="C1" s="808"/>
      <c r="D1" s="808"/>
      <c r="E1" s="808"/>
      <c r="F1" s="809"/>
      <c r="G1" s="809"/>
      <c r="H1" s="809"/>
      <c r="I1" s="809"/>
      <c r="J1" s="809"/>
      <c r="K1" s="809"/>
      <c r="L1" s="809"/>
      <c r="M1" s="809"/>
      <c r="N1" s="809"/>
      <c r="O1" s="809"/>
    </row>
    <row r="2" ht="14.25" spans="1:15">
      <c r="A2" s="810"/>
      <c r="B2" s="811"/>
      <c r="C2" s="372"/>
      <c r="D2" s="372"/>
      <c r="E2" s="812"/>
      <c r="F2" s="183"/>
      <c r="G2" s="471"/>
      <c r="H2" s="813"/>
      <c r="I2" s="813"/>
      <c r="J2" s="813"/>
      <c r="K2" s="813"/>
      <c r="L2" s="813"/>
      <c r="M2" s="813"/>
      <c r="N2" s="813"/>
      <c r="O2" s="861" t="s">
        <v>0</v>
      </c>
    </row>
    <row r="3" spans="1:15">
      <c r="A3" s="810"/>
      <c r="B3" s="814"/>
      <c r="C3" s="814"/>
      <c r="D3" s="814"/>
      <c r="E3" s="812"/>
      <c r="F3" s="183"/>
      <c r="G3" s="471"/>
      <c r="H3" s="813"/>
      <c r="I3" s="813"/>
      <c r="J3" s="813"/>
      <c r="K3" s="813"/>
      <c r="L3" s="813"/>
      <c r="M3" s="813"/>
      <c r="N3" s="813"/>
      <c r="O3" s="813"/>
    </row>
    <row r="4" ht="17.25" spans="1:15">
      <c r="A4" s="815"/>
      <c r="B4" s="816" t="s">
        <v>1</v>
      </c>
      <c r="C4" s="183"/>
      <c r="D4" s="184"/>
      <c r="E4" s="817"/>
      <c r="F4" s="55"/>
      <c r="G4" s="818"/>
      <c r="H4" s="813"/>
      <c r="I4" s="813"/>
      <c r="J4" s="813"/>
      <c r="K4" s="813"/>
      <c r="L4" s="813"/>
      <c r="M4" s="813"/>
      <c r="N4" s="813"/>
      <c r="O4" s="813"/>
    </row>
    <row r="5" ht="14.25" spans="1:15">
      <c r="A5" s="815"/>
      <c r="B5" s="819" t="s">
        <v>2</v>
      </c>
      <c r="C5" s="183"/>
      <c r="D5" s="184"/>
      <c r="E5" s="820" t="s">
        <v>3</v>
      </c>
      <c r="F5" s="57"/>
      <c r="G5" s="111"/>
      <c r="H5" s="813"/>
      <c r="I5" s="813"/>
      <c r="J5" s="813"/>
      <c r="K5" s="813"/>
      <c r="L5" s="813"/>
      <c r="M5" s="813"/>
      <c r="N5" s="813"/>
      <c r="O5" s="813"/>
    </row>
    <row r="6" ht="14.25" spans="1:15">
      <c r="A6" s="815"/>
      <c r="B6" s="819" t="s">
        <v>4</v>
      </c>
      <c r="C6" s="183"/>
      <c r="D6" s="184"/>
      <c r="E6" s="53"/>
      <c r="G6" s="104"/>
      <c r="H6" s="813"/>
      <c r="I6" s="813"/>
      <c r="J6" s="813"/>
      <c r="K6" s="813"/>
      <c r="L6" s="813"/>
      <c r="M6" s="813"/>
      <c r="N6" s="813"/>
      <c r="O6" s="813"/>
    </row>
    <row r="7" spans="1:15">
      <c r="A7" s="815"/>
      <c r="B7" s="819" t="s">
        <v>5</v>
      </c>
      <c r="C7" s="183"/>
      <c r="D7" s="184"/>
      <c r="E7" s="54"/>
      <c r="F7" s="55"/>
      <c r="G7" s="110"/>
      <c r="H7" s="813"/>
      <c r="I7" s="813"/>
      <c r="J7" s="813"/>
      <c r="K7" s="813"/>
      <c r="L7" s="813"/>
      <c r="M7" s="813"/>
      <c r="N7" s="813"/>
      <c r="O7" s="813"/>
    </row>
    <row r="8" spans="1:15">
      <c r="A8" s="815"/>
      <c r="B8" s="187" t="s">
        <v>6</v>
      </c>
      <c r="C8" s="187" t="s">
        <v>7</v>
      </c>
      <c r="D8" s="188" t="s">
        <v>8</v>
      </c>
      <c r="E8" s="821" t="s">
        <v>9</v>
      </c>
      <c r="F8" s="204"/>
      <c r="G8" s="205"/>
      <c r="H8" s="813"/>
      <c r="I8" s="813"/>
      <c r="J8" s="813"/>
      <c r="K8" s="813"/>
      <c r="L8" s="813"/>
      <c r="M8" s="813"/>
      <c r="N8" s="813"/>
      <c r="O8" s="813"/>
    </row>
    <row r="9" spans="1:15">
      <c r="A9" s="815"/>
      <c r="B9" s="822" t="s">
        <v>10</v>
      </c>
      <c r="C9" s="190" t="s">
        <v>11</v>
      </c>
      <c r="D9" s="191" t="s">
        <v>12</v>
      </c>
      <c r="E9" s="821" t="s">
        <v>13</v>
      </c>
      <c r="F9" s="204"/>
      <c r="G9" s="205"/>
      <c r="H9" s="813"/>
      <c r="I9" s="813"/>
      <c r="J9" s="813"/>
      <c r="K9" s="813"/>
      <c r="L9" s="813"/>
      <c r="M9" s="813"/>
      <c r="N9" s="813"/>
      <c r="O9" s="813"/>
    </row>
    <row r="10" spans="1:15">
      <c r="A10" s="815"/>
      <c r="B10" s="822" t="s">
        <v>14</v>
      </c>
      <c r="C10" s="190" t="s">
        <v>15</v>
      </c>
      <c r="D10" s="191" t="s">
        <v>12</v>
      </c>
      <c r="E10" s="823" t="s">
        <v>16</v>
      </c>
      <c r="F10" s="204"/>
      <c r="G10" s="205"/>
      <c r="H10" s="813"/>
      <c r="I10" s="813"/>
      <c r="J10" s="813"/>
      <c r="K10" s="813"/>
      <c r="L10" s="813"/>
      <c r="M10" s="813"/>
      <c r="N10" s="813"/>
      <c r="O10" s="813"/>
    </row>
    <row r="11" spans="1:15">
      <c r="A11" s="815"/>
      <c r="B11" s="822" t="s">
        <v>17</v>
      </c>
      <c r="C11" s="190" t="s">
        <v>18</v>
      </c>
      <c r="D11" s="191" t="s">
        <v>19</v>
      </c>
      <c r="E11" s="821"/>
      <c r="F11" s="204"/>
      <c r="G11" s="205"/>
      <c r="H11" s="813"/>
      <c r="I11" s="813"/>
      <c r="J11" s="813"/>
      <c r="K11" s="813"/>
      <c r="L11" s="813"/>
      <c r="M11" s="813"/>
      <c r="N11" s="813"/>
      <c r="O11" s="813"/>
    </row>
    <row r="12" spans="1:15">
      <c r="A12" s="815"/>
      <c r="B12" s="822" t="s">
        <v>20</v>
      </c>
      <c r="C12" s="190" t="s">
        <v>21</v>
      </c>
      <c r="D12" s="191" t="s">
        <v>12</v>
      </c>
      <c r="E12" s="821" t="s">
        <v>22</v>
      </c>
      <c r="F12" s="204"/>
      <c r="G12" s="205"/>
      <c r="H12" s="813"/>
      <c r="I12" s="862"/>
      <c r="J12" s="862"/>
      <c r="K12" s="862"/>
      <c r="L12" s="862"/>
      <c r="M12" s="862"/>
      <c r="N12" s="862"/>
      <c r="O12" s="862"/>
    </row>
    <row r="13" ht="16.5" spans="1:15">
      <c r="A13" s="815"/>
      <c r="B13" s="822" t="s">
        <v>23</v>
      </c>
      <c r="C13" s="190" t="s">
        <v>24</v>
      </c>
      <c r="D13" s="191" t="s">
        <v>12</v>
      </c>
      <c r="E13" s="824" t="s">
        <v>25</v>
      </c>
      <c r="F13" s="183"/>
      <c r="G13" s="184"/>
      <c r="H13" s="825"/>
      <c r="I13" s="443" t="str">
        <f>IFERROR(__xludf.DUMMYFUNCTION("""現在版本v3.11.22 / 最新版本""&amp;IMPORTRANGE(""https://docs.google.com/spreadsheets/d/1B6V92cSJ0zbWb91g_DKE66ztAJl8kAaUKcZWV2_4CS4/edit#gid=1168686766"",""使用說明!O2"")&amp;""人物卡更新位置"""),"現在版本v3.11.22 / 最新版本v3.11.22人物卡更新位置")</f>
        <v>現在版本v3.11.22 / 最新版本v3.11.22人物卡更新位置</v>
      </c>
      <c r="J13" s="180"/>
      <c r="K13" s="180"/>
      <c r="L13" s="180"/>
      <c r="M13" s="180"/>
      <c r="N13" s="180"/>
      <c r="O13" s="181"/>
    </row>
    <row r="14" ht="17.25" spans="1:15">
      <c r="A14" s="815"/>
      <c r="B14" s="822" t="s">
        <v>26</v>
      </c>
      <c r="C14" s="190" t="s">
        <v>27</v>
      </c>
      <c r="D14" s="191" t="s">
        <v>19</v>
      </c>
      <c r="E14" s="821"/>
      <c r="F14" s="204"/>
      <c r="G14" s="205"/>
      <c r="H14" s="825"/>
      <c r="I14" s="863" t="str">
        <f>HYPERLINK("https://docs.google.com/spreadsheets/d/1B6V92cSJ0zbWb91g_DKE66ztAJl8kAaUKcZWV2_4CS4/edit?usp=sharing","Google Sheets版 最新位置")</f>
        <v>Google Sheets版 最新位置</v>
      </c>
      <c r="O14" s="104"/>
    </row>
    <row r="15" spans="1:15">
      <c r="A15" s="815"/>
      <c r="B15" s="822" t="s">
        <v>28</v>
      </c>
      <c r="C15" s="190" t="s">
        <v>29</v>
      </c>
      <c r="D15" s="191" t="s">
        <v>12</v>
      </c>
      <c r="E15" s="821"/>
      <c r="F15" s="204"/>
      <c r="G15" s="205"/>
      <c r="H15" s="825"/>
      <c r="I15" s="863" t="str">
        <f>HYPERLINK("http://www.goddessfantasy.net/bbs/index.php?topic=93372.0","純美論壇更新位置")</f>
        <v>純美論壇更新位置</v>
      </c>
      <c r="O15" s="104"/>
    </row>
    <row r="16" spans="1:15">
      <c r="A16" s="815"/>
      <c r="B16" s="822" t="s">
        <v>30</v>
      </c>
      <c r="C16" s="190" t="s">
        <v>31</v>
      </c>
      <c r="D16" s="191" t="s">
        <v>19</v>
      </c>
      <c r="E16" s="821"/>
      <c r="F16" s="204"/>
      <c r="G16" s="205"/>
      <c r="H16" s="825"/>
      <c r="I16" s="454"/>
      <c r="J16" s="183"/>
      <c r="K16" s="183"/>
      <c r="L16" s="183"/>
      <c r="M16" s="183"/>
      <c r="N16" s="183"/>
      <c r="O16" s="184"/>
    </row>
    <row r="17" ht="17.25" spans="1:15">
      <c r="A17" s="815"/>
      <c r="B17" s="826" t="s">
        <v>32</v>
      </c>
      <c r="C17" s="195" t="s">
        <v>33</v>
      </c>
      <c r="D17" s="196" t="s">
        <v>12</v>
      </c>
      <c r="E17" s="827"/>
      <c r="F17" s="55"/>
      <c r="G17" s="110"/>
      <c r="H17" s="825"/>
      <c r="I17" s="864" t="s">
        <v>34</v>
      </c>
      <c r="O17" s="104"/>
    </row>
    <row r="18" spans="1:15">
      <c r="A18" s="810"/>
      <c r="B18" s="814"/>
      <c r="C18" s="828"/>
      <c r="D18" s="828"/>
      <c r="E18" s="828"/>
      <c r="F18" s="828"/>
      <c r="G18" s="828"/>
      <c r="H18" s="825"/>
      <c r="I18" s="865" t="s">
        <v>35</v>
      </c>
      <c r="J18" s="180"/>
      <c r="K18" s="180"/>
      <c r="L18" s="180"/>
      <c r="M18" s="180"/>
      <c r="N18" s="180"/>
      <c r="O18" s="181"/>
    </row>
    <row r="19" ht="17.25" spans="1:15">
      <c r="A19" s="815"/>
      <c r="B19" s="816" t="s">
        <v>36</v>
      </c>
      <c r="C19" s="183"/>
      <c r="D19" s="183"/>
      <c r="E19" s="183"/>
      <c r="F19" s="183"/>
      <c r="G19" s="184"/>
      <c r="H19" s="825"/>
      <c r="I19" s="866" t="s">
        <v>37</v>
      </c>
      <c r="J19" s="55"/>
      <c r="K19" s="55"/>
      <c r="L19" s="55"/>
      <c r="M19" s="55"/>
      <c r="N19" s="55"/>
      <c r="O19" s="110"/>
    </row>
    <row r="20" spans="1:15">
      <c r="A20" s="815"/>
      <c r="B20" s="829" t="s">
        <v>38</v>
      </c>
      <c r="C20" s="183"/>
      <c r="D20" s="183"/>
      <c r="E20" s="183"/>
      <c r="F20" s="183"/>
      <c r="G20" s="184"/>
      <c r="H20" s="825"/>
      <c r="I20" s="867"/>
      <c r="J20" s="814"/>
      <c r="K20" s="814"/>
      <c r="L20" s="828"/>
      <c r="M20" s="828"/>
      <c r="N20" s="828"/>
      <c r="O20" s="868"/>
    </row>
    <row r="21" ht="16.5" spans="1:15">
      <c r="A21" s="815"/>
      <c r="B21" s="829" t="s">
        <v>39</v>
      </c>
      <c r="C21" s="183"/>
      <c r="D21" s="183"/>
      <c r="E21" s="183"/>
      <c r="F21" s="183"/>
      <c r="G21" s="184"/>
      <c r="H21" s="825"/>
      <c r="I21" s="869" t="s">
        <v>40</v>
      </c>
      <c r="J21" s="870"/>
      <c r="K21" s="870"/>
      <c r="L21" s="870"/>
      <c r="M21" s="870"/>
      <c r="N21" s="870"/>
      <c r="O21" s="871"/>
    </row>
    <row r="22" spans="1:15">
      <c r="A22" s="815"/>
      <c r="B22" s="830" t="s">
        <v>41</v>
      </c>
      <c r="C22" s="204"/>
      <c r="D22" s="204"/>
      <c r="E22" s="204"/>
      <c r="F22" s="204"/>
      <c r="G22" s="205"/>
      <c r="H22" s="825"/>
      <c r="I22" s="872" t="s">
        <v>42</v>
      </c>
      <c r="J22" s="873" t="s">
        <v>43</v>
      </c>
      <c r="K22" s="873" t="s">
        <v>44</v>
      </c>
      <c r="L22" s="873" t="s">
        <v>45</v>
      </c>
      <c r="M22" s="873" t="s">
        <v>46</v>
      </c>
      <c r="N22" s="873" t="s">
        <v>47</v>
      </c>
      <c r="O22" s="874" t="s">
        <v>48</v>
      </c>
    </row>
    <row r="23" spans="1:15">
      <c r="A23" s="815"/>
      <c r="B23" s="831" t="s">
        <v>49</v>
      </c>
      <c r="C23" s="832" t="s">
        <v>50</v>
      </c>
      <c r="D23" s="204"/>
      <c r="E23" s="204"/>
      <c r="F23" s="204"/>
      <c r="G23" s="205"/>
      <c r="H23" s="825"/>
      <c r="I23" s="875"/>
      <c r="J23" s="876" t="s">
        <v>51</v>
      </c>
      <c r="K23" s="876" t="s">
        <v>52</v>
      </c>
      <c r="L23" s="876" t="s">
        <v>53</v>
      </c>
      <c r="M23" s="876" t="s">
        <v>54</v>
      </c>
      <c r="N23" s="876" t="s">
        <v>55</v>
      </c>
      <c r="O23" s="877">
        <v>1</v>
      </c>
    </row>
    <row r="24" spans="1:15">
      <c r="A24" s="815"/>
      <c r="B24" s="833" t="s">
        <v>56</v>
      </c>
      <c r="C24" s="834" t="s">
        <v>57</v>
      </c>
      <c r="D24" s="204"/>
      <c r="E24" s="204"/>
      <c r="F24" s="204"/>
      <c r="G24" s="205"/>
      <c r="H24" s="825"/>
      <c r="I24" s="878" t="s">
        <v>58</v>
      </c>
      <c r="J24" s="879"/>
      <c r="K24" s="879"/>
      <c r="L24" s="879"/>
      <c r="M24" s="879"/>
      <c r="N24" s="879"/>
      <c r="O24" s="880"/>
    </row>
    <row r="25" spans="1:15">
      <c r="A25" s="815"/>
      <c r="B25" s="835"/>
      <c r="C25" s="834" t="s">
        <v>59</v>
      </c>
      <c r="D25" s="204"/>
      <c r="E25" s="204"/>
      <c r="F25" s="204"/>
      <c r="G25" s="205"/>
      <c r="H25" s="825"/>
      <c r="I25" s="881" t="s">
        <v>60</v>
      </c>
      <c r="J25" s="879"/>
      <c r="K25" s="879"/>
      <c r="L25" s="879"/>
      <c r="M25" s="879"/>
      <c r="N25" s="879"/>
      <c r="O25" s="880"/>
    </row>
    <row r="26" ht="14.25" spans="1:15">
      <c r="A26" s="815"/>
      <c r="B26" s="833" t="s">
        <v>61</v>
      </c>
      <c r="C26" s="836" t="s">
        <v>62</v>
      </c>
      <c r="G26" s="104"/>
      <c r="H26" s="825"/>
      <c r="I26" s="878" t="s">
        <v>63</v>
      </c>
      <c r="J26" s="879"/>
      <c r="K26" s="879"/>
      <c r="L26" s="882" t="s">
        <v>64</v>
      </c>
      <c r="M26" s="879"/>
      <c r="N26" s="879"/>
      <c r="O26" s="880"/>
    </row>
    <row r="27" spans="1:15">
      <c r="A27" s="815"/>
      <c r="B27" s="835"/>
      <c r="C27" s="204"/>
      <c r="D27" s="204"/>
      <c r="E27" s="204"/>
      <c r="F27" s="204"/>
      <c r="G27" s="205"/>
      <c r="H27" s="825"/>
      <c r="I27" s="883" t="s">
        <v>65</v>
      </c>
      <c r="J27" s="884" t="s">
        <v>66</v>
      </c>
      <c r="K27" s="879"/>
      <c r="L27" s="879"/>
      <c r="M27" s="879"/>
      <c r="N27" s="879"/>
      <c r="O27" s="880"/>
    </row>
    <row r="28" spans="1:15">
      <c r="A28" s="815"/>
      <c r="B28" s="833" t="s">
        <v>67</v>
      </c>
      <c r="C28" s="834" t="s">
        <v>68</v>
      </c>
      <c r="D28" s="204"/>
      <c r="E28" s="204"/>
      <c r="F28" s="204"/>
      <c r="G28" s="205"/>
      <c r="H28" s="825"/>
      <c r="I28" s="883" t="s">
        <v>69</v>
      </c>
      <c r="J28" s="884" t="s">
        <v>70</v>
      </c>
      <c r="K28" s="879"/>
      <c r="L28" s="879"/>
      <c r="M28" s="879"/>
      <c r="N28" s="879"/>
      <c r="O28" s="880"/>
    </row>
    <row r="29" spans="1:15">
      <c r="A29" s="815"/>
      <c r="B29" s="835"/>
      <c r="C29" s="834" t="s">
        <v>71</v>
      </c>
      <c r="D29" s="204"/>
      <c r="E29" s="204"/>
      <c r="F29" s="204"/>
      <c r="G29" s="205"/>
      <c r="H29" s="825"/>
      <c r="I29" s="872" t="s">
        <v>72</v>
      </c>
      <c r="J29" s="884" t="s">
        <v>73</v>
      </c>
      <c r="K29" s="879"/>
      <c r="L29" s="879"/>
      <c r="M29" s="879"/>
      <c r="N29" s="879"/>
      <c r="O29" s="880"/>
    </row>
    <row r="30" spans="1:15">
      <c r="A30" s="815"/>
      <c r="B30" s="833" t="s">
        <v>74</v>
      </c>
      <c r="C30" s="834" t="s">
        <v>75</v>
      </c>
      <c r="D30" s="204"/>
      <c r="E30" s="204"/>
      <c r="F30" s="204"/>
      <c r="G30" s="205"/>
      <c r="H30" s="825"/>
      <c r="I30" s="875"/>
      <c r="J30" s="884" t="s">
        <v>76</v>
      </c>
      <c r="K30" s="879"/>
      <c r="L30" s="879"/>
      <c r="M30" s="879"/>
      <c r="N30" s="879"/>
      <c r="O30" s="880"/>
    </row>
    <row r="31" spans="1:15">
      <c r="A31" s="815"/>
      <c r="B31" s="835"/>
      <c r="C31" s="834" t="s">
        <v>77</v>
      </c>
      <c r="D31" s="204"/>
      <c r="E31" s="204"/>
      <c r="F31" s="204"/>
      <c r="G31" s="205"/>
      <c r="H31" s="825"/>
      <c r="I31" s="878" t="s">
        <v>78</v>
      </c>
      <c r="J31" s="879"/>
      <c r="K31" s="879"/>
      <c r="L31" s="879"/>
      <c r="M31" s="882" t="s">
        <v>79</v>
      </c>
      <c r="N31" s="879"/>
      <c r="O31" s="880"/>
    </row>
    <row r="32" spans="1:15">
      <c r="A32" s="815"/>
      <c r="B32" s="833" t="s">
        <v>80</v>
      </c>
      <c r="C32" s="834" t="s">
        <v>81</v>
      </c>
      <c r="D32" s="204"/>
      <c r="E32" s="204"/>
      <c r="F32" s="204"/>
      <c r="G32" s="205"/>
      <c r="H32" s="825"/>
      <c r="I32" s="885" t="s">
        <v>82</v>
      </c>
      <c r="J32" s="886" t="s">
        <v>83</v>
      </c>
      <c r="K32" s="879"/>
      <c r="L32" s="879"/>
      <c r="M32" s="879"/>
      <c r="N32" s="879"/>
      <c r="O32" s="880"/>
    </row>
    <row r="33" spans="1:15">
      <c r="A33" s="815"/>
      <c r="B33" s="835"/>
      <c r="C33" s="834" t="s">
        <v>84</v>
      </c>
      <c r="D33" s="204"/>
      <c r="E33" s="204"/>
      <c r="F33" s="204"/>
      <c r="G33" s="205"/>
      <c r="H33" s="825"/>
      <c r="I33" s="887"/>
      <c r="J33" s="888" t="s">
        <v>85</v>
      </c>
      <c r="K33" s="889"/>
      <c r="L33" s="889"/>
      <c r="M33" s="889"/>
      <c r="N33" s="889"/>
      <c r="O33" s="890"/>
    </row>
    <row r="34" spans="1:15">
      <c r="A34" s="815"/>
      <c r="B34" s="833" t="s">
        <v>86</v>
      </c>
      <c r="C34" s="834" t="s">
        <v>87</v>
      </c>
      <c r="D34" s="204"/>
      <c r="E34" s="204"/>
      <c r="F34" s="204"/>
      <c r="G34" s="205"/>
      <c r="H34" s="825"/>
      <c r="I34" s="862"/>
      <c r="J34" s="862"/>
      <c r="K34" s="862"/>
      <c r="L34" s="862"/>
      <c r="M34" s="862"/>
      <c r="N34" s="862"/>
      <c r="O34" s="862"/>
    </row>
    <row r="35" ht="17.25" spans="1:15">
      <c r="A35" s="815"/>
      <c r="B35" s="835"/>
      <c r="C35" s="834" t="s">
        <v>88</v>
      </c>
      <c r="D35" s="204"/>
      <c r="E35" s="204"/>
      <c r="F35" s="204"/>
      <c r="G35" s="205"/>
      <c r="H35" s="825"/>
      <c r="I35" s="869" t="s">
        <v>89</v>
      </c>
      <c r="J35" s="870"/>
      <c r="K35" s="870"/>
      <c r="L35" s="870"/>
      <c r="M35" s="870"/>
      <c r="N35" s="870"/>
      <c r="O35" s="871"/>
    </row>
    <row r="36" spans="1:15">
      <c r="A36" s="815"/>
      <c r="B36" s="833" t="s">
        <v>90</v>
      </c>
      <c r="C36" s="834" t="s">
        <v>91</v>
      </c>
      <c r="D36" s="204"/>
      <c r="E36" s="204"/>
      <c r="F36" s="204"/>
      <c r="G36" s="205"/>
      <c r="H36" s="825"/>
      <c r="I36" s="891" t="s">
        <v>92</v>
      </c>
      <c r="J36" s="892" t="s">
        <v>93</v>
      </c>
      <c r="K36" s="893"/>
      <c r="L36" s="893"/>
      <c r="M36" s="893"/>
      <c r="N36" s="893"/>
      <c r="O36" s="894"/>
    </row>
    <row r="37" spans="1:15">
      <c r="A37" s="815"/>
      <c r="B37" s="837"/>
      <c r="C37" s="838" t="s">
        <v>94</v>
      </c>
      <c r="D37" s="55"/>
      <c r="E37" s="55"/>
      <c r="F37" s="55"/>
      <c r="G37" s="110"/>
      <c r="H37" s="825"/>
      <c r="I37" s="53"/>
      <c r="O37" s="104"/>
    </row>
    <row r="38" spans="1:15">
      <c r="A38" s="810"/>
      <c r="B38" s="814"/>
      <c r="C38" s="828"/>
      <c r="D38" s="828"/>
      <c r="E38" s="828"/>
      <c r="F38" s="813"/>
      <c r="G38" s="839"/>
      <c r="H38" s="825"/>
      <c r="I38" s="891" t="s">
        <v>95</v>
      </c>
      <c r="J38" s="892" t="s">
        <v>96</v>
      </c>
      <c r="K38" s="893"/>
      <c r="L38" s="893"/>
      <c r="M38" s="893"/>
      <c r="N38" s="893"/>
      <c r="O38" s="894"/>
    </row>
    <row r="39" ht="14.25" spans="1:15">
      <c r="A39" s="815"/>
      <c r="B39" s="840" t="s">
        <v>97</v>
      </c>
      <c r="C39" s="841"/>
      <c r="D39" s="841"/>
      <c r="E39" s="842"/>
      <c r="F39" s="813"/>
      <c r="G39" s="813"/>
      <c r="H39" s="825"/>
      <c r="I39" s="53"/>
      <c r="O39" s="104"/>
    </row>
    <row r="40" ht="14.25" spans="1:15">
      <c r="A40" s="815"/>
      <c r="B40" s="843" t="s">
        <v>98</v>
      </c>
      <c r="C40" s="841"/>
      <c r="D40" s="841"/>
      <c r="E40" s="842"/>
      <c r="F40" s="813"/>
      <c r="G40" s="813"/>
      <c r="H40" s="825"/>
      <c r="I40" s="53"/>
      <c r="O40" s="104"/>
    </row>
    <row r="41" ht="14.25" spans="1:15">
      <c r="A41" s="815"/>
      <c r="B41" s="844" t="s">
        <v>99</v>
      </c>
      <c r="C41" s="841"/>
      <c r="D41" s="841"/>
      <c r="E41" s="842"/>
      <c r="F41" s="813"/>
      <c r="G41" s="813"/>
      <c r="H41" s="825"/>
      <c r="I41" s="53"/>
      <c r="O41" s="104"/>
    </row>
    <row r="42" ht="19.5" customHeight="1" spans="1:15">
      <c r="A42" s="815"/>
      <c r="B42" s="845" t="s">
        <v>100</v>
      </c>
      <c r="C42" s="841"/>
      <c r="D42" s="841"/>
      <c r="E42" s="842"/>
      <c r="F42" s="813"/>
      <c r="G42" s="813"/>
      <c r="H42" s="825"/>
      <c r="I42" s="891" t="s">
        <v>101</v>
      </c>
      <c r="J42" s="892" t="s">
        <v>102</v>
      </c>
      <c r="K42" s="893"/>
      <c r="L42" s="893"/>
      <c r="M42" s="893"/>
      <c r="N42" s="893"/>
      <c r="O42" s="894"/>
    </row>
    <row r="43" ht="19.5" customHeight="1" spans="1:15">
      <c r="A43" s="815"/>
      <c r="B43" s="845" t="s">
        <v>103</v>
      </c>
      <c r="C43" s="841"/>
      <c r="D43" s="841"/>
      <c r="E43" s="842"/>
      <c r="F43" s="813"/>
      <c r="G43" s="813"/>
      <c r="H43" s="825"/>
      <c r="I43" s="53"/>
      <c r="O43" s="104"/>
    </row>
    <row r="44" ht="14.25" spans="1:15">
      <c r="A44" s="815"/>
      <c r="B44" s="845" t="s">
        <v>104</v>
      </c>
      <c r="C44" s="841"/>
      <c r="D44" s="841"/>
      <c r="E44" s="842"/>
      <c r="F44" s="813"/>
      <c r="G44" s="813"/>
      <c r="H44" s="825"/>
      <c r="I44" s="53"/>
      <c r="O44" s="104"/>
    </row>
    <row r="45" ht="14.25" spans="1:15">
      <c r="A45" s="815"/>
      <c r="B45" s="844" t="s">
        <v>105</v>
      </c>
      <c r="C45" s="841"/>
      <c r="D45" s="841"/>
      <c r="E45" s="842"/>
      <c r="F45" s="813"/>
      <c r="G45" s="813"/>
      <c r="H45" s="825"/>
      <c r="I45" s="53"/>
      <c r="O45" s="104"/>
    </row>
    <row r="46" ht="14.25" spans="1:15">
      <c r="A46" s="815"/>
      <c r="B46" s="846" t="s">
        <v>106</v>
      </c>
      <c r="C46" s="841"/>
      <c r="D46" s="841"/>
      <c r="E46" s="842"/>
      <c r="F46" s="813"/>
      <c r="G46" s="813"/>
      <c r="H46" s="847"/>
      <c r="I46" s="891" t="s">
        <v>107</v>
      </c>
      <c r="J46" s="892" t="s">
        <v>108</v>
      </c>
      <c r="K46" s="893"/>
      <c r="L46" s="893"/>
      <c r="M46" s="893"/>
      <c r="N46" s="893"/>
      <c r="O46" s="894"/>
    </row>
    <row r="47" ht="14.25" spans="1:15">
      <c r="A47" s="815"/>
      <c r="B47" s="846" t="s">
        <v>109</v>
      </c>
      <c r="C47" s="841"/>
      <c r="D47" s="841"/>
      <c r="E47" s="842"/>
      <c r="F47" s="813"/>
      <c r="G47" s="813"/>
      <c r="H47" s="825"/>
      <c r="I47" s="53"/>
      <c r="O47" s="104"/>
    </row>
    <row r="48" ht="14.25" spans="1:15">
      <c r="A48" s="815"/>
      <c r="B48" s="836" t="s">
        <v>110</v>
      </c>
      <c r="E48" s="104"/>
      <c r="F48" s="813"/>
      <c r="G48" s="813"/>
      <c r="H48" s="825"/>
      <c r="I48" s="53"/>
      <c r="O48" s="104"/>
    </row>
    <row r="49" ht="14.25" spans="1:15">
      <c r="A49" s="815"/>
      <c r="B49" s="840" t="s">
        <v>111</v>
      </c>
      <c r="C49" s="841"/>
      <c r="D49" s="841"/>
      <c r="E49" s="842"/>
      <c r="F49" s="813"/>
      <c r="G49" s="813"/>
      <c r="H49" s="825"/>
      <c r="I49" s="53"/>
      <c r="O49" s="104"/>
    </row>
    <row r="50" ht="14.25" spans="1:15">
      <c r="A50" s="815"/>
      <c r="B50" s="848" t="s">
        <v>112</v>
      </c>
      <c r="E50" s="104"/>
      <c r="F50" s="813"/>
      <c r="G50" s="813"/>
      <c r="H50" s="825"/>
      <c r="I50" s="891" t="s">
        <v>113</v>
      </c>
      <c r="J50" s="892" t="s">
        <v>114</v>
      </c>
      <c r="K50" s="893"/>
      <c r="L50" s="893"/>
      <c r="M50" s="893"/>
      <c r="N50" s="893"/>
      <c r="O50" s="894"/>
    </row>
    <row r="51" ht="28.5" spans="1:15">
      <c r="A51" s="815"/>
      <c r="B51" s="849" t="s">
        <v>115</v>
      </c>
      <c r="C51" s="842"/>
      <c r="D51" s="850" t="s">
        <v>116</v>
      </c>
      <c r="E51" s="851" t="s">
        <v>117</v>
      </c>
      <c r="F51" s="813"/>
      <c r="G51" s="813"/>
      <c r="H51" s="825"/>
      <c r="I51" s="53"/>
      <c r="O51" s="104"/>
    </row>
    <row r="52" ht="14.25" spans="1:15">
      <c r="A52" s="815"/>
      <c r="B52" s="852" t="s">
        <v>118</v>
      </c>
      <c r="C52" s="842"/>
      <c r="D52" s="853">
        <v>-2</v>
      </c>
      <c r="E52" s="854">
        <v>-2</v>
      </c>
      <c r="F52" s="813"/>
      <c r="G52" s="813"/>
      <c r="H52" s="825"/>
      <c r="I52" s="53"/>
      <c r="O52" s="104"/>
    </row>
    <row r="53" ht="14.25" spans="1:15">
      <c r="A53" s="815"/>
      <c r="B53" s="852" t="s">
        <v>119</v>
      </c>
      <c r="C53" s="842"/>
      <c r="D53" s="853">
        <v>-1</v>
      </c>
      <c r="E53" s="854">
        <v>-1</v>
      </c>
      <c r="F53" s="813"/>
      <c r="G53" s="813"/>
      <c r="H53" s="825"/>
      <c r="I53" s="53"/>
      <c r="O53" s="104"/>
    </row>
    <row r="54" ht="14.25" spans="1:15">
      <c r="A54" s="815"/>
      <c r="B54" s="852" t="s">
        <v>120</v>
      </c>
      <c r="C54" s="842"/>
      <c r="D54" s="853">
        <v>0</v>
      </c>
      <c r="E54" s="854">
        <v>0</v>
      </c>
      <c r="F54" s="813"/>
      <c r="G54" s="813"/>
      <c r="H54" s="825"/>
      <c r="I54" s="891" t="s">
        <v>121</v>
      </c>
      <c r="J54" s="892" t="s">
        <v>122</v>
      </c>
      <c r="K54" s="893"/>
      <c r="L54" s="893"/>
      <c r="M54" s="893"/>
      <c r="N54" s="893"/>
      <c r="O54" s="894"/>
    </row>
    <row r="55" ht="14.25" spans="1:15">
      <c r="A55" s="815"/>
      <c r="B55" s="852" t="s">
        <v>123</v>
      </c>
      <c r="C55" s="842"/>
      <c r="D55" s="853" t="s">
        <v>124</v>
      </c>
      <c r="E55" s="854">
        <v>1</v>
      </c>
      <c r="F55" s="813"/>
      <c r="G55" s="813"/>
      <c r="H55" s="825"/>
      <c r="I55" s="53"/>
      <c r="O55" s="104"/>
    </row>
    <row r="56" ht="14.25" spans="1:15">
      <c r="A56" s="815"/>
      <c r="B56" s="852" t="s">
        <v>125</v>
      </c>
      <c r="C56" s="842"/>
      <c r="D56" s="853" t="s">
        <v>126</v>
      </c>
      <c r="E56" s="854">
        <v>2</v>
      </c>
      <c r="F56" s="813"/>
      <c r="G56" s="813"/>
      <c r="H56" s="825"/>
      <c r="I56" s="53"/>
      <c r="O56" s="104"/>
    </row>
    <row r="57" ht="14.25" spans="1:15">
      <c r="A57" s="815"/>
      <c r="B57" s="852" t="s">
        <v>127</v>
      </c>
      <c r="C57" s="842"/>
      <c r="D57" s="853" t="s">
        <v>128</v>
      </c>
      <c r="E57" s="854">
        <v>3</v>
      </c>
      <c r="F57" s="813"/>
      <c r="G57" s="813"/>
      <c r="H57" s="825"/>
      <c r="I57" s="53"/>
      <c r="O57" s="104"/>
    </row>
    <row r="58" ht="14.25" spans="1:15">
      <c r="A58" s="815"/>
      <c r="B58" s="852" t="s">
        <v>129</v>
      </c>
      <c r="C58" s="842"/>
      <c r="D58" s="853" t="s">
        <v>130</v>
      </c>
      <c r="E58" s="854">
        <v>4</v>
      </c>
      <c r="F58" s="813"/>
      <c r="G58" s="813"/>
      <c r="H58" s="825"/>
      <c r="I58" s="891" t="s">
        <v>131</v>
      </c>
      <c r="J58" s="892" t="s">
        <v>132</v>
      </c>
      <c r="K58" s="893"/>
      <c r="L58" s="893"/>
      <c r="M58" s="893"/>
      <c r="N58" s="893"/>
      <c r="O58" s="894"/>
    </row>
    <row r="59" spans="1:15">
      <c r="A59" s="815"/>
      <c r="B59" s="855" t="s">
        <v>133</v>
      </c>
      <c r="C59" s="110"/>
      <c r="D59" s="856" t="s">
        <v>134</v>
      </c>
      <c r="E59" s="857">
        <v>5</v>
      </c>
      <c r="F59" s="813"/>
      <c r="G59" s="813"/>
      <c r="H59" s="825"/>
      <c r="I59" s="53"/>
      <c r="O59" s="104"/>
    </row>
    <row r="60" ht="14.25" spans="1:15">
      <c r="A60" s="815"/>
      <c r="B60" s="858" t="s">
        <v>135</v>
      </c>
      <c r="E60" s="104"/>
      <c r="F60" s="813"/>
      <c r="G60" s="813"/>
      <c r="H60" s="825"/>
      <c r="I60" s="53"/>
      <c r="O60" s="104"/>
    </row>
    <row r="61" spans="1:15">
      <c r="A61" s="815"/>
      <c r="B61" s="55"/>
      <c r="C61" s="55"/>
      <c r="D61" s="55"/>
      <c r="E61" s="110"/>
      <c r="F61" s="813"/>
      <c r="G61" s="813"/>
      <c r="H61" s="825"/>
      <c r="I61" s="53"/>
      <c r="O61" s="104"/>
    </row>
    <row r="62" spans="1:15">
      <c r="A62" s="810"/>
      <c r="B62" s="828"/>
      <c r="C62" s="828"/>
      <c r="D62" s="828"/>
      <c r="E62" s="828"/>
      <c r="F62" s="828"/>
      <c r="G62" s="828"/>
      <c r="H62" s="825"/>
      <c r="I62" s="891" t="s">
        <v>136</v>
      </c>
      <c r="J62" s="892" t="s">
        <v>137</v>
      </c>
      <c r="K62" s="893"/>
      <c r="L62" s="893"/>
      <c r="M62" s="893"/>
      <c r="N62" s="893"/>
      <c r="O62" s="894"/>
    </row>
    <row r="63" spans="1:15">
      <c r="A63" s="815"/>
      <c r="B63" s="859" t="s">
        <v>138</v>
      </c>
      <c r="C63" s="204"/>
      <c r="D63" s="204"/>
      <c r="E63" s="204"/>
      <c r="F63" s="204"/>
      <c r="G63" s="205"/>
      <c r="H63" s="825"/>
      <c r="I63" s="53"/>
      <c r="O63" s="104"/>
    </row>
    <row r="64" spans="1:15">
      <c r="A64" s="815"/>
      <c r="B64" s="860" t="s">
        <v>139</v>
      </c>
      <c r="C64" s="204"/>
      <c r="D64" s="204"/>
      <c r="E64" s="204"/>
      <c r="F64" s="204"/>
      <c r="G64" s="205"/>
      <c r="H64" s="825"/>
      <c r="I64" s="53"/>
      <c r="O64" s="104"/>
    </row>
    <row r="65" spans="1:15">
      <c r="A65" s="815"/>
      <c r="B65" s="830" t="s">
        <v>140</v>
      </c>
      <c r="C65" s="204"/>
      <c r="D65" s="204"/>
      <c r="E65" s="204"/>
      <c r="F65" s="204"/>
      <c r="G65" s="205"/>
      <c r="H65" s="825"/>
      <c r="I65" s="54"/>
      <c r="J65" s="55"/>
      <c r="K65" s="55"/>
      <c r="L65" s="55"/>
      <c r="M65" s="55"/>
      <c r="N65" s="55"/>
      <c r="O65" s="110"/>
    </row>
    <row r="66" spans="1:15">
      <c r="A66" s="815"/>
      <c r="B66" s="830" t="s">
        <v>141</v>
      </c>
      <c r="C66" s="204"/>
      <c r="D66" s="204"/>
      <c r="E66" s="204"/>
      <c r="F66" s="204"/>
      <c r="G66" s="205"/>
      <c r="H66" s="813"/>
      <c r="I66" s="813"/>
      <c r="J66" s="813"/>
      <c r="K66" s="813"/>
      <c r="L66" s="813"/>
      <c r="M66" s="813"/>
      <c r="N66" s="813"/>
      <c r="O66" s="813"/>
    </row>
    <row r="67" spans="1:15">
      <c r="A67" s="815"/>
      <c r="B67" s="830" t="s">
        <v>142</v>
      </c>
      <c r="C67" s="204"/>
      <c r="D67" s="204"/>
      <c r="E67" s="204"/>
      <c r="F67" s="204"/>
      <c r="G67" s="205"/>
      <c r="H67" s="813"/>
      <c r="I67" s="813"/>
      <c r="J67" s="813"/>
      <c r="K67" s="813"/>
      <c r="L67" s="813"/>
      <c r="M67" s="813"/>
      <c r="N67" s="813"/>
      <c r="O67" s="813"/>
    </row>
    <row r="68" spans="1:15">
      <c r="A68" s="815"/>
      <c r="B68" s="830" t="s">
        <v>143</v>
      </c>
      <c r="C68" s="204"/>
      <c r="D68" s="204"/>
      <c r="E68" s="204"/>
      <c r="F68" s="204"/>
      <c r="G68" s="205"/>
      <c r="H68" s="813"/>
      <c r="I68" s="813"/>
      <c r="J68" s="813"/>
      <c r="K68" s="813"/>
      <c r="L68" s="813"/>
      <c r="M68" s="813"/>
      <c r="N68" s="813"/>
      <c r="O68" s="813"/>
    </row>
    <row r="69" spans="1:15">
      <c r="A69" s="815"/>
      <c r="B69" s="830" t="s">
        <v>144</v>
      </c>
      <c r="C69" s="204"/>
      <c r="D69" s="204"/>
      <c r="E69" s="204"/>
      <c r="F69" s="204"/>
      <c r="G69" s="205"/>
      <c r="H69" s="813"/>
      <c r="I69" s="813"/>
      <c r="J69" s="813"/>
      <c r="K69" s="813"/>
      <c r="L69" s="813"/>
      <c r="M69" s="813"/>
      <c r="N69" s="813"/>
      <c r="O69" s="813"/>
    </row>
    <row r="70" spans="1:15">
      <c r="A70" s="815"/>
      <c r="B70" s="830" t="s">
        <v>145</v>
      </c>
      <c r="C70" s="204"/>
      <c r="D70" s="204"/>
      <c r="E70" s="204"/>
      <c r="F70" s="204"/>
      <c r="G70" s="205"/>
      <c r="H70" s="813"/>
      <c r="I70" s="862"/>
      <c r="J70" s="862"/>
      <c r="K70" s="862"/>
      <c r="L70" s="862"/>
      <c r="M70" s="862"/>
      <c r="N70" s="862"/>
      <c r="O70" s="862"/>
    </row>
    <row r="71" ht="17.25" spans="1:15">
      <c r="A71" s="815"/>
      <c r="B71" s="859" t="s">
        <v>146</v>
      </c>
      <c r="C71" s="204"/>
      <c r="D71" s="204"/>
      <c r="E71" s="204"/>
      <c r="F71" s="204"/>
      <c r="G71" s="205"/>
      <c r="H71" s="825"/>
      <c r="I71" s="869" t="s">
        <v>147</v>
      </c>
      <c r="J71" s="870"/>
      <c r="K71" s="870"/>
      <c r="L71" s="870"/>
      <c r="M71" s="870"/>
      <c r="N71" s="870"/>
      <c r="O71" s="871"/>
    </row>
    <row r="72" ht="18.75" customHeight="1" spans="1:15">
      <c r="A72" s="815"/>
      <c r="B72" s="895" t="s">
        <v>148</v>
      </c>
      <c r="G72" s="104"/>
      <c r="H72" s="825"/>
      <c r="I72" s="903" t="str">
        <f>HYPERLINK("http://www.goddessfantasy.net/bbs/index.php?topic=90049.0","COC 7版入門好幫手 7版繁體守密人帷幕 - SORA")</f>
        <v>COC 7版入門好幫手 7版繁體守密人帷幕 - SORA</v>
      </c>
      <c r="J72" s="893"/>
      <c r="K72" s="893"/>
      <c r="L72" s="893"/>
      <c r="M72" s="893"/>
      <c r="N72" s="893"/>
      <c r="O72" s="894"/>
    </row>
    <row r="73" ht="28.5" customHeight="1" spans="1:15">
      <c r="A73" s="815"/>
      <c r="B73" s="204"/>
      <c r="C73" s="204"/>
      <c r="D73" s="204"/>
      <c r="E73" s="204"/>
      <c r="F73" s="204"/>
      <c r="G73" s="205"/>
      <c r="H73" s="825"/>
      <c r="I73" s="904" t="str">
        <f>HYPERLINK("https://drive.google.com/open?id=1bY_2Ht5MKdzKtMjm7GsqhMHKIkV3lV4dckoH3qbHYpo","推薦閱讀1：COC7版核心規則摘要")</f>
        <v>推薦閱讀1：COC7版核心規則摘要</v>
      </c>
      <c r="J73" s="905"/>
      <c r="K73" s="905"/>
      <c r="L73" s="905"/>
      <c r="M73" s="905"/>
      <c r="N73" s="905"/>
      <c r="O73" s="906"/>
    </row>
    <row r="74" spans="1:15">
      <c r="A74" s="815"/>
      <c r="B74" s="896" t="s">
        <v>149</v>
      </c>
      <c r="C74" s="204"/>
      <c r="D74" s="204"/>
      <c r="E74" s="204"/>
      <c r="F74" s="204"/>
      <c r="G74" s="205"/>
      <c r="H74" s="825"/>
      <c r="I74" s="907" t="str">
        <f>HYPERLINK("http://www.goddessfantasy.net/bbs/index.php?topic=89719.0","推薦閱讀2：COC7版調查員手冊")</f>
        <v>推薦閱讀2：COC7版調查員手冊</v>
      </c>
      <c r="J74" s="55"/>
      <c r="K74" s="55"/>
      <c r="L74" s="55"/>
      <c r="M74" s="55"/>
      <c r="N74" s="55"/>
      <c r="O74" s="110"/>
    </row>
    <row r="75" spans="1:15">
      <c r="A75" s="815"/>
      <c r="B75" s="896" t="s">
        <v>150</v>
      </c>
      <c r="C75" s="204"/>
      <c r="D75" s="204"/>
      <c r="E75" s="204"/>
      <c r="F75" s="204"/>
      <c r="G75" s="205"/>
      <c r="H75" s="813"/>
      <c r="I75" s="813"/>
      <c r="J75" s="813"/>
      <c r="K75" s="813"/>
      <c r="L75" s="813"/>
      <c r="M75" s="813"/>
      <c r="N75" s="813"/>
      <c r="O75" s="813"/>
    </row>
    <row r="76" spans="1:15">
      <c r="A76" s="815"/>
      <c r="B76" s="896" t="s">
        <v>151</v>
      </c>
      <c r="C76" s="204"/>
      <c r="D76" s="204"/>
      <c r="E76" s="204"/>
      <c r="F76" s="204"/>
      <c r="G76" s="205"/>
      <c r="H76" s="813"/>
      <c r="I76" s="813"/>
      <c r="J76" s="813"/>
      <c r="K76" s="813"/>
      <c r="L76" s="813"/>
      <c r="M76" s="813"/>
      <c r="N76" s="813"/>
      <c r="O76" s="813"/>
    </row>
    <row r="77" ht="14.25" spans="1:15">
      <c r="A77" s="815"/>
      <c r="B77" s="895" t="s">
        <v>152</v>
      </c>
      <c r="G77" s="104"/>
      <c r="H77" s="813"/>
      <c r="I77" s="813"/>
      <c r="J77" s="813"/>
      <c r="K77" s="813"/>
      <c r="L77" s="813"/>
      <c r="M77" s="813"/>
      <c r="N77" s="813"/>
      <c r="O77" s="813"/>
    </row>
    <row r="78" spans="1:15">
      <c r="A78" s="815"/>
      <c r="B78" s="204"/>
      <c r="C78" s="204"/>
      <c r="D78" s="204"/>
      <c r="E78" s="204"/>
      <c r="F78" s="204"/>
      <c r="G78" s="205"/>
      <c r="H78" s="813"/>
      <c r="I78" s="813"/>
      <c r="J78" s="813"/>
      <c r="K78" s="813"/>
      <c r="L78" s="813"/>
      <c r="M78" s="813"/>
      <c r="N78" s="813"/>
      <c r="O78" s="813"/>
    </row>
    <row r="79" spans="1:15">
      <c r="A79" s="815"/>
      <c r="B79" s="897" t="s">
        <v>153</v>
      </c>
      <c r="C79" s="204"/>
      <c r="D79" s="204"/>
      <c r="E79" s="204"/>
      <c r="F79" s="204"/>
      <c r="G79" s="205"/>
      <c r="H79" s="813"/>
      <c r="I79" s="813"/>
      <c r="J79" s="813"/>
      <c r="K79" s="813"/>
      <c r="L79" s="813"/>
      <c r="M79" s="813"/>
      <c r="N79" s="813"/>
      <c r="O79" s="813"/>
    </row>
    <row r="80" spans="1:15">
      <c r="A80" s="815"/>
      <c r="B80" s="897" t="s">
        <v>154</v>
      </c>
      <c r="C80" s="204"/>
      <c r="D80" s="204"/>
      <c r="E80" s="204"/>
      <c r="F80" s="204"/>
      <c r="G80" s="205"/>
      <c r="H80" s="813"/>
      <c r="I80" s="813"/>
      <c r="J80" s="813"/>
      <c r="K80" s="813"/>
      <c r="L80" s="813"/>
      <c r="M80" s="813"/>
      <c r="N80" s="813"/>
      <c r="O80" s="813"/>
    </row>
    <row r="81" spans="1:15">
      <c r="A81" s="815"/>
      <c r="B81" s="897" t="s">
        <v>155</v>
      </c>
      <c r="C81" s="204"/>
      <c r="D81" s="204"/>
      <c r="E81" s="204"/>
      <c r="F81" s="204"/>
      <c r="G81" s="205"/>
      <c r="H81" s="813"/>
      <c r="I81" s="813"/>
      <c r="J81" s="813"/>
      <c r="K81" s="813"/>
      <c r="L81" s="813"/>
      <c r="M81" s="813"/>
      <c r="N81" s="813"/>
      <c r="O81" s="813"/>
    </row>
    <row r="82" spans="1:15">
      <c r="A82" s="815"/>
      <c r="B82" s="859" t="s">
        <v>156</v>
      </c>
      <c r="C82" s="204"/>
      <c r="D82" s="204"/>
      <c r="E82" s="204"/>
      <c r="F82" s="204"/>
      <c r="G82" s="205"/>
      <c r="H82" s="813"/>
      <c r="I82" s="813"/>
      <c r="J82" s="813"/>
      <c r="K82" s="813"/>
      <c r="L82" s="813"/>
      <c r="M82" s="813"/>
      <c r="N82" s="813"/>
      <c r="O82" s="813"/>
    </row>
    <row r="83" spans="1:15">
      <c r="A83" s="815"/>
      <c r="B83" s="898" t="s">
        <v>157</v>
      </c>
      <c r="C83" s="204"/>
      <c r="D83" s="204"/>
      <c r="E83" s="204"/>
      <c r="F83" s="204"/>
      <c r="G83" s="205"/>
      <c r="H83" s="813"/>
      <c r="I83" s="813"/>
      <c r="J83" s="813"/>
      <c r="K83" s="813"/>
      <c r="L83" s="813"/>
      <c r="M83" s="813"/>
      <c r="N83" s="813"/>
      <c r="O83" s="813"/>
    </row>
    <row r="84" spans="1:15">
      <c r="A84" s="815"/>
      <c r="B84" s="897" t="s">
        <v>158</v>
      </c>
      <c r="C84" s="204"/>
      <c r="D84" s="204"/>
      <c r="E84" s="204"/>
      <c r="F84" s="204"/>
      <c r="G84" s="205"/>
      <c r="H84" s="813"/>
      <c r="I84" s="813"/>
      <c r="J84" s="813"/>
      <c r="K84" s="813"/>
      <c r="L84" s="813"/>
      <c r="M84" s="813"/>
      <c r="N84" s="813"/>
      <c r="O84" s="813"/>
    </row>
    <row r="85" spans="1:15">
      <c r="A85" s="815"/>
      <c r="B85" s="897" t="s">
        <v>159</v>
      </c>
      <c r="C85" s="204"/>
      <c r="D85" s="204"/>
      <c r="E85" s="204"/>
      <c r="F85" s="204"/>
      <c r="G85" s="205"/>
      <c r="H85" s="813"/>
      <c r="I85" s="813"/>
      <c r="J85" s="813"/>
      <c r="K85" s="813"/>
      <c r="L85" s="813"/>
      <c r="M85" s="813"/>
      <c r="N85" s="813"/>
      <c r="O85" s="813"/>
    </row>
    <row r="86" spans="1:15">
      <c r="A86" s="815"/>
      <c r="B86" s="899" t="s">
        <v>160</v>
      </c>
      <c r="C86" s="204"/>
      <c r="D86" s="204"/>
      <c r="E86" s="204"/>
      <c r="F86" s="204"/>
      <c r="G86" s="205"/>
      <c r="H86" s="813"/>
      <c r="I86" s="813"/>
      <c r="J86" s="813"/>
      <c r="K86" s="813"/>
      <c r="L86" s="813"/>
      <c r="M86" s="813"/>
      <c r="N86" s="813"/>
      <c r="O86" s="813"/>
    </row>
    <row r="87" spans="1:15">
      <c r="A87" s="815"/>
      <c r="B87" s="897" t="s">
        <v>161</v>
      </c>
      <c r="C87" s="204"/>
      <c r="D87" s="204"/>
      <c r="E87" s="204"/>
      <c r="F87" s="204"/>
      <c r="G87" s="205"/>
      <c r="H87" s="813"/>
      <c r="I87" s="813"/>
      <c r="J87" s="813"/>
      <c r="K87" s="813"/>
      <c r="L87" s="813"/>
      <c r="M87" s="813"/>
      <c r="N87" s="813"/>
      <c r="O87" s="813"/>
    </row>
    <row r="88" spans="1:15">
      <c r="A88" s="815"/>
      <c r="B88" s="897" t="s">
        <v>162</v>
      </c>
      <c r="C88" s="204"/>
      <c r="D88" s="204"/>
      <c r="E88" s="204"/>
      <c r="F88" s="204"/>
      <c r="G88" s="205"/>
      <c r="H88" s="813"/>
      <c r="I88" s="813"/>
      <c r="J88" s="813"/>
      <c r="K88" s="813"/>
      <c r="L88" s="813"/>
      <c r="M88" s="813"/>
      <c r="N88" s="813"/>
      <c r="O88" s="813"/>
    </row>
    <row r="89" spans="1:15">
      <c r="A89" s="815"/>
      <c r="B89" s="897" t="s">
        <v>163</v>
      </c>
      <c r="C89" s="204"/>
      <c r="D89" s="204"/>
      <c r="E89" s="204"/>
      <c r="F89" s="204"/>
      <c r="G89" s="205"/>
      <c r="H89" s="813"/>
      <c r="I89" s="813"/>
      <c r="J89" s="813"/>
      <c r="K89" s="813"/>
      <c r="L89" s="813"/>
      <c r="M89" s="813"/>
      <c r="N89" s="813"/>
      <c r="O89" s="813"/>
    </row>
    <row r="90" spans="1:15">
      <c r="A90" s="815"/>
      <c r="B90" s="897" t="s">
        <v>164</v>
      </c>
      <c r="C90" s="204"/>
      <c r="D90" s="204"/>
      <c r="E90" s="204"/>
      <c r="F90" s="204"/>
      <c r="G90" s="205"/>
      <c r="H90" s="813"/>
      <c r="I90" s="813"/>
      <c r="J90" s="813"/>
      <c r="K90" s="813"/>
      <c r="L90" s="813"/>
      <c r="M90" s="813"/>
      <c r="N90" s="813"/>
      <c r="O90" s="813"/>
    </row>
    <row r="91" spans="1:15">
      <c r="A91" s="815"/>
      <c r="B91" s="897" t="s">
        <v>165</v>
      </c>
      <c r="C91" s="204"/>
      <c r="D91" s="204"/>
      <c r="E91" s="204"/>
      <c r="F91" s="204"/>
      <c r="G91" s="205"/>
      <c r="H91" s="813"/>
      <c r="I91" s="813"/>
      <c r="J91" s="813"/>
      <c r="K91" s="813"/>
      <c r="L91" s="813"/>
      <c r="M91" s="813"/>
      <c r="N91" s="813"/>
      <c r="O91" s="813"/>
    </row>
    <row r="92" spans="1:15">
      <c r="A92" s="815"/>
      <c r="B92" s="897" t="s">
        <v>166</v>
      </c>
      <c r="C92" s="204"/>
      <c r="D92" s="204"/>
      <c r="E92" s="204"/>
      <c r="F92" s="204"/>
      <c r="G92" s="205"/>
      <c r="H92" s="813"/>
      <c r="I92" s="813"/>
      <c r="J92" s="813"/>
      <c r="K92" s="813"/>
      <c r="L92" s="813"/>
      <c r="M92" s="813"/>
      <c r="N92" s="813"/>
      <c r="O92" s="813"/>
    </row>
    <row r="93" spans="1:15">
      <c r="A93" s="815"/>
      <c r="B93" s="900" t="s">
        <v>167</v>
      </c>
      <c r="C93" s="204"/>
      <c r="D93" s="204"/>
      <c r="E93" s="204"/>
      <c r="F93" s="204"/>
      <c r="G93" s="205"/>
      <c r="H93" s="813"/>
      <c r="I93" s="813"/>
      <c r="J93" s="813"/>
      <c r="K93" s="813"/>
      <c r="L93" s="813"/>
      <c r="M93" s="813"/>
      <c r="N93" s="813"/>
      <c r="O93" s="813"/>
    </row>
    <row r="94" ht="14.25" spans="1:15">
      <c r="A94" s="815"/>
      <c r="B94" s="901" t="s">
        <v>168</v>
      </c>
      <c r="G94" s="104"/>
      <c r="H94" s="813"/>
      <c r="I94" s="813"/>
      <c r="J94" s="813"/>
      <c r="K94" s="813"/>
      <c r="L94" s="813"/>
      <c r="M94" s="813"/>
      <c r="N94" s="813"/>
      <c r="O94" s="813"/>
    </row>
    <row r="95" ht="14.25" spans="1:15">
      <c r="A95" s="815"/>
      <c r="G95" s="104"/>
      <c r="H95" s="813"/>
      <c r="I95" s="813"/>
      <c r="J95" s="813"/>
      <c r="K95" s="813"/>
      <c r="L95" s="813"/>
      <c r="M95" s="813"/>
      <c r="N95" s="813"/>
      <c r="O95" s="813"/>
    </row>
    <row r="96" ht="20.25" customHeight="1" spans="1:15">
      <c r="A96" s="815"/>
      <c r="G96" s="104"/>
      <c r="H96" s="813"/>
      <c r="I96" s="813"/>
      <c r="J96" s="813"/>
      <c r="K96" s="813"/>
      <c r="L96" s="813"/>
      <c r="M96" s="813"/>
      <c r="N96" s="813"/>
      <c r="O96" s="813"/>
    </row>
    <row r="97" ht="18.75" customHeight="1" spans="1:15">
      <c r="A97" s="815"/>
      <c r="B97" s="204"/>
      <c r="C97" s="204"/>
      <c r="D97" s="204"/>
      <c r="E97" s="204"/>
      <c r="F97" s="204"/>
      <c r="G97" s="205"/>
      <c r="H97" s="813"/>
      <c r="I97" s="813"/>
      <c r="J97" s="813"/>
      <c r="K97" s="813"/>
      <c r="L97" s="813"/>
      <c r="M97" s="813"/>
      <c r="N97" s="813"/>
      <c r="O97" s="813"/>
    </row>
    <row r="98" spans="1:15">
      <c r="A98" s="815"/>
      <c r="B98" s="902" t="s">
        <v>169</v>
      </c>
      <c r="C98" s="204"/>
      <c r="D98" s="204"/>
      <c r="E98" s="204"/>
      <c r="F98" s="204"/>
      <c r="G98" s="205"/>
      <c r="H98" s="813"/>
      <c r="I98" s="813"/>
      <c r="J98" s="813"/>
      <c r="K98" s="813"/>
      <c r="L98" s="813"/>
      <c r="M98" s="813"/>
      <c r="N98" s="813"/>
      <c r="O98" s="813"/>
    </row>
    <row r="99" spans="1:15">
      <c r="A99" s="815"/>
      <c r="B99" s="896" t="s">
        <v>170</v>
      </c>
      <c r="C99" s="204"/>
      <c r="D99" s="204"/>
      <c r="E99" s="204"/>
      <c r="F99" s="204"/>
      <c r="G99" s="205"/>
      <c r="H99" s="813"/>
      <c r="I99" s="813"/>
      <c r="J99" s="813"/>
      <c r="K99" s="813"/>
      <c r="L99" s="813"/>
      <c r="M99" s="813"/>
      <c r="N99" s="813"/>
      <c r="O99" s="813"/>
    </row>
    <row r="100" spans="1:15">
      <c r="A100" s="815"/>
      <c r="B100" s="896" t="s">
        <v>171</v>
      </c>
      <c r="C100" s="204"/>
      <c r="D100" s="204"/>
      <c r="E100" s="204"/>
      <c r="F100" s="204"/>
      <c r="G100" s="205"/>
      <c r="H100" s="813"/>
      <c r="I100" s="813"/>
      <c r="J100" s="813"/>
      <c r="K100" s="813"/>
      <c r="L100" s="813"/>
      <c r="M100" s="813"/>
      <c r="N100" s="813"/>
      <c r="O100" s="813"/>
    </row>
    <row r="101" spans="1:15">
      <c r="A101" s="815"/>
      <c r="B101" s="896" t="s">
        <v>172</v>
      </c>
      <c r="C101" s="204"/>
      <c r="D101" s="204"/>
      <c r="E101" s="204"/>
      <c r="F101" s="204"/>
      <c r="G101" s="205"/>
      <c r="H101" s="813"/>
      <c r="I101" s="813"/>
      <c r="J101" s="813"/>
      <c r="K101" s="813"/>
      <c r="L101" s="813"/>
      <c r="M101" s="813"/>
      <c r="N101" s="813"/>
      <c r="O101" s="813"/>
    </row>
    <row r="102" spans="1:15">
      <c r="A102" s="815"/>
      <c r="B102" s="896" t="s">
        <v>173</v>
      </c>
      <c r="C102" s="204"/>
      <c r="D102" s="204"/>
      <c r="E102" s="204"/>
      <c r="F102" s="204"/>
      <c r="G102" s="205"/>
      <c r="H102" s="813"/>
      <c r="I102" s="813"/>
      <c r="J102" s="813"/>
      <c r="K102" s="813"/>
      <c r="L102" s="813"/>
      <c r="M102" s="813"/>
      <c r="N102" s="813"/>
      <c r="O102" s="813"/>
    </row>
    <row r="103" spans="1:15">
      <c r="A103" s="815"/>
      <c r="B103" s="896" t="s">
        <v>174</v>
      </c>
      <c r="C103" s="204"/>
      <c r="D103" s="204"/>
      <c r="E103" s="204"/>
      <c r="F103" s="204"/>
      <c r="G103" s="205"/>
      <c r="H103" s="813"/>
      <c r="I103" s="813"/>
      <c r="J103" s="813"/>
      <c r="K103" s="813"/>
      <c r="L103" s="813"/>
      <c r="M103" s="813"/>
      <c r="N103" s="813"/>
      <c r="O103" s="813"/>
    </row>
    <row r="104" spans="1:15">
      <c r="A104" s="815"/>
      <c r="B104" s="896" t="s">
        <v>175</v>
      </c>
      <c r="C104" s="204"/>
      <c r="D104" s="204"/>
      <c r="E104" s="204"/>
      <c r="F104" s="204"/>
      <c r="G104" s="205"/>
      <c r="H104" s="813"/>
      <c r="I104" s="813"/>
      <c r="J104" s="813"/>
      <c r="K104" s="813"/>
      <c r="L104" s="813"/>
      <c r="M104" s="813"/>
      <c r="N104" s="813"/>
      <c r="O104" s="813"/>
    </row>
    <row r="105" spans="1:15">
      <c r="A105" s="815"/>
      <c r="B105" s="896" t="s">
        <v>176</v>
      </c>
      <c r="C105" s="204"/>
      <c r="D105" s="204"/>
      <c r="E105" s="204"/>
      <c r="F105" s="204"/>
      <c r="G105" s="205"/>
      <c r="H105" s="813"/>
      <c r="I105" s="813"/>
      <c r="J105" s="813"/>
      <c r="K105" s="813"/>
      <c r="L105" s="813"/>
      <c r="M105" s="813"/>
      <c r="N105" s="813"/>
      <c r="O105" s="813"/>
    </row>
    <row r="106" spans="1:15">
      <c r="A106" s="815"/>
      <c r="B106" s="896" t="s">
        <v>177</v>
      </c>
      <c r="C106" s="204"/>
      <c r="D106" s="204"/>
      <c r="E106" s="204"/>
      <c r="F106" s="204"/>
      <c r="G106" s="205"/>
      <c r="H106" s="813"/>
      <c r="I106" s="813"/>
      <c r="J106" s="813"/>
      <c r="K106" s="813"/>
      <c r="L106" s="813"/>
      <c r="M106" s="813"/>
      <c r="N106" s="813"/>
      <c r="O106" s="813"/>
    </row>
    <row r="107" spans="1:15">
      <c r="A107" s="815"/>
      <c r="B107" s="896" t="s">
        <v>178</v>
      </c>
      <c r="C107" s="204"/>
      <c r="D107" s="204"/>
      <c r="E107" s="204"/>
      <c r="F107" s="204"/>
      <c r="G107" s="205"/>
      <c r="H107" s="813"/>
      <c r="I107" s="813"/>
      <c r="J107" s="813"/>
      <c r="K107" s="813"/>
      <c r="L107" s="813"/>
      <c r="M107" s="813"/>
      <c r="N107" s="813"/>
      <c r="O107" s="813"/>
    </row>
    <row r="108" spans="1:15">
      <c r="A108" s="815"/>
      <c r="B108" s="896" t="s">
        <v>179</v>
      </c>
      <c r="C108" s="204"/>
      <c r="D108" s="204"/>
      <c r="E108" s="204"/>
      <c r="F108" s="204"/>
      <c r="G108" s="205"/>
      <c r="H108" s="813"/>
      <c r="I108" s="813"/>
      <c r="J108" s="813"/>
      <c r="K108" s="813"/>
      <c r="L108" s="813"/>
      <c r="M108" s="813"/>
      <c r="N108" s="813"/>
      <c r="O108" s="813"/>
    </row>
    <row r="109" spans="1:15">
      <c r="A109" s="815"/>
      <c r="B109" s="902" t="s">
        <v>180</v>
      </c>
      <c r="C109" s="204"/>
      <c r="D109" s="204"/>
      <c r="E109" s="204"/>
      <c r="F109" s="204"/>
      <c r="G109" s="205"/>
      <c r="H109" s="813"/>
      <c r="I109" s="813"/>
      <c r="J109" s="813"/>
      <c r="K109" s="813"/>
      <c r="L109" s="813"/>
      <c r="M109" s="813"/>
      <c r="N109" s="813"/>
      <c r="O109" s="813"/>
    </row>
    <row r="110" spans="1:15">
      <c r="A110" s="815"/>
      <c r="B110" s="896" t="s">
        <v>181</v>
      </c>
      <c r="C110" s="204"/>
      <c r="D110" s="204"/>
      <c r="E110" s="204"/>
      <c r="F110" s="204"/>
      <c r="G110" s="205"/>
      <c r="H110" s="813"/>
      <c r="I110" s="813"/>
      <c r="J110" s="813"/>
      <c r="K110" s="813"/>
      <c r="L110" s="813"/>
      <c r="M110" s="813"/>
      <c r="N110" s="813"/>
      <c r="O110" s="813"/>
    </row>
    <row r="111" spans="1:15">
      <c r="A111" s="815"/>
      <c r="B111" s="896" t="s">
        <v>182</v>
      </c>
      <c r="C111" s="204"/>
      <c r="D111" s="204"/>
      <c r="E111" s="204"/>
      <c r="F111" s="204"/>
      <c r="G111" s="205"/>
      <c r="H111" s="813"/>
      <c r="I111" s="813"/>
      <c r="J111" s="813"/>
      <c r="K111" s="813"/>
      <c r="L111" s="813"/>
      <c r="M111" s="813"/>
      <c r="N111" s="813"/>
      <c r="O111" s="813"/>
    </row>
    <row r="112" spans="1:15">
      <c r="A112" s="815"/>
      <c r="B112" s="896" t="s">
        <v>183</v>
      </c>
      <c r="C112" s="204"/>
      <c r="D112" s="204"/>
      <c r="E112" s="204"/>
      <c r="F112" s="204"/>
      <c r="G112" s="205"/>
      <c r="H112" s="813"/>
      <c r="I112" s="813"/>
      <c r="J112" s="813"/>
      <c r="K112" s="813"/>
      <c r="L112" s="813"/>
      <c r="M112" s="813"/>
      <c r="N112" s="813"/>
      <c r="O112" s="813"/>
    </row>
    <row r="113" spans="1:15">
      <c r="A113" s="815"/>
      <c r="B113" s="896" t="s">
        <v>184</v>
      </c>
      <c r="C113" s="204"/>
      <c r="D113" s="204"/>
      <c r="E113" s="204"/>
      <c r="F113" s="204"/>
      <c r="G113" s="205"/>
      <c r="H113" s="813"/>
      <c r="I113" s="813"/>
      <c r="J113" s="813"/>
      <c r="K113" s="813"/>
      <c r="L113" s="813"/>
      <c r="M113" s="813"/>
      <c r="N113" s="813"/>
      <c r="O113" s="813"/>
    </row>
    <row r="114" spans="1:15">
      <c r="A114" s="815"/>
      <c r="B114" s="896" t="s">
        <v>185</v>
      </c>
      <c r="C114" s="204"/>
      <c r="D114" s="204"/>
      <c r="E114" s="204"/>
      <c r="F114" s="204"/>
      <c r="G114" s="205"/>
      <c r="H114" s="813"/>
      <c r="I114" s="813"/>
      <c r="J114" s="813"/>
      <c r="K114" s="813"/>
      <c r="L114" s="813"/>
      <c r="M114" s="813"/>
      <c r="N114" s="813"/>
      <c r="O114" s="813"/>
    </row>
    <row r="115" spans="1:15">
      <c r="A115" s="815"/>
      <c r="B115" s="896" t="s">
        <v>186</v>
      </c>
      <c r="C115" s="204"/>
      <c r="D115" s="204"/>
      <c r="E115" s="204"/>
      <c r="F115" s="204"/>
      <c r="G115" s="205"/>
      <c r="H115" s="813"/>
      <c r="I115" s="813"/>
      <c r="J115" s="813"/>
      <c r="K115" s="813"/>
      <c r="L115" s="813"/>
      <c r="M115" s="813"/>
      <c r="N115" s="813"/>
      <c r="O115" s="813"/>
    </row>
    <row r="116" spans="1:15">
      <c r="A116" s="815"/>
      <c r="B116" s="896" t="s">
        <v>187</v>
      </c>
      <c r="C116" s="204"/>
      <c r="D116" s="204"/>
      <c r="E116" s="204"/>
      <c r="F116" s="204"/>
      <c r="G116" s="205"/>
      <c r="H116" s="813"/>
      <c r="I116" s="813"/>
      <c r="J116" s="813"/>
      <c r="K116" s="813"/>
      <c r="L116" s="813"/>
      <c r="M116" s="813"/>
      <c r="N116" s="813"/>
      <c r="O116" s="813"/>
    </row>
    <row r="117" spans="1:15">
      <c r="A117" s="815"/>
      <c r="B117" s="896" t="s">
        <v>188</v>
      </c>
      <c r="C117" s="204"/>
      <c r="D117" s="204"/>
      <c r="E117" s="204"/>
      <c r="F117" s="204"/>
      <c r="G117" s="205"/>
      <c r="H117" s="813"/>
      <c r="I117" s="813"/>
      <c r="J117" s="813"/>
      <c r="K117" s="813"/>
      <c r="L117" s="813"/>
      <c r="M117" s="813"/>
      <c r="N117" s="813"/>
      <c r="O117" s="813"/>
    </row>
    <row r="118" spans="1:15">
      <c r="A118" s="815"/>
      <c r="B118" s="896" t="s">
        <v>189</v>
      </c>
      <c r="C118" s="204"/>
      <c r="D118" s="204"/>
      <c r="E118" s="204"/>
      <c r="F118" s="204"/>
      <c r="G118" s="205"/>
      <c r="H118" s="813"/>
      <c r="I118" s="813"/>
      <c r="J118" s="813"/>
      <c r="K118" s="813"/>
      <c r="L118" s="813"/>
      <c r="M118" s="813"/>
      <c r="N118" s="813"/>
      <c r="O118" s="813"/>
    </row>
    <row r="119" spans="1:15">
      <c r="A119" s="815"/>
      <c r="B119" s="896" t="s">
        <v>190</v>
      </c>
      <c r="C119" s="204"/>
      <c r="D119" s="204"/>
      <c r="E119" s="204"/>
      <c r="F119" s="204"/>
      <c r="G119" s="205"/>
      <c r="H119" s="813"/>
      <c r="I119" s="813"/>
      <c r="J119" s="813"/>
      <c r="K119" s="813"/>
      <c r="L119" s="813"/>
      <c r="M119" s="813"/>
      <c r="N119" s="813"/>
      <c r="O119" s="813"/>
    </row>
    <row r="120" spans="1:15">
      <c r="A120" s="815"/>
      <c r="B120" s="902" t="s">
        <v>191</v>
      </c>
      <c r="C120" s="204"/>
      <c r="D120" s="204"/>
      <c r="E120" s="204"/>
      <c r="F120" s="204"/>
      <c r="G120" s="205"/>
      <c r="H120" s="813"/>
      <c r="I120" s="813"/>
      <c r="J120" s="813"/>
      <c r="K120" s="813"/>
      <c r="L120" s="813"/>
      <c r="M120" s="813"/>
      <c r="N120" s="813"/>
      <c r="O120" s="813"/>
    </row>
    <row r="121" spans="1:15">
      <c r="A121" s="815"/>
      <c r="B121" s="896" t="s">
        <v>192</v>
      </c>
      <c r="C121" s="204"/>
      <c r="D121" s="204"/>
      <c r="E121" s="204"/>
      <c r="F121" s="204"/>
      <c r="G121" s="205"/>
      <c r="H121" s="813"/>
      <c r="I121" s="813"/>
      <c r="J121" s="813"/>
      <c r="K121" s="813"/>
      <c r="L121" s="813"/>
      <c r="M121" s="813"/>
      <c r="N121" s="813"/>
      <c r="O121" s="813"/>
    </row>
    <row r="122" spans="1:15">
      <c r="A122" s="815"/>
      <c r="B122" s="896" t="s">
        <v>193</v>
      </c>
      <c r="C122" s="204"/>
      <c r="D122" s="204"/>
      <c r="E122" s="204"/>
      <c r="F122" s="204"/>
      <c r="G122" s="205"/>
      <c r="H122" s="813"/>
      <c r="I122" s="813"/>
      <c r="J122" s="813"/>
      <c r="K122" s="813"/>
      <c r="L122" s="813"/>
      <c r="M122" s="813"/>
      <c r="N122" s="813"/>
      <c r="O122" s="813"/>
    </row>
    <row r="123" spans="1:15">
      <c r="A123" s="815"/>
      <c r="B123" s="896" t="s">
        <v>194</v>
      </c>
      <c r="C123" s="204"/>
      <c r="D123" s="204"/>
      <c r="E123" s="204"/>
      <c r="F123" s="204"/>
      <c r="G123" s="205"/>
      <c r="H123" s="813"/>
      <c r="I123" s="813"/>
      <c r="J123" s="813"/>
      <c r="K123" s="813"/>
      <c r="L123" s="813"/>
      <c r="M123" s="813"/>
      <c r="N123" s="813"/>
      <c r="O123" s="813"/>
    </row>
    <row r="124" spans="1:15">
      <c r="A124" s="815"/>
      <c r="B124" s="896" t="s">
        <v>195</v>
      </c>
      <c r="C124" s="204"/>
      <c r="D124" s="204"/>
      <c r="E124" s="204"/>
      <c r="F124" s="204"/>
      <c r="G124" s="205"/>
      <c r="H124" s="813"/>
      <c r="I124" s="813"/>
      <c r="J124" s="813"/>
      <c r="K124" s="813"/>
      <c r="L124" s="813"/>
      <c r="M124" s="813"/>
      <c r="N124" s="813"/>
      <c r="O124" s="813"/>
    </row>
    <row r="125" spans="1:15">
      <c r="A125" s="815"/>
      <c r="B125" s="896" t="s">
        <v>196</v>
      </c>
      <c r="C125" s="204"/>
      <c r="D125" s="204"/>
      <c r="E125" s="204"/>
      <c r="F125" s="204"/>
      <c r="G125" s="205"/>
      <c r="H125" s="813"/>
      <c r="I125" s="813"/>
      <c r="J125" s="813"/>
      <c r="K125" s="813"/>
      <c r="L125" s="813"/>
      <c r="M125" s="813"/>
      <c r="N125" s="813"/>
      <c r="O125" s="813"/>
    </row>
    <row r="126" spans="1:15">
      <c r="A126" s="815"/>
      <c r="B126" s="896" t="s">
        <v>197</v>
      </c>
      <c r="C126" s="204"/>
      <c r="D126" s="204"/>
      <c r="E126" s="204"/>
      <c r="F126" s="204"/>
      <c r="G126" s="205"/>
      <c r="H126" s="813"/>
      <c r="I126" s="813"/>
      <c r="J126" s="813"/>
      <c r="K126" s="813"/>
      <c r="L126" s="813"/>
      <c r="M126" s="813"/>
      <c r="N126" s="813"/>
      <c r="O126" s="813"/>
    </row>
    <row r="127" spans="1:15">
      <c r="A127" s="815"/>
      <c r="B127" s="896" t="s">
        <v>198</v>
      </c>
      <c r="C127" s="204"/>
      <c r="D127" s="204"/>
      <c r="E127" s="204"/>
      <c r="F127" s="204"/>
      <c r="G127" s="205"/>
      <c r="H127" s="813"/>
      <c r="I127" s="813"/>
      <c r="J127" s="813"/>
      <c r="K127" s="813"/>
      <c r="L127" s="813"/>
      <c r="M127" s="813"/>
      <c r="N127" s="813"/>
      <c r="O127" s="813"/>
    </row>
    <row r="128" spans="1:15">
      <c r="A128" s="815"/>
      <c r="B128" s="896" t="s">
        <v>199</v>
      </c>
      <c r="C128" s="204"/>
      <c r="D128" s="204"/>
      <c r="E128" s="204"/>
      <c r="F128" s="204"/>
      <c r="G128" s="205"/>
      <c r="H128" s="813"/>
      <c r="I128" s="813"/>
      <c r="J128" s="813"/>
      <c r="K128" s="813"/>
      <c r="L128" s="813"/>
      <c r="M128" s="813"/>
      <c r="N128" s="813"/>
      <c r="O128" s="813"/>
    </row>
    <row r="129" spans="1:15">
      <c r="A129" s="815"/>
      <c r="B129" s="896" t="s">
        <v>200</v>
      </c>
      <c r="C129" s="204"/>
      <c r="D129" s="204"/>
      <c r="E129" s="204"/>
      <c r="F129" s="204"/>
      <c r="G129" s="205"/>
      <c r="H129" s="813"/>
      <c r="I129" s="813"/>
      <c r="J129" s="813"/>
      <c r="K129" s="813"/>
      <c r="L129" s="813"/>
      <c r="M129" s="813"/>
      <c r="N129" s="813"/>
      <c r="O129" s="813"/>
    </row>
    <row r="130" spans="1:15">
      <c r="A130" s="815"/>
      <c r="B130" s="896" t="s">
        <v>201</v>
      </c>
      <c r="C130" s="204"/>
      <c r="D130" s="204"/>
      <c r="E130" s="204"/>
      <c r="F130" s="204"/>
      <c r="G130" s="205"/>
      <c r="H130" s="813"/>
      <c r="I130" s="813"/>
      <c r="J130" s="813"/>
      <c r="K130" s="813"/>
      <c r="L130" s="813"/>
      <c r="M130" s="813"/>
      <c r="N130" s="813"/>
      <c r="O130" s="813"/>
    </row>
    <row r="131" spans="1:15">
      <c r="A131" s="815"/>
      <c r="B131" s="902" t="s">
        <v>202</v>
      </c>
      <c r="C131" s="204"/>
      <c r="D131" s="204"/>
      <c r="E131" s="204"/>
      <c r="F131" s="204"/>
      <c r="G131" s="205"/>
      <c r="H131" s="813"/>
      <c r="I131" s="813"/>
      <c r="J131" s="813"/>
      <c r="K131" s="813"/>
      <c r="L131" s="813"/>
      <c r="M131" s="813"/>
      <c r="N131" s="813"/>
      <c r="O131" s="813"/>
    </row>
    <row r="132" spans="1:15">
      <c r="A132" s="815"/>
      <c r="B132" s="896" t="s">
        <v>203</v>
      </c>
      <c r="C132" s="204"/>
      <c r="D132" s="204"/>
      <c r="E132" s="204"/>
      <c r="F132" s="204"/>
      <c r="G132" s="205"/>
      <c r="H132" s="813"/>
      <c r="I132" s="813"/>
      <c r="J132" s="813"/>
      <c r="K132" s="813"/>
      <c r="L132" s="813"/>
      <c r="M132" s="813"/>
      <c r="N132" s="813"/>
      <c r="O132" s="813"/>
    </row>
    <row r="133" spans="1:15">
      <c r="A133" s="815"/>
      <c r="B133" s="896" t="s">
        <v>204</v>
      </c>
      <c r="C133" s="204"/>
      <c r="D133" s="204"/>
      <c r="E133" s="204"/>
      <c r="F133" s="204"/>
      <c r="G133" s="205"/>
      <c r="H133" s="813"/>
      <c r="I133" s="813"/>
      <c r="J133" s="813"/>
      <c r="K133" s="813"/>
      <c r="L133" s="813"/>
      <c r="M133" s="813"/>
      <c r="N133" s="813"/>
      <c r="O133" s="813"/>
    </row>
    <row r="134" spans="1:15">
      <c r="A134" s="815"/>
      <c r="B134" s="896" t="s">
        <v>205</v>
      </c>
      <c r="C134" s="204"/>
      <c r="D134" s="204"/>
      <c r="E134" s="204"/>
      <c r="F134" s="204"/>
      <c r="G134" s="205"/>
      <c r="H134" s="813"/>
      <c r="I134" s="813"/>
      <c r="J134" s="813"/>
      <c r="K134" s="813"/>
      <c r="L134" s="813"/>
      <c r="M134" s="813"/>
      <c r="N134" s="813"/>
      <c r="O134" s="813"/>
    </row>
    <row r="135" spans="1:15">
      <c r="A135" s="815"/>
      <c r="B135" s="896" t="s">
        <v>206</v>
      </c>
      <c r="C135" s="204"/>
      <c r="D135" s="204"/>
      <c r="E135" s="204"/>
      <c r="F135" s="204"/>
      <c r="G135" s="205"/>
      <c r="H135" s="813"/>
      <c r="I135" s="813"/>
      <c r="J135" s="813"/>
      <c r="K135" s="813"/>
      <c r="L135" s="813"/>
      <c r="M135" s="813"/>
      <c r="N135" s="813"/>
      <c r="O135" s="813"/>
    </row>
    <row r="136" spans="1:15">
      <c r="A136" s="815"/>
      <c r="B136" s="896" t="s">
        <v>207</v>
      </c>
      <c r="C136" s="204"/>
      <c r="D136" s="204"/>
      <c r="E136" s="204"/>
      <c r="F136" s="204"/>
      <c r="G136" s="205"/>
      <c r="H136" s="813"/>
      <c r="I136" s="813"/>
      <c r="J136" s="813"/>
      <c r="K136" s="813"/>
      <c r="L136" s="813"/>
      <c r="M136" s="813"/>
      <c r="N136" s="813"/>
      <c r="O136" s="813"/>
    </row>
    <row r="137" spans="1:15">
      <c r="A137" s="815"/>
      <c r="B137" s="896" t="s">
        <v>208</v>
      </c>
      <c r="C137" s="204"/>
      <c r="D137" s="204"/>
      <c r="E137" s="204"/>
      <c r="F137" s="204"/>
      <c r="G137" s="205"/>
      <c r="H137" s="813"/>
      <c r="I137" s="813"/>
      <c r="J137" s="813"/>
      <c r="K137" s="813"/>
      <c r="L137" s="813"/>
      <c r="M137" s="813"/>
      <c r="N137" s="813"/>
      <c r="O137" s="813"/>
    </row>
    <row r="138" spans="1:15">
      <c r="A138" s="815"/>
      <c r="B138" s="896" t="s">
        <v>209</v>
      </c>
      <c r="C138" s="204"/>
      <c r="D138" s="204"/>
      <c r="E138" s="204"/>
      <c r="F138" s="204"/>
      <c r="G138" s="205"/>
      <c r="H138" s="813"/>
      <c r="I138" s="813"/>
      <c r="J138" s="813"/>
      <c r="K138" s="813"/>
      <c r="L138" s="813"/>
      <c r="M138" s="813"/>
      <c r="N138" s="813"/>
      <c r="O138" s="813"/>
    </row>
    <row r="139" spans="1:15">
      <c r="A139" s="815"/>
      <c r="B139" s="896" t="s">
        <v>210</v>
      </c>
      <c r="C139" s="204"/>
      <c r="D139" s="204"/>
      <c r="E139" s="204"/>
      <c r="F139" s="204"/>
      <c r="G139" s="205"/>
      <c r="H139" s="813"/>
      <c r="I139" s="813"/>
      <c r="J139" s="813"/>
      <c r="K139" s="813"/>
      <c r="L139" s="813"/>
      <c r="M139" s="813"/>
      <c r="N139" s="813"/>
      <c r="O139" s="813"/>
    </row>
    <row r="140" spans="1:15">
      <c r="A140" s="815"/>
      <c r="B140" s="896" t="s">
        <v>211</v>
      </c>
      <c r="C140" s="204"/>
      <c r="D140" s="204"/>
      <c r="E140" s="204"/>
      <c r="F140" s="204"/>
      <c r="G140" s="205"/>
      <c r="H140" s="813"/>
      <c r="I140" s="813"/>
      <c r="J140" s="813"/>
      <c r="K140" s="813"/>
      <c r="L140" s="813"/>
      <c r="M140" s="813"/>
      <c r="N140" s="813"/>
      <c r="O140" s="813"/>
    </row>
    <row r="141" spans="1:15">
      <c r="A141" s="815"/>
      <c r="B141" s="896" t="s">
        <v>212</v>
      </c>
      <c r="C141" s="204"/>
      <c r="D141" s="204"/>
      <c r="E141" s="204"/>
      <c r="F141" s="204"/>
      <c r="G141" s="205"/>
      <c r="H141" s="813"/>
      <c r="I141" s="813"/>
      <c r="J141" s="813"/>
      <c r="K141" s="813"/>
      <c r="L141" s="813"/>
      <c r="M141" s="813"/>
      <c r="N141" s="813"/>
      <c r="O141" s="813"/>
    </row>
    <row r="142" spans="1:15">
      <c r="A142" s="815"/>
      <c r="B142" s="896" t="s">
        <v>213</v>
      </c>
      <c r="C142" s="204"/>
      <c r="D142" s="204"/>
      <c r="E142" s="204"/>
      <c r="F142" s="204"/>
      <c r="G142" s="205"/>
      <c r="H142" s="813"/>
      <c r="I142" s="813"/>
      <c r="J142" s="813"/>
      <c r="K142" s="813"/>
      <c r="L142" s="813"/>
      <c r="M142" s="813"/>
      <c r="N142" s="813"/>
      <c r="O142" s="813"/>
    </row>
    <row r="143" spans="1:15">
      <c r="A143" s="815"/>
      <c r="B143" s="902" t="s">
        <v>214</v>
      </c>
      <c r="C143" s="204"/>
      <c r="D143" s="204"/>
      <c r="E143" s="204"/>
      <c r="F143" s="204"/>
      <c r="G143" s="205"/>
      <c r="H143" s="813"/>
      <c r="I143" s="813"/>
      <c r="J143" s="813"/>
      <c r="K143" s="813"/>
      <c r="L143" s="813"/>
      <c r="M143" s="813"/>
      <c r="N143" s="813"/>
      <c r="O143" s="813"/>
    </row>
    <row r="144" spans="1:15">
      <c r="A144" s="815"/>
      <c r="B144" s="896" t="s">
        <v>215</v>
      </c>
      <c r="C144" s="204"/>
      <c r="D144" s="204"/>
      <c r="E144" s="204"/>
      <c r="F144" s="204"/>
      <c r="G144" s="205"/>
      <c r="H144" s="813"/>
      <c r="I144" s="813"/>
      <c r="J144" s="813"/>
      <c r="K144" s="813"/>
      <c r="L144" s="813"/>
      <c r="M144" s="813"/>
      <c r="N144" s="813"/>
      <c r="O144" s="813"/>
    </row>
    <row r="145" spans="1:15">
      <c r="A145" s="815"/>
      <c r="B145" s="896" t="s">
        <v>216</v>
      </c>
      <c r="C145" s="204"/>
      <c r="D145" s="204"/>
      <c r="E145" s="204"/>
      <c r="F145" s="204"/>
      <c r="G145" s="205"/>
      <c r="H145" s="813"/>
      <c r="I145" s="813"/>
      <c r="J145" s="813"/>
      <c r="K145" s="813"/>
      <c r="L145" s="813"/>
      <c r="M145" s="813"/>
      <c r="N145" s="813"/>
      <c r="O145" s="813"/>
    </row>
    <row r="146" spans="1:15">
      <c r="A146" s="815"/>
      <c r="B146" s="896" t="s">
        <v>217</v>
      </c>
      <c r="C146" s="204"/>
      <c r="D146" s="204"/>
      <c r="E146" s="204"/>
      <c r="F146" s="204"/>
      <c r="G146" s="205"/>
      <c r="H146" s="813"/>
      <c r="I146" s="813"/>
      <c r="J146" s="813"/>
      <c r="K146" s="813"/>
      <c r="L146" s="813"/>
      <c r="M146" s="813"/>
      <c r="N146" s="813"/>
      <c r="O146" s="813"/>
    </row>
    <row r="147" spans="1:15">
      <c r="A147" s="815"/>
      <c r="B147" s="896" t="s">
        <v>218</v>
      </c>
      <c r="C147" s="204"/>
      <c r="D147" s="204"/>
      <c r="E147" s="204"/>
      <c r="F147" s="204"/>
      <c r="G147" s="205"/>
      <c r="H147" s="813"/>
      <c r="I147" s="813"/>
      <c r="J147" s="813"/>
      <c r="K147" s="813"/>
      <c r="L147" s="813"/>
      <c r="M147" s="813"/>
      <c r="N147" s="813"/>
      <c r="O147" s="813"/>
    </row>
    <row r="148" spans="1:15">
      <c r="A148" s="815"/>
      <c r="B148" s="896" t="s">
        <v>219</v>
      </c>
      <c r="C148" s="204"/>
      <c r="D148" s="204"/>
      <c r="E148" s="204"/>
      <c r="F148" s="204"/>
      <c r="G148" s="205"/>
      <c r="H148" s="813"/>
      <c r="I148" s="813"/>
      <c r="J148" s="813"/>
      <c r="K148" s="813"/>
      <c r="L148" s="813"/>
      <c r="M148" s="813"/>
      <c r="N148" s="813"/>
      <c r="O148" s="813"/>
    </row>
    <row r="149" spans="1:15">
      <c r="A149" s="815"/>
      <c r="B149" s="896" t="s">
        <v>220</v>
      </c>
      <c r="C149" s="204"/>
      <c r="D149" s="204"/>
      <c r="E149" s="204"/>
      <c r="F149" s="204"/>
      <c r="G149" s="205"/>
      <c r="H149" s="813"/>
      <c r="I149" s="813"/>
      <c r="J149" s="813"/>
      <c r="K149" s="813"/>
      <c r="L149" s="813"/>
      <c r="M149" s="813"/>
      <c r="N149" s="813"/>
      <c r="O149" s="813"/>
    </row>
    <row r="150" spans="1:15">
      <c r="A150" s="815"/>
      <c r="B150" s="896" t="s">
        <v>221</v>
      </c>
      <c r="C150" s="204"/>
      <c r="D150" s="204"/>
      <c r="E150" s="204"/>
      <c r="F150" s="204"/>
      <c r="G150" s="205"/>
      <c r="H150" s="813"/>
      <c r="I150" s="813"/>
      <c r="J150" s="813"/>
      <c r="K150" s="813"/>
      <c r="L150" s="813"/>
      <c r="M150" s="813"/>
      <c r="N150" s="813"/>
      <c r="O150" s="813"/>
    </row>
    <row r="151" spans="1:15">
      <c r="A151" s="815"/>
      <c r="B151" s="896" t="s">
        <v>222</v>
      </c>
      <c r="C151" s="204"/>
      <c r="D151" s="204"/>
      <c r="E151" s="204"/>
      <c r="F151" s="204"/>
      <c r="G151" s="205"/>
      <c r="H151" s="813"/>
      <c r="I151" s="813"/>
      <c r="J151" s="813"/>
      <c r="K151" s="813"/>
      <c r="L151" s="813"/>
      <c r="M151" s="813"/>
      <c r="N151" s="813"/>
      <c r="O151" s="813"/>
    </row>
    <row r="152" spans="1:15">
      <c r="A152" s="815"/>
      <c r="B152" s="896" t="s">
        <v>223</v>
      </c>
      <c r="C152" s="204"/>
      <c r="D152" s="204"/>
      <c r="E152" s="204"/>
      <c r="F152" s="204"/>
      <c r="G152" s="205"/>
      <c r="H152" s="813"/>
      <c r="I152" s="813"/>
      <c r="J152" s="813"/>
      <c r="K152" s="813"/>
      <c r="L152" s="813"/>
      <c r="M152" s="813"/>
      <c r="N152" s="813"/>
      <c r="O152" s="813"/>
    </row>
    <row r="153" spans="1:15">
      <c r="A153" s="815"/>
      <c r="B153" s="896" t="s">
        <v>224</v>
      </c>
      <c r="C153" s="204"/>
      <c r="D153" s="204"/>
      <c r="E153" s="204"/>
      <c r="F153" s="204"/>
      <c r="G153" s="205"/>
      <c r="H153" s="813"/>
      <c r="I153" s="813"/>
      <c r="J153" s="813"/>
      <c r="K153" s="813"/>
      <c r="L153" s="813"/>
      <c r="M153" s="813"/>
      <c r="N153" s="813"/>
      <c r="O153" s="813"/>
    </row>
    <row r="154" spans="1:15">
      <c r="A154" s="815"/>
      <c r="B154" s="902" t="s">
        <v>225</v>
      </c>
      <c r="C154" s="204"/>
      <c r="D154" s="204"/>
      <c r="E154" s="204"/>
      <c r="F154" s="204"/>
      <c r="G154" s="205"/>
      <c r="H154" s="813"/>
      <c r="I154" s="813"/>
      <c r="J154" s="813"/>
      <c r="K154" s="813"/>
      <c r="L154" s="813"/>
      <c r="M154" s="813"/>
      <c r="N154" s="813"/>
      <c r="O154" s="813"/>
    </row>
    <row r="155" spans="1:15">
      <c r="A155" s="815"/>
      <c r="B155" s="896" t="s">
        <v>226</v>
      </c>
      <c r="C155" s="204"/>
      <c r="D155" s="204"/>
      <c r="E155" s="204"/>
      <c r="F155" s="204"/>
      <c r="G155" s="205"/>
      <c r="H155" s="813"/>
      <c r="I155" s="813"/>
      <c r="J155" s="813"/>
      <c r="K155" s="813"/>
      <c r="L155" s="813"/>
      <c r="M155" s="813"/>
      <c r="N155" s="813"/>
      <c r="O155" s="813"/>
    </row>
    <row r="156" spans="1:15">
      <c r="A156" s="815"/>
      <c r="B156" s="896" t="s">
        <v>227</v>
      </c>
      <c r="C156" s="204"/>
      <c r="D156" s="204"/>
      <c r="E156" s="204"/>
      <c r="F156" s="204"/>
      <c r="G156" s="205"/>
      <c r="H156" s="813"/>
      <c r="I156" s="813"/>
      <c r="J156" s="813"/>
      <c r="K156" s="813"/>
      <c r="L156" s="813"/>
      <c r="M156" s="813"/>
      <c r="N156" s="813"/>
      <c r="O156" s="813"/>
    </row>
    <row r="157" spans="1:15">
      <c r="A157" s="815"/>
      <c r="B157" s="896" t="s">
        <v>228</v>
      </c>
      <c r="C157" s="204"/>
      <c r="D157" s="204"/>
      <c r="E157" s="204"/>
      <c r="F157" s="204"/>
      <c r="G157" s="205"/>
      <c r="H157" s="813"/>
      <c r="I157" s="813"/>
      <c r="J157" s="813"/>
      <c r="K157" s="813"/>
      <c r="L157" s="813"/>
      <c r="M157" s="813"/>
      <c r="N157" s="813"/>
      <c r="O157" s="813"/>
    </row>
    <row r="158" spans="1:15">
      <c r="A158" s="815"/>
      <c r="B158" s="896" t="s">
        <v>229</v>
      </c>
      <c r="C158" s="204"/>
      <c r="D158" s="204"/>
      <c r="E158" s="204"/>
      <c r="F158" s="204"/>
      <c r="G158" s="205"/>
      <c r="H158" s="813"/>
      <c r="I158" s="813"/>
      <c r="J158" s="813"/>
      <c r="K158" s="813"/>
      <c r="L158" s="813"/>
      <c r="M158" s="813"/>
      <c r="N158" s="813"/>
      <c r="O158" s="813"/>
    </row>
    <row r="159" spans="1:15">
      <c r="A159" s="815"/>
      <c r="B159" s="896" t="s">
        <v>230</v>
      </c>
      <c r="C159" s="204"/>
      <c r="D159" s="204"/>
      <c r="E159" s="204"/>
      <c r="F159" s="204"/>
      <c r="G159" s="205"/>
      <c r="H159" s="813"/>
      <c r="I159" s="813"/>
      <c r="J159" s="813"/>
      <c r="K159" s="813"/>
      <c r="L159" s="813"/>
      <c r="M159" s="813"/>
      <c r="N159" s="813"/>
      <c r="O159" s="813"/>
    </row>
    <row r="160" spans="1:15">
      <c r="A160" s="815"/>
      <c r="B160" s="896" t="s">
        <v>231</v>
      </c>
      <c r="C160" s="204"/>
      <c r="D160" s="204"/>
      <c r="E160" s="204"/>
      <c r="F160" s="204"/>
      <c r="G160" s="205"/>
      <c r="H160" s="813"/>
      <c r="I160" s="813"/>
      <c r="J160" s="813"/>
      <c r="K160" s="813"/>
      <c r="L160" s="813"/>
      <c r="M160" s="813"/>
      <c r="N160" s="813"/>
      <c r="O160" s="813"/>
    </row>
    <row r="161" spans="1:15">
      <c r="A161" s="815"/>
      <c r="B161" s="896" t="s">
        <v>232</v>
      </c>
      <c r="C161" s="204"/>
      <c r="D161" s="204"/>
      <c r="E161" s="204"/>
      <c r="F161" s="204"/>
      <c r="G161" s="205"/>
      <c r="H161" s="813"/>
      <c r="I161" s="813"/>
      <c r="J161" s="813"/>
      <c r="K161" s="813"/>
      <c r="L161" s="813"/>
      <c r="M161" s="813"/>
      <c r="N161" s="813"/>
      <c r="O161" s="813"/>
    </row>
    <row r="162" spans="1:15">
      <c r="A162" s="815"/>
      <c r="B162" s="896" t="s">
        <v>233</v>
      </c>
      <c r="C162" s="204"/>
      <c r="D162" s="204"/>
      <c r="E162" s="204"/>
      <c r="F162" s="204"/>
      <c r="G162" s="205"/>
      <c r="H162" s="813"/>
      <c r="I162" s="813"/>
      <c r="J162" s="813"/>
      <c r="K162" s="813"/>
      <c r="L162" s="813"/>
      <c r="M162" s="813"/>
      <c r="N162" s="813"/>
      <c r="O162" s="813"/>
    </row>
    <row r="163" spans="1:15">
      <c r="A163" s="815"/>
      <c r="B163" s="896" t="s">
        <v>234</v>
      </c>
      <c r="C163" s="204"/>
      <c r="D163" s="204"/>
      <c r="E163" s="204"/>
      <c r="F163" s="204"/>
      <c r="G163" s="205"/>
      <c r="H163" s="813"/>
      <c r="I163" s="813"/>
      <c r="J163" s="813"/>
      <c r="K163" s="813"/>
      <c r="L163" s="813"/>
      <c r="M163" s="813"/>
      <c r="N163" s="813"/>
      <c r="O163" s="813"/>
    </row>
    <row r="164" spans="1:15">
      <c r="A164" s="815"/>
      <c r="B164" s="896" t="s">
        <v>235</v>
      </c>
      <c r="C164" s="204"/>
      <c r="D164" s="204"/>
      <c r="E164" s="204"/>
      <c r="F164" s="204"/>
      <c r="G164" s="205"/>
      <c r="H164" s="813"/>
      <c r="I164" s="813"/>
      <c r="J164" s="813"/>
      <c r="K164" s="813"/>
      <c r="L164" s="813"/>
      <c r="M164" s="813"/>
      <c r="N164" s="813"/>
      <c r="O164" s="813"/>
    </row>
    <row r="165" spans="1:15">
      <c r="A165" s="815"/>
      <c r="B165" s="897" t="s">
        <v>236</v>
      </c>
      <c r="C165" s="204"/>
      <c r="D165" s="204"/>
      <c r="E165" s="204"/>
      <c r="F165" s="204"/>
      <c r="G165" s="205"/>
      <c r="H165" s="813"/>
      <c r="I165" s="813"/>
      <c r="J165" s="813"/>
      <c r="K165" s="813"/>
      <c r="L165" s="813"/>
      <c r="M165" s="813"/>
      <c r="N165" s="813"/>
      <c r="O165" s="813"/>
    </row>
    <row r="166" spans="1:15">
      <c r="A166" s="815"/>
      <c r="B166" s="908" t="s">
        <v>237</v>
      </c>
      <c r="C166" s="204"/>
      <c r="D166" s="204"/>
      <c r="E166" s="204"/>
      <c r="F166" s="204"/>
      <c r="G166" s="205"/>
      <c r="H166" s="813"/>
      <c r="I166" s="813"/>
      <c r="J166" s="813"/>
      <c r="K166" s="813"/>
      <c r="L166" s="813"/>
      <c r="M166" s="813"/>
      <c r="N166" s="813"/>
      <c r="O166" s="813"/>
    </row>
    <row r="167" spans="1:15">
      <c r="A167" s="815"/>
      <c r="B167" s="896" t="s">
        <v>238</v>
      </c>
      <c r="C167" s="204"/>
      <c r="D167" s="204"/>
      <c r="E167" s="204"/>
      <c r="F167" s="204"/>
      <c r="G167" s="205"/>
      <c r="H167" s="813"/>
      <c r="I167" s="813"/>
      <c r="J167" s="813"/>
      <c r="K167" s="813"/>
      <c r="L167" s="813"/>
      <c r="M167" s="813"/>
      <c r="N167" s="813"/>
      <c r="O167" s="813"/>
    </row>
    <row r="168" spans="1:15">
      <c r="A168" s="815"/>
      <c r="B168" s="909" t="s">
        <v>239</v>
      </c>
      <c r="C168" s="204"/>
      <c r="D168" s="204"/>
      <c r="E168" s="204"/>
      <c r="F168" s="204"/>
      <c r="G168" s="205"/>
      <c r="H168" s="813"/>
      <c r="I168" s="813"/>
      <c r="J168" s="813"/>
      <c r="K168" s="813"/>
      <c r="L168" s="813"/>
      <c r="M168" s="813"/>
      <c r="N168" s="813"/>
      <c r="O168" s="813"/>
    </row>
    <row r="169" spans="1:15">
      <c r="A169" s="815"/>
      <c r="B169" s="859" t="s">
        <v>240</v>
      </c>
      <c r="C169" s="204"/>
      <c r="D169" s="204"/>
      <c r="E169" s="204"/>
      <c r="F169" s="204"/>
      <c r="G169" s="205"/>
      <c r="H169" s="813"/>
      <c r="I169" s="813"/>
      <c r="J169" s="813"/>
      <c r="K169" s="813"/>
      <c r="L169" s="813"/>
      <c r="M169" s="813"/>
      <c r="N169" s="813"/>
      <c r="O169" s="813"/>
    </row>
    <row r="170" spans="1:15">
      <c r="A170" s="815"/>
      <c r="B170" s="900" t="s">
        <v>241</v>
      </c>
      <c r="C170" s="204"/>
      <c r="D170" s="204"/>
      <c r="E170" s="204"/>
      <c r="F170" s="204"/>
      <c r="G170" s="205"/>
      <c r="H170" s="813"/>
      <c r="I170" s="813"/>
      <c r="J170" s="813"/>
      <c r="K170" s="813"/>
      <c r="L170" s="813"/>
      <c r="M170" s="813"/>
      <c r="N170" s="813"/>
      <c r="O170" s="813"/>
    </row>
    <row r="171" spans="1:15">
      <c r="A171" s="815"/>
      <c r="B171" s="860" t="s">
        <v>242</v>
      </c>
      <c r="C171" s="204"/>
      <c r="D171" s="204"/>
      <c r="E171" s="204"/>
      <c r="F171" s="204"/>
      <c r="G171" s="205"/>
      <c r="H171" s="813"/>
      <c r="I171" s="813"/>
      <c r="J171" s="813"/>
      <c r="K171" s="813"/>
      <c r="L171" s="813"/>
      <c r="M171" s="813"/>
      <c r="N171" s="813"/>
      <c r="O171" s="813"/>
    </row>
    <row r="172" spans="1:15">
      <c r="A172" s="910"/>
      <c r="B172" s="911" t="s">
        <v>243</v>
      </c>
      <c r="G172" s="104"/>
      <c r="H172" s="813"/>
      <c r="I172" s="813"/>
      <c r="J172" s="813"/>
      <c r="K172" s="813"/>
      <c r="L172" s="813"/>
      <c r="M172" s="813"/>
      <c r="N172" s="813"/>
      <c r="O172" s="813"/>
    </row>
    <row r="173" spans="1:15">
      <c r="A173" s="910"/>
      <c r="B173" s="912" t="s">
        <v>244</v>
      </c>
      <c r="C173" s="913"/>
      <c r="D173" s="914" t="s">
        <v>245</v>
      </c>
      <c r="E173" s="915"/>
      <c r="F173" s="915"/>
      <c r="G173" s="913"/>
      <c r="H173" s="813"/>
      <c r="I173" s="813"/>
      <c r="J173" s="813"/>
      <c r="K173" s="813"/>
      <c r="L173" s="813"/>
      <c r="M173" s="813"/>
      <c r="N173" s="813"/>
      <c r="O173" s="813"/>
    </row>
    <row r="174" spans="1:15">
      <c r="A174" s="910"/>
      <c r="B174" s="916" t="s">
        <v>246</v>
      </c>
      <c r="C174" s="205"/>
      <c r="D174" s="917" t="s">
        <v>247</v>
      </c>
      <c r="E174" s="204"/>
      <c r="F174" s="204"/>
      <c r="G174" s="205"/>
      <c r="H174" s="813"/>
      <c r="I174" s="813"/>
      <c r="J174" s="813"/>
      <c r="K174" s="813"/>
      <c r="L174" s="813"/>
      <c r="M174" s="813"/>
      <c r="N174" s="813"/>
      <c r="O174" s="813"/>
    </row>
    <row r="175" spans="1:15">
      <c r="A175" s="910"/>
      <c r="B175" s="916" t="s">
        <v>248</v>
      </c>
      <c r="C175" s="205"/>
      <c r="D175" s="917" t="s">
        <v>249</v>
      </c>
      <c r="E175" s="204"/>
      <c r="F175" s="204"/>
      <c r="G175" s="205"/>
      <c r="H175" s="813"/>
      <c r="I175" s="813"/>
      <c r="J175" s="813"/>
      <c r="K175" s="813"/>
      <c r="L175" s="813"/>
      <c r="M175" s="813"/>
      <c r="N175" s="813"/>
      <c r="O175" s="813"/>
    </row>
    <row r="176" spans="1:15">
      <c r="A176" s="910"/>
      <c r="B176" s="916" t="s">
        <v>250</v>
      </c>
      <c r="C176" s="205"/>
      <c r="D176" s="917" t="s">
        <v>251</v>
      </c>
      <c r="E176" s="204"/>
      <c r="F176" s="204"/>
      <c r="G176" s="205"/>
      <c r="H176" s="813"/>
      <c r="I176" s="813"/>
      <c r="J176" s="813"/>
      <c r="K176" s="813"/>
      <c r="L176" s="813"/>
      <c r="M176" s="813"/>
      <c r="N176" s="813"/>
      <c r="O176" s="813"/>
    </row>
    <row r="177" spans="1:15">
      <c r="A177" s="910"/>
      <c r="B177" s="916" t="s">
        <v>252</v>
      </c>
      <c r="C177" s="205"/>
      <c r="D177" s="917" t="s">
        <v>253</v>
      </c>
      <c r="E177" s="204"/>
      <c r="F177" s="204"/>
      <c r="G177" s="205"/>
      <c r="H177" s="813"/>
      <c r="I177" s="813"/>
      <c r="J177" s="813"/>
      <c r="K177" s="813"/>
      <c r="L177" s="813"/>
      <c r="M177" s="813"/>
      <c r="N177" s="813"/>
      <c r="O177" s="813"/>
    </row>
    <row r="178" spans="1:15">
      <c r="A178" s="910"/>
      <c r="B178" s="918" t="s">
        <v>254</v>
      </c>
      <c r="C178" s="110"/>
      <c r="D178" s="919" t="s">
        <v>255</v>
      </c>
      <c r="E178" s="55"/>
      <c r="F178" s="55"/>
      <c r="G178" s="110"/>
      <c r="H178" s="813"/>
      <c r="I178" s="813"/>
      <c r="J178" s="813"/>
      <c r="K178" s="813"/>
      <c r="L178" s="813"/>
      <c r="M178" s="813"/>
      <c r="N178" s="813"/>
      <c r="O178" s="813"/>
    </row>
    <row r="179" spans="1:15">
      <c r="A179" s="815"/>
      <c r="B179" s="897" t="s">
        <v>256</v>
      </c>
      <c r="C179" s="204"/>
      <c r="D179" s="204"/>
      <c r="E179" s="204"/>
      <c r="F179" s="204"/>
      <c r="G179" s="205"/>
      <c r="H179" s="813"/>
      <c r="I179" s="813"/>
      <c r="J179" s="813"/>
      <c r="K179" s="813"/>
      <c r="L179" s="813"/>
      <c r="M179" s="813"/>
      <c r="N179" s="813"/>
      <c r="O179" s="813"/>
    </row>
    <row r="180" spans="1:15">
      <c r="A180" s="815"/>
      <c r="B180" s="900" t="s">
        <v>257</v>
      </c>
      <c r="C180" s="204"/>
      <c r="D180" s="204"/>
      <c r="E180" s="204"/>
      <c r="F180" s="204"/>
      <c r="G180" s="205"/>
      <c r="H180" s="813"/>
      <c r="I180" s="813"/>
      <c r="J180" s="813"/>
      <c r="K180" s="813"/>
      <c r="L180" s="813"/>
      <c r="M180" s="813"/>
      <c r="N180" s="813"/>
      <c r="O180" s="813"/>
    </row>
    <row r="181" spans="1:15">
      <c r="A181" s="815"/>
      <c r="B181" s="896" t="s">
        <v>258</v>
      </c>
      <c r="C181" s="204"/>
      <c r="D181" s="204"/>
      <c r="E181" s="204"/>
      <c r="F181" s="204"/>
      <c r="G181" s="205"/>
      <c r="H181" s="813"/>
      <c r="I181" s="813"/>
      <c r="J181" s="813"/>
      <c r="K181" s="813"/>
      <c r="L181" s="813"/>
      <c r="M181" s="813"/>
      <c r="N181" s="813"/>
      <c r="O181" s="813"/>
    </row>
    <row r="182" spans="1:15">
      <c r="A182" s="815"/>
      <c r="B182" s="896" t="s">
        <v>259</v>
      </c>
      <c r="C182" s="204"/>
      <c r="D182" s="204"/>
      <c r="E182" s="204"/>
      <c r="F182" s="204"/>
      <c r="G182" s="205"/>
      <c r="H182" s="813"/>
      <c r="I182" s="813"/>
      <c r="J182" s="813"/>
      <c r="K182" s="813"/>
      <c r="L182" s="813"/>
      <c r="M182" s="813"/>
      <c r="N182" s="813"/>
      <c r="O182" s="813"/>
    </row>
    <row r="183" spans="1:15">
      <c r="A183" s="815"/>
      <c r="B183" s="896" t="s">
        <v>260</v>
      </c>
      <c r="C183" s="204"/>
      <c r="D183" s="204"/>
      <c r="E183" s="204"/>
      <c r="F183" s="204"/>
      <c r="G183" s="205"/>
      <c r="H183" s="813"/>
      <c r="I183" s="813"/>
      <c r="J183" s="813"/>
      <c r="K183" s="813"/>
      <c r="L183" s="813"/>
      <c r="M183" s="813"/>
      <c r="N183" s="813"/>
      <c r="O183" s="813"/>
    </row>
    <row r="184" spans="1:15">
      <c r="A184" s="815"/>
      <c r="B184" s="920" t="s">
        <v>261</v>
      </c>
      <c r="C184" s="55"/>
      <c r="D184" s="55"/>
      <c r="E184" s="55"/>
      <c r="F184" s="55"/>
      <c r="G184" s="110"/>
      <c r="H184" s="813"/>
      <c r="I184" s="813"/>
      <c r="J184" s="813"/>
      <c r="K184" s="813"/>
      <c r="L184" s="813"/>
      <c r="M184" s="813"/>
      <c r="N184" s="813"/>
      <c r="O184" s="813"/>
    </row>
    <row r="185" spans="1:15">
      <c r="A185" s="813"/>
      <c r="B185" s="828"/>
      <c r="C185" s="828"/>
      <c r="D185" s="828"/>
      <c r="E185" s="828"/>
      <c r="F185" s="828"/>
      <c r="G185" s="828"/>
      <c r="H185" s="813"/>
      <c r="I185" s="813"/>
      <c r="J185" s="813"/>
      <c r="K185" s="813"/>
      <c r="L185" s="813"/>
      <c r="M185" s="813"/>
      <c r="N185" s="813"/>
      <c r="O185" s="813"/>
    </row>
    <row r="186" ht="14.25" spans="1:15">
      <c r="A186" s="815"/>
      <c r="B186" s="921" t="s">
        <v>262</v>
      </c>
      <c r="C186" s="57"/>
      <c r="D186" s="57"/>
      <c r="E186" s="57"/>
      <c r="F186" s="57"/>
      <c r="G186" s="111"/>
      <c r="H186" s="813"/>
      <c r="I186" s="813"/>
      <c r="J186" s="813"/>
      <c r="K186" s="813"/>
      <c r="L186" s="813"/>
      <c r="M186" s="813"/>
      <c r="N186" s="813"/>
      <c r="O186" s="813"/>
    </row>
    <row r="187" spans="1:15">
      <c r="A187" s="815"/>
      <c r="B187" s="54"/>
      <c r="C187" s="55"/>
      <c r="D187" s="55"/>
      <c r="E187" s="55"/>
      <c r="F187" s="55"/>
      <c r="G187" s="110"/>
      <c r="H187" s="813"/>
      <c r="I187" s="813"/>
      <c r="J187" s="813"/>
      <c r="K187" s="813"/>
      <c r="L187" s="813"/>
      <c r="M187" s="813"/>
      <c r="N187" s="813"/>
      <c r="O187" s="813"/>
    </row>
    <row r="188" ht="14.25" spans="1:15">
      <c r="A188" s="815"/>
      <c r="B188" s="922" t="s">
        <v>263</v>
      </c>
      <c r="G188" s="104"/>
      <c r="H188" s="813"/>
      <c r="I188" s="813"/>
      <c r="J188" s="813"/>
      <c r="K188" s="813"/>
      <c r="L188" s="813"/>
      <c r="M188" s="813"/>
      <c r="N188" s="813"/>
      <c r="O188" s="813"/>
    </row>
    <row r="189" ht="14.25" spans="1:15">
      <c r="A189" s="815"/>
      <c r="B189" s="923" t="s">
        <v>264</v>
      </c>
      <c r="G189" s="104"/>
      <c r="H189" s="813"/>
      <c r="I189" s="813"/>
      <c r="J189" s="813"/>
      <c r="K189" s="813"/>
      <c r="L189" s="813"/>
      <c r="M189" s="813"/>
      <c r="N189" s="813"/>
      <c r="O189" s="813"/>
    </row>
    <row r="190" ht="14.25" spans="1:15">
      <c r="A190" s="815"/>
      <c r="B190" s="923"/>
      <c r="G190" s="104"/>
      <c r="H190" s="813"/>
      <c r="I190" s="813"/>
      <c r="J190" s="813"/>
      <c r="K190" s="813"/>
      <c r="L190" s="813"/>
      <c r="M190" s="813"/>
      <c r="N190" s="813"/>
      <c r="O190" s="813"/>
    </row>
    <row r="191" ht="14.25" spans="1:15">
      <c r="A191" s="815"/>
      <c r="B191" s="922" t="s">
        <v>265</v>
      </c>
      <c r="G191" s="104"/>
      <c r="H191" s="813"/>
      <c r="I191" s="813"/>
      <c r="J191" s="813"/>
      <c r="K191" s="813"/>
      <c r="L191" s="813"/>
      <c r="M191" s="813"/>
      <c r="N191" s="813"/>
      <c r="O191" s="813"/>
    </row>
    <row r="192" ht="14.25" spans="1:15">
      <c r="A192" s="815"/>
      <c r="B192" s="923" t="s">
        <v>266</v>
      </c>
      <c r="G192" s="104"/>
      <c r="H192" s="813"/>
      <c r="I192" s="813"/>
      <c r="J192" s="813"/>
      <c r="K192" s="813"/>
      <c r="L192" s="813"/>
      <c r="M192" s="813"/>
      <c r="N192" s="813"/>
      <c r="O192" s="813"/>
    </row>
    <row r="193" ht="14.25" spans="1:15">
      <c r="A193" s="815"/>
      <c r="B193" s="923"/>
      <c r="G193" s="104"/>
      <c r="H193" s="813"/>
      <c r="I193" s="813"/>
      <c r="J193" s="813"/>
      <c r="K193" s="813"/>
      <c r="L193" s="813"/>
      <c r="M193" s="813"/>
      <c r="N193" s="813"/>
      <c r="O193" s="813"/>
    </row>
    <row r="194" ht="14.25" spans="1:15">
      <c r="A194" s="815"/>
      <c r="B194" s="922" t="s">
        <v>267</v>
      </c>
      <c r="G194" s="104"/>
      <c r="H194" s="813"/>
      <c r="I194" s="813"/>
      <c r="J194" s="813"/>
      <c r="K194" s="813"/>
      <c r="L194" s="813"/>
      <c r="M194" s="813"/>
      <c r="N194" s="813"/>
      <c r="O194" s="813"/>
    </row>
    <row r="195" ht="14.25" spans="1:15">
      <c r="A195" s="815"/>
      <c r="B195" s="923" t="s">
        <v>268</v>
      </c>
      <c r="G195" s="104"/>
      <c r="H195" s="813"/>
      <c r="I195" s="813"/>
      <c r="J195" s="813"/>
      <c r="K195" s="813"/>
      <c r="L195" s="813"/>
      <c r="M195" s="813"/>
      <c r="N195" s="813"/>
      <c r="O195" s="813"/>
    </row>
    <row r="196" ht="14.25" spans="1:15">
      <c r="A196" s="815"/>
      <c r="B196" s="923"/>
      <c r="G196" s="104"/>
      <c r="H196" s="813"/>
      <c r="I196" s="813"/>
      <c r="J196" s="813"/>
      <c r="K196" s="813"/>
      <c r="L196" s="813"/>
      <c r="M196" s="813"/>
      <c r="N196" s="813"/>
      <c r="O196" s="813"/>
    </row>
    <row r="197" ht="14.25" spans="1:15">
      <c r="A197" s="815"/>
      <c r="B197" s="922" t="s">
        <v>269</v>
      </c>
      <c r="G197" s="104"/>
      <c r="H197" s="813"/>
      <c r="I197" s="813"/>
      <c r="J197" s="813"/>
      <c r="K197" s="813"/>
      <c r="L197" s="813"/>
      <c r="M197" s="813"/>
      <c r="N197" s="813"/>
      <c r="O197" s="813"/>
    </row>
    <row r="198" ht="14.25" spans="1:15">
      <c r="A198" s="815"/>
      <c r="B198" s="923" t="s">
        <v>270</v>
      </c>
      <c r="G198" s="104"/>
      <c r="H198" s="813"/>
      <c r="I198" s="813"/>
      <c r="J198" s="813"/>
      <c r="K198" s="813"/>
      <c r="L198" s="813"/>
      <c r="M198" s="813"/>
      <c r="N198" s="813"/>
      <c r="O198" s="813"/>
    </row>
    <row r="199" ht="14.25" spans="1:15">
      <c r="A199" s="815"/>
      <c r="B199" s="923"/>
      <c r="G199" s="104"/>
      <c r="H199" s="813"/>
      <c r="I199" s="813"/>
      <c r="J199" s="813"/>
      <c r="K199" s="813"/>
      <c r="L199" s="813"/>
      <c r="M199" s="813"/>
      <c r="N199" s="813"/>
      <c r="O199" s="813"/>
    </row>
    <row r="200" ht="14.25" spans="1:15">
      <c r="A200" s="815"/>
      <c r="B200" s="922" t="s">
        <v>271</v>
      </c>
      <c r="G200" s="104"/>
      <c r="H200" s="813"/>
      <c r="I200" s="813"/>
      <c r="J200" s="813"/>
      <c r="K200" s="813"/>
      <c r="L200" s="813"/>
      <c r="M200" s="813"/>
      <c r="N200" s="813"/>
      <c r="O200" s="813"/>
    </row>
    <row r="201" ht="14.25" spans="1:15">
      <c r="A201" s="815"/>
      <c r="B201" s="923" t="s">
        <v>272</v>
      </c>
      <c r="G201" s="104"/>
      <c r="H201" s="813"/>
      <c r="I201" s="813"/>
      <c r="J201" s="813"/>
      <c r="K201" s="813"/>
      <c r="L201" s="813"/>
      <c r="M201" s="813"/>
      <c r="N201" s="813"/>
      <c r="O201" s="813"/>
    </row>
    <row r="202" ht="14.25" spans="1:15">
      <c r="A202" s="815"/>
      <c r="B202" s="923"/>
      <c r="G202" s="104"/>
      <c r="H202" s="813"/>
      <c r="I202" s="813"/>
      <c r="J202" s="813"/>
      <c r="K202" s="813"/>
      <c r="L202" s="813"/>
      <c r="M202" s="813"/>
      <c r="N202" s="813"/>
      <c r="O202" s="813"/>
    </row>
    <row r="203" ht="14.25" spans="1:15">
      <c r="A203" s="815"/>
      <c r="B203" s="922" t="s">
        <v>273</v>
      </c>
      <c r="G203" s="104"/>
      <c r="H203" s="813"/>
      <c r="I203" s="813"/>
      <c r="J203" s="813"/>
      <c r="K203" s="813"/>
      <c r="L203" s="813"/>
      <c r="M203" s="813"/>
      <c r="N203" s="813"/>
      <c r="O203" s="813"/>
    </row>
    <row r="204" ht="14.25" spans="1:15">
      <c r="A204" s="815"/>
      <c r="B204" s="923" t="s">
        <v>274</v>
      </c>
      <c r="G204" s="104"/>
      <c r="H204" s="813"/>
      <c r="I204" s="813"/>
      <c r="J204" s="813"/>
      <c r="K204" s="813"/>
      <c r="L204" s="813"/>
      <c r="M204" s="813"/>
      <c r="N204" s="813"/>
      <c r="O204" s="813"/>
    </row>
    <row r="205" ht="14.25" spans="1:15">
      <c r="A205" s="815"/>
      <c r="B205" s="923"/>
      <c r="G205" s="104"/>
      <c r="H205" s="813"/>
      <c r="I205" s="813"/>
      <c r="J205" s="813"/>
      <c r="K205" s="813"/>
      <c r="L205" s="813"/>
      <c r="M205" s="813"/>
      <c r="N205" s="813"/>
      <c r="O205" s="813"/>
    </row>
    <row r="206" ht="14.25" spans="1:15">
      <c r="A206" s="815"/>
      <c r="B206" s="923" t="s">
        <v>275</v>
      </c>
      <c r="G206" s="104"/>
      <c r="H206" s="813"/>
      <c r="I206" s="813"/>
      <c r="J206" s="813"/>
      <c r="K206" s="813"/>
      <c r="L206" s="813"/>
      <c r="M206" s="813"/>
      <c r="N206" s="813"/>
      <c r="O206" s="813"/>
    </row>
    <row r="207" spans="1:15">
      <c r="A207" s="815"/>
      <c r="B207" s="827" t="s">
        <v>276</v>
      </c>
      <c r="C207" s="55"/>
      <c r="D207" s="55"/>
      <c r="E207" s="55"/>
      <c r="F207" s="55"/>
      <c r="G207" s="110"/>
      <c r="H207" s="813"/>
      <c r="I207" s="813"/>
      <c r="J207" s="813"/>
      <c r="K207" s="813"/>
      <c r="L207" s="813"/>
      <c r="M207" s="813"/>
      <c r="N207" s="813"/>
      <c r="O207" s="813"/>
    </row>
    <row r="208" spans="1:15">
      <c r="A208" s="810"/>
      <c r="B208" s="828"/>
      <c r="C208" s="828"/>
      <c r="D208" s="828"/>
      <c r="E208" s="828"/>
      <c r="F208" s="828"/>
      <c r="G208" s="828"/>
      <c r="H208" s="813"/>
      <c r="I208" s="813"/>
      <c r="J208" s="813"/>
      <c r="K208" s="813"/>
      <c r="L208" s="813"/>
      <c r="M208" s="813"/>
      <c r="N208" s="813"/>
      <c r="O208" s="813"/>
    </row>
    <row r="209" spans="1:15">
      <c r="A209" s="815"/>
      <c r="B209" s="924" t="s">
        <v>277</v>
      </c>
      <c r="C209" s="204"/>
      <c r="D209" s="204"/>
      <c r="E209" s="204"/>
      <c r="F209" s="204"/>
      <c r="G209" s="205"/>
      <c r="H209" s="813"/>
      <c r="I209" s="813"/>
      <c r="J209" s="813"/>
      <c r="K209" s="813"/>
      <c r="L209" s="813"/>
      <c r="M209" s="813"/>
      <c r="N209" s="813"/>
      <c r="O209" s="813"/>
    </row>
    <row r="210" spans="1:15">
      <c r="A210" s="815"/>
      <c r="B210" s="908" t="s">
        <v>278</v>
      </c>
      <c r="C210" s="204"/>
      <c r="D210" s="204"/>
      <c r="E210" s="204"/>
      <c r="F210" s="204"/>
      <c r="G210" s="205"/>
      <c r="H210" s="813"/>
      <c r="I210" s="813"/>
      <c r="J210" s="813"/>
      <c r="K210" s="813"/>
      <c r="L210" s="813"/>
      <c r="M210" s="813"/>
      <c r="N210" s="813"/>
      <c r="O210" s="813"/>
    </row>
    <row r="211" spans="1:15">
      <c r="A211" s="815"/>
      <c r="B211" s="897" t="s">
        <v>279</v>
      </c>
      <c r="C211" s="204"/>
      <c r="D211" s="204"/>
      <c r="E211" s="204"/>
      <c r="F211" s="204"/>
      <c r="G211" s="205"/>
      <c r="H211" s="813"/>
      <c r="I211" s="813"/>
      <c r="J211" s="813"/>
      <c r="K211" s="813"/>
      <c r="L211" s="813"/>
      <c r="M211" s="813"/>
      <c r="N211" s="813"/>
      <c r="O211" s="813"/>
    </row>
    <row r="212" spans="1:15">
      <c r="A212" s="815"/>
      <c r="B212" s="897" t="s">
        <v>280</v>
      </c>
      <c r="C212" s="204"/>
      <c r="D212" s="204"/>
      <c r="E212" s="204"/>
      <c r="F212" s="204"/>
      <c r="G212" s="205"/>
      <c r="H212" s="813"/>
      <c r="I212" s="813"/>
      <c r="J212" s="813"/>
      <c r="K212" s="813"/>
      <c r="L212" s="813"/>
      <c r="M212" s="813"/>
      <c r="N212" s="813"/>
      <c r="O212" s="813"/>
    </row>
    <row r="213" spans="1:15">
      <c r="A213" s="815"/>
      <c r="B213" s="897" t="s">
        <v>281</v>
      </c>
      <c r="C213" s="204"/>
      <c r="D213" s="204"/>
      <c r="E213" s="204"/>
      <c r="F213" s="204"/>
      <c r="G213" s="205"/>
      <c r="H213" s="813"/>
      <c r="I213" s="813"/>
      <c r="J213" s="813"/>
      <c r="K213" s="813"/>
      <c r="L213" s="813"/>
      <c r="M213" s="813"/>
      <c r="N213" s="813"/>
      <c r="O213" s="813"/>
    </row>
    <row r="214" spans="1:15">
      <c r="A214" s="815"/>
      <c r="B214" s="897" t="s">
        <v>282</v>
      </c>
      <c r="C214" s="204"/>
      <c r="D214" s="204"/>
      <c r="E214" s="204"/>
      <c r="F214" s="204"/>
      <c r="G214" s="205"/>
      <c r="H214" s="813"/>
      <c r="I214" s="813"/>
      <c r="J214" s="813"/>
      <c r="K214" s="813"/>
      <c r="L214" s="813"/>
      <c r="M214" s="813"/>
      <c r="N214" s="813"/>
      <c r="O214" s="813"/>
    </row>
    <row r="215" spans="1:15">
      <c r="A215" s="815"/>
      <c r="B215" s="897" t="s">
        <v>283</v>
      </c>
      <c r="C215" s="204"/>
      <c r="D215" s="204"/>
      <c r="E215" s="204"/>
      <c r="F215" s="204"/>
      <c r="G215" s="205"/>
      <c r="H215" s="813"/>
      <c r="I215" s="813"/>
      <c r="J215" s="813"/>
      <c r="K215" s="813"/>
      <c r="L215" s="813"/>
      <c r="M215" s="813"/>
      <c r="N215" s="813"/>
      <c r="O215" s="813"/>
    </row>
    <row r="216" spans="1:15">
      <c r="A216" s="815"/>
      <c r="B216" s="925" t="s">
        <v>284</v>
      </c>
      <c r="C216" s="55"/>
      <c r="D216" s="55"/>
      <c r="E216" s="55"/>
      <c r="F216" s="55"/>
      <c r="G216" s="110"/>
      <c r="H216" s="813"/>
      <c r="I216" s="813"/>
      <c r="J216" s="813"/>
      <c r="K216" s="813"/>
      <c r="L216" s="813"/>
      <c r="M216" s="813"/>
      <c r="N216" s="813"/>
      <c r="O216" s="813"/>
    </row>
    <row r="217" spans="1:15">
      <c r="A217" s="810"/>
      <c r="B217" s="828"/>
      <c r="C217" s="828"/>
      <c r="D217" s="828"/>
      <c r="E217" s="828"/>
      <c r="F217" s="828"/>
      <c r="G217" s="828"/>
      <c r="H217" s="813"/>
      <c r="I217" s="813"/>
      <c r="J217" s="813"/>
      <c r="K217" s="813"/>
      <c r="L217" s="813"/>
      <c r="M217" s="813"/>
      <c r="N217" s="813"/>
      <c r="O217" s="813"/>
    </row>
    <row r="218" spans="1:15">
      <c r="A218" s="815"/>
      <c r="B218" s="924" t="s">
        <v>285</v>
      </c>
      <c r="C218" s="204"/>
      <c r="D218" s="204"/>
      <c r="E218" s="204"/>
      <c r="F218" s="204"/>
      <c r="G218" s="205"/>
      <c r="H218" s="813"/>
      <c r="I218" s="813"/>
      <c r="J218" s="813"/>
      <c r="K218" s="813"/>
      <c r="L218" s="813"/>
      <c r="M218" s="813"/>
      <c r="N218" s="813"/>
      <c r="O218" s="813"/>
    </row>
    <row r="219" spans="1:15">
      <c r="A219" s="815"/>
      <c r="B219" s="897" t="s">
        <v>286</v>
      </c>
      <c r="C219" s="204"/>
      <c r="D219" s="204"/>
      <c r="E219" s="204"/>
      <c r="F219" s="204"/>
      <c r="G219" s="205"/>
      <c r="H219" s="813"/>
      <c r="I219" s="813"/>
      <c r="J219" s="813"/>
      <c r="K219" s="813"/>
      <c r="L219" s="813"/>
      <c r="M219" s="813"/>
      <c r="N219" s="813"/>
      <c r="O219" s="813"/>
    </row>
    <row r="220" spans="1:15">
      <c r="A220" s="815"/>
      <c r="B220" s="897" t="s">
        <v>287</v>
      </c>
      <c r="C220" s="204"/>
      <c r="D220" s="204"/>
      <c r="E220" s="204"/>
      <c r="F220" s="204"/>
      <c r="G220" s="205"/>
      <c r="H220" s="813"/>
      <c r="I220" s="813"/>
      <c r="J220" s="813"/>
      <c r="K220" s="813"/>
      <c r="L220" s="813"/>
      <c r="M220" s="813"/>
      <c r="N220" s="813"/>
      <c r="O220" s="813"/>
    </row>
    <row r="221" spans="1:15">
      <c r="A221" s="815"/>
      <c r="B221" s="897"/>
      <c r="C221" s="204"/>
      <c r="D221" s="204"/>
      <c r="E221" s="204"/>
      <c r="F221" s="204"/>
      <c r="G221" s="205"/>
      <c r="H221" s="813"/>
      <c r="I221" s="813"/>
      <c r="J221" s="813"/>
      <c r="K221" s="813"/>
      <c r="L221" s="813"/>
      <c r="M221" s="813"/>
      <c r="N221" s="813"/>
      <c r="O221" s="813"/>
    </row>
    <row r="222" spans="1:15">
      <c r="A222" s="815"/>
      <c r="B222" s="897" t="s">
        <v>288</v>
      </c>
      <c r="C222" s="204"/>
      <c r="D222" s="204"/>
      <c r="E222" s="204"/>
      <c r="F222" s="204"/>
      <c r="G222" s="205"/>
      <c r="H222" s="813"/>
      <c r="I222" s="813"/>
      <c r="J222" s="813"/>
      <c r="K222" s="813"/>
      <c r="L222" s="813"/>
      <c r="M222" s="813"/>
      <c r="N222" s="813"/>
      <c r="O222" s="813"/>
    </row>
    <row r="223" spans="1:15">
      <c r="A223" s="815"/>
      <c r="B223" s="897" t="s">
        <v>289</v>
      </c>
      <c r="C223" s="204"/>
      <c r="D223" s="204"/>
      <c r="E223" s="204"/>
      <c r="F223" s="204"/>
      <c r="G223" s="205"/>
      <c r="H223" s="813"/>
      <c r="I223" s="813"/>
      <c r="J223" s="813"/>
      <c r="K223" s="813"/>
      <c r="L223" s="813"/>
      <c r="M223" s="813"/>
      <c r="N223" s="813"/>
      <c r="O223" s="813"/>
    </row>
    <row r="224" spans="1:15">
      <c r="A224" s="815"/>
      <c r="B224" s="897" t="s">
        <v>290</v>
      </c>
      <c r="C224" s="204"/>
      <c r="D224" s="204"/>
      <c r="E224" s="204"/>
      <c r="F224" s="204"/>
      <c r="G224" s="205"/>
      <c r="H224" s="926"/>
      <c r="I224" s="813"/>
      <c r="J224" s="813"/>
      <c r="K224" s="813"/>
      <c r="L224" s="813"/>
      <c r="M224" s="813"/>
      <c r="N224" s="813"/>
      <c r="O224" s="813"/>
    </row>
    <row r="225" spans="1:15">
      <c r="A225" s="815"/>
      <c r="B225" s="925" t="s">
        <v>291</v>
      </c>
      <c r="C225" s="55"/>
      <c r="D225" s="55"/>
      <c r="E225" s="55"/>
      <c r="F225" s="55"/>
      <c r="G225" s="110"/>
      <c r="H225" s="927"/>
      <c r="I225" s="813"/>
      <c r="J225" s="813"/>
      <c r="K225" s="813"/>
      <c r="L225" s="813"/>
      <c r="M225" s="813"/>
      <c r="N225" s="813"/>
      <c r="O225" s="813"/>
    </row>
    <row r="226" spans="1:15">
      <c r="A226" s="810"/>
      <c r="B226" s="828"/>
      <c r="C226" s="828"/>
      <c r="D226" s="828"/>
      <c r="E226" s="828"/>
      <c r="F226" s="828"/>
      <c r="G226" s="928"/>
      <c r="H226" s="927"/>
      <c r="I226" s="813"/>
      <c r="J226" s="813"/>
      <c r="K226" s="813"/>
      <c r="L226" s="813"/>
      <c r="M226" s="813"/>
      <c r="N226" s="813"/>
      <c r="O226" s="813"/>
    </row>
    <row r="227" spans="1:15">
      <c r="A227" s="815"/>
      <c r="B227" s="924" t="s">
        <v>292</v>
      </c>
      <c r="C227" s="204"/>
      <c r="D227" s="204"/>
      <c r="E227" s="204"/>
      <c r="F227" s="204"/>
      <c r="G227" s="205"/>
      <c r="H227" s="927"/>
      <c r="I227" s="813"/>
      <c r="J227" s="813"/>
      <c r="K227" s="813"/>
      <c r="L227" s="813"/>
      <c r="M227" s="813"/>
      <c r="N227" s="813"/>
      <c r="O227" s="813"/>
    </row>
    <row r="228" spans="1:15">
      <c r="A228" s="815"/>
      <c r="B228" s="897" t="s">
        <v>293</v>
      </c>
      <c r="C228" s="204"/>
      <c r="D228" s="204"/>
      <c r="E228" s="204"/>
      <c r="F228" s="204"/>
      <c r="G228" s="205"/>
      <c r="H228" s="927"/>
      <c r="I228" s="813"/>
      <c r="J228" s="813"/>
      <c r="K228" s="813"/>
      <c r="L228" s="813"/>
      <c r="M228" s="813"/>
      <c r="N228" s="813"/>
      <c r="O228" s="813"/>
    </row>
    <row r="229" spans="1:15">
      <c r="A229" s="815"/>
      <c r="B229" s="897" t="s">
        <v>294</v>
      </c>
      <c r="C229" s="204"/>
      <c r="D229" s="204"/>
      <c r="E229" s="204"/>
      <c r="F229" s="204"/>
      <c r="G229" s="205"/>
      <c r="H229" s="927"/>
      <c r="I229" s="926"/>
      <c r="J229" s="926"/>
      <c r="K229" s="926"/>
      <c r="L229" s="926"/>
      <c r="M229" s="926"/>
      <c r="N229" s="813"/>
      <c r="O229" s="813"/>
    </row>
    <row r="230" spans="1:15">
      <c r="A230" s="815"/>
      <c r="B230" s="897" t="s">
        <v>295</v>
      </c>
      <c r="C230" s="204"/>
      <c r="D230" s="204"/>
      <c r="E230" s="204"/>
      <c r="F230" s="204"/>
      <c r="G230" s="205"/>
      <c r="H230" s="927"/>
      <c r="I230" s="927"/>
      <c r="J230" s="927"/>
      <c r="K230" s="927"/>
      <c r="L230" s="927"/>
      <c r="M230" s="927"/>
      <c r="N230" s="813"/>
      <c r="O230" s="813"/>
    </row>
    <row r="231" spans="1:15">
      <c r="A231" s="815"/>
      <c r="B231" s="897" t="s">
        <v>296</v>
      </c>
      <c r="C231" s="204"/>
      <c r="D231" s="204"/>
      <c r="E231" s="204"/>
      <c r="F231" s="204"/>
      <c r="G231" s="205"/>
      <c r="H231" s="927"/>
      <c r="I231" s="927"/>
      <c r="J231" s="927"/>
      <c r="K231" s="927"/>
      <c r="L231" s="927"/>
      <c r="M231" s="927"/>
      <c r="N231" s="813"/>
      <c r="O231" s="813"/>
    </row>
    <row r="232" spans="1:15">
      <c r="A232" s="815"/>
      <c r="B232" s="925" t="s">
        <v>297</v>
      </c>
      <c r="C232" s="55"/>
      <c r="D232" s="55"/>
      <c r="E232" s="55"/>
      <c r="F232" s="55"/>
      <c r="G232" s="110"/>
      <c r="H232" s="927"/>
      <c r="I232" s="927"/>
      <c r="J232" s="927"/>
      <c r="K232" s="927"/>
      <c r="L232" s="927"/>
      <c r="M232" s="927"/>
      <c r="N232" s="813"/>
      <c r="O232" s="813"/>
    </row>
    <row r="233" spans="1:15">
      <c r="A233" s="810"/>
      <c r="B233" s="828"/>
      <c r="C233" s="828"/>
      <c r="D233" s="828"/>
      <c r="E233" s="828"/>
      <c r="F233" s="828"/>
      <c r="G233" s="928"/>
      <c r="H233" s="927"/>
      <c r="I233" s="927"/>
      <c r="J233" s="927"/>
      <c r="K233" s="927"/>
      <c r="L233" s="927"/>
      <c r="M233" s="927"/>
      <c r="N233" s="813"/>
      <c r="O233" s="813"/>
    </row>
    <row r="234" spans="1:15">
      <c r="A234" s="929"/>
      <c r="B234" s="930" t="str">
        <f>HYPERLINK("https://sites.google.com/site/lltrpgspace/coc6th/leng-lan-de-coc-6th-fang-gui","帶團方針(來自悠子)")</f>
        <v>帶團方針(來自悠子)</v>
      </c>
      <c r="C234" s="204"/>
      <c r="D234" s="204"/>
      <c r="E234" s="204"/>
      <c r="F234" s="204"/>
      <c r="G234" s="205"/>
      <c r="H234" s="927"/>
      <c r="I234" s="927"/>
      <c r="J234" s="927"/>
      <c r="K234" s="927"/>
      <c r="L234" s="927"/>
      <c r="M234" s="927"/>
      <c r="N234" s="813"/>
      <c r="O234" s="813"/>
    </row>
    <row r="235" spans="1:15">
      <c r="A235" s="929"/>
      <c r="B235" s="908" t="s">
        <v>298</v>
      </c>
      <c r="C235" s="204"/>
      <c r="D235" s="204"/>
      <c r="E235" s="204"/>
      <c r="F235" s="204"/>
      <c r="G235" s="205"/>
      <c r="H235" s="927"/>
      <c r="I235" s="927"/>
      <c r="J235" s="927"/>
      <c r="K235" s="927"/>
      <c r="L235" s="927"/>
      <c r="M235" s="927"/>
      <c r="N235" s="813"/>
      <c r="O235" s="813"/>
    </row>
    <row r="236" spans="1:15">
      <c r="A236" s="929"/>
      <c r="B236" s="897" t="s">
        <v>299</v>
      </c>
      <c r="C236" s="204"/>
      <c r="D236" s="204"/>
      <c r="E236" s="204"/>
      <c r="F236" s="204"/>
      <c r="G236" s="205"/>
      <c r="H236" s="927"/>
      <c r="I236" s="927"/>
      <c r="J236" s="927"/>
      <c r="K236" s="927"/>
      <c r="L236" s="927"/>
      <c r="M236" s="927"/>
      <c r="N236" s="813"/>
      <c r="O236" s="813"/>
    </row>
    <row r="237" spans="1:15">
      <c r="A237" s="929"/>
      <c r="B237" s="897" t="s">
        <v>300</v>
      </c>
      <c r="C237" s="204"/>
      <c r="D237" s="204"/>
      <c r="E237" s="204"/>
      <c r="F237" s="204"/>
      <c r="G237" s="205"/>
      <c r="H237" s="927"/>
      <c r="I237" s="927"/>
      <c r="J237" s="927"/>
      <c r="K237" s="927"/>
      <c r="L237" s="927"/>
      <c r="M237" s="927"/>
      <c r="N237" s="813"/>
      <c r="O237" s="813"/>
    </row>
    <row r="238" spans="1:15">
      <c r="A238" s="929"/>
      <c r="B238" s="897" t="s">
        <v>301</v>
      </c>
      <c r="C238" s="204"/>
      <c r="D238" s="204"/>
      <c r="E238" s="204"/>
      <c r="F238" s="204"/>
      <c r="G238" s="205"/>
      <c r="H238" s="927"/>
      <c r="I238" s="927"/>
      <c r="J238" s="927"/>
      <c r="K238" s="927"/>
      <c r="L238" s="927"/>
      <c r="M238" s="927"/>
      <c r="N238" s="813"/>
      <c r="O238" s="813"/>
    </row>
    <row r="239" spans="1:15">
      <c r="A239" s="929"/>
      <c r="B239" s="897" t="s">
        <v>302</v>
      </c>
      <c r="C239" s="204"/>
      <c r="D239" s="204"/>
      <c r="E239" s="204"/>
      <c r="F239" s="204"/>
      <c r="G239" s="205"/>
      <c r="H239" s="927"/>
      <c r="I239" s="932"/>
      <c r="J239" s="932"/>
      <c r="K239" s="932"/>
      <c r="L239" s="932"/>
      <c r="M239" s="932"/>
      <c r="N239" s="839"/>
      <c r="O239" s="839"/>
    </row>
    <row r="240" spans="1:15">
      <c r="A240" s="929"/>
      <c r="B240" s="897" t="s">
        <v>303</v>
      </c>
      <c r="C240" s="204"/>
      <c r="D240" s="204"/>
      <c r="E240" s="204"/>
      <c r="F240" s="204"/>
      <c r="G240" s="205"/>
      <c r="H240" s="927"/>
      <c r="I240" s="932"/>
      <c r="J240" s="932"/>
      <c r="K240" s="932"/>
      <c r="L240" s="932"/>
      <c r="M240" s="932"/>
      <c r="N240" s="839"/>
      <c r="O240" s="839"/>
    </row>
    <row r="241" spans="1:15">
      <c r="A241" s="929"/>
      <c r="B241" s="931" t="s">
        <v>304</v>
      </c>
      <c r="C241" s="204"/>
      <c r="D241" s="204"/>
      <c r="E241" s="204"/>
      <c r="F241" s="204"/>
      <c r="G241" s="205"/>
      <c r="H241" s="927"/>
      <c r="I241" s="932"/>
      <c r="J241" s="932"/>
      <c r="K241" s="932"/>
      <c r="L241" s="932"/>
      <c r="M241" s="932"/>
      <c r="N241" s="839"/>
      <c r="O241" s="839"/>
    </row>
    <row r="242" spans="1:15">
      <c r="A242" s="929"/>
      <c r="B242" s="908" t="s">
        <v>305</v>
      </c>
      <c r="C242" s="204"/>
      <c r="D242" s="204"/>
      <c r="E242" s="204"/>
      <c r="F242" s="204"/>
      <c r="G242" s="205"/>
      <c r="H242" s="927"/>
      <c r="I242" s="932"/>
      <c r="J242" s="932"/>
      <c r="K242" s="932"/>
      <c r="L242" s="932"/>
      <c r="M242" s="932"/>
      <c r="N242" s="839"/>
      <c r="O242" s="839"/>
    </row>
    <row r="243" spans="1:15">
      <c r="A243" s="929"/>
      <c r="B243" s="897" t="s">
        <v>306</v>
      </c>
      <c r="C243" s="204"/>
      <c r="D243" s="204"/>
      <c r="E243" s="204"/>
      <c r="F243" s="204"/>
      <c r="G243" s="205"/>
      <c r="H243" s="927"/>
      <c r="I243" s="932"/>
      <c r="J243" s="932"/>
      <c r="K243" s="932"/>
      <c r="L243" s="932"/>
      <c r="M243" s="932"/>
      <c r="N243" s="839"/>
      <c r="O243" s="839"/>
    </row>
    <row r="244" spans="1:15">
      <c r="A244" s="929"/>
      <c r="B244" s="897" t="s">
        <v>307</v>
      </c>
      <c r="C244" s="204"/>
      <c r="D244" s="204"/>
      <c r="E244" s="204"/>
      <c r="F244" s="204"/>
      <c r="G244" s="205"/>
      <c r="H244" s="927"/>
      <c r="I244" s="932"/>
      <c r="J244" s="932"/>
      <c r="K244" s="932"/>
      <c r="L244" s="932"/>
      <c r="M244" s="932"/>
      <c r="N244" s="839"/>
      <c r="O244" s="839"/>
    </row>
    <row r="245" spans="1:15">
      <c r="A245" s="929"/>
      <c r="B245" s="897" t="s">
        <v>308</v>
      </c>
      <c r="C245" s="204"/>
      <c r="D245" s="204"/>
      <c r="E245" s="204"/>
      <c r="F245" s="204"/>
      <c r="G245" s="205"/>
      <c r="H245" s="927"/>
      <c r="I245" s="932"/>
      <c r="J245" s="932"/>
      <c r="K245" s="932"/>
      <c r="L245" s="932"/>
      <c r="M245" s="932"/>
      <c r="N245" s="839"/>
      <c r="O245" s="839"/>
    </row>
    <row r="246" spans="1:15">
      <c r="A246" s="929"/>
      <c r="B246" s="908" t="s">
        <v>309</v>
      </c>
      <c r="C246" s="204"/>
      <c r="D246" s="204"/>
      <c r="E246" s="204"/>
      <c r="F246" s="204"/>
      <c r="G246" s="205"/>
      <c r="H246" s="927"/>
      <c r="I246" s="932"/>
      <c r="J246" s="932"/>
      <c r="K246" s="932"/>
      <c r="L246" s="932"/>
      <c r="M246" s="932"/>
      <c r="N246" s="839"/>
      <c r="O246" s="839"/>
    </row>
    <row r="247" spans="1:15">
      <c r="A247" s="929"/>
      <c r="B247" s="897" t="s">
        <v>310</v>
      </c>
      <c r="C247" s="204"/>
      <c r="D247" s="204"/>
      <c r="E247" s="204"/>
      <c r="F247" s="204"/>
      <c r="G247" s="205"/>
      <c r="H247" s="927"/>
      <c r="I247" s="932"/>
      <c r="J247" s="932"/>
      <c r="K247" s="932"/>
      <c r="L247" s="932"/>
      <c r="M247" s="932"/>
      <c r="N247" s="839"/>
      <c r="O247" s="839"/>
    </row>
    <row r="248" spans="1:15">
      <c r="A248" s="929"/>
      <c r="B248" s="897" t="s">
        <v>311</v>
      </c>
      <c r="C248" s="204"/>
      <c r="D248" s="204"/>
      <c r="E248" s="204"/>
      <c r="F248" s="204"/>
      <c r="G248" s="205"/>
      <c r="H248" s="927"/>
      <c r="I248" s="932"/>
      <c r="J248" s="932"/>
      <c r="K248" s="932"/>
      <c r="L248" s="932"/>
      <c r="M248" s="932"/>
      <c r="N248" s="839"/>
      <c r="O248" s="839"/>
    </row>
    <row r="249" spans="1:15">
      <c r="A249" s="929"/>
      <c r="B249" s="897" t="s">
        <v>312</v>
      </c>
      <c r="C249" s="204"/>
      <c r="D249" s="204"/>
      <c r="E249" s="204"/>
      <c r="F249" s="204"/>
      <c r="G249" s="205"/>
      <c r="H249" s="927"/>
      <c r="I249" s="839"/>
      <c r="J249" s="839"/>
      <c r="K249" s="839"/>
      <c r="L249" s="839"/>
      <c r="M249" s="839"/>
      <c r="N249" s="839"/>
      <c r="O249" s="839"/>
    </row>
    <row r="250" spans="1:15">
      <c r="A250" s="929"/>
      <c r="B250" s="897" t="s">
        <v>313</v>
      </c>
      <c r="C250" s="204"/>
      <c r="D250" s="204"/>
      <c r="E250" s="204"/>
      <c r="F250" s="204"/>
      <c r="G250" s="205"/>
      <c r="H250" s="927"/>
      <c r="I250" s="839"/>
      <c r="J250" s="839"/>
      <c r="K250" s="839"/>
      <c r="L250" s="839"/>
      <c r="M250" s="839"/>
      <c r="N250" s="839"/>
      <c r="O250" s="839"/>
    </row>
    <row r="251" spans="1:15">
      <c r="A251" s="929"/>
      <c r="B251" s="897" t="s">
        <v>314</v>
      </c>
      <c r="C251" s="204"/>
      <c r="D251" s="204"/>
      <c r="E251" s="204"/>
      <c r="F251" s="204"/>
      <c r="G251" s="205"/>
      <c r="H251" s="927"/>
      <c r="I251" s="839"/>
      <c r="J251" s="839"/>
      <c r="K251" s="839"/>
      <c r="L251" s="839"/>
      <c r="M251" s="839"/>
      <c r="N251" s="839"/>
      <c r="O251" s="839"/>
    </row>
    <row r="252" spans="1:15">
      <c r="A252" s="929"/>
      <c r="B252" s="897" t="s">
        <v>315</v>
      </c>
      <c r="C252" s="204"/>
      <c r="D252" s="204"/>
      <c r="E252" s="204"/>
      <c r="F252" s="204"/>
      <c r="G252" s="205"/>
      <c r="H252" s="839"/>
      <c r="I252" s="839"/>
      <c r="J252" s="839"/>
      <c r="K252" s="839"/>
      <c r="L252" s="839"/>
      <c r="M252" s="839"/>
      <c r="N252" s="839"/>
      <c r="O252" s="839"/>
    </row>
    <row r="253" spans="1:15">
      <c r="A253" s="929"/>
      <c r="B253" s="897" t="s">
        <v>316</v>
      </c>
      <c r="C253" s="204"/>
      <c r="D253" s="204"/>
      <c r="E253" s="204"/>
      <c r="F253" s="204"/>
      <c r="G253" s="205"/>
      <c r="H253" s="839"/>
      <c r="I253" s="839"/>
      <c r="J253" s="839"/>
      <c r="K253" s="839"/>
      <c r="L253" s="839"/>
      <c r="M253" s="839"/>
      <c r="N253" s="839"/>
      <c r="O253" s="839"/>
    </row>
    <row r="254" spans="1:15">
      <c r="A254" s="929"/>
      <c r="B254" s="897" t="s">
        <v>317</v>
      </c>
      <c r="C254" s="204"/>
      <c r="D254" s="204"/>
      <c r="E254" s="204"/>
      <c r="F254" s="204"/>
      <c r="G254" s="205"/>
      <c r="H254" s="839"/>
      <c r="I254" s="839"/>
      <c r="J254" s="839"/>
      <c r="K254" s="839"/>
      <c r="L254" s="839"/>
      <c r="M254" s="839"/>
      <c r="N254" s="839"/>
      <c r="O254" s="839"/>
    </row>
    <row r="255" spans="1:15">
      <c r="A255" s="929"/>
      <c r="B255" s="897" t="s">
        <v>318</v>
      </c>
      <c r="C255" s="204"/>
      <c r="D255" s="204"/>
      <c r="E255" s="204"/>
      <c r="F255" s="204"/>
      <c r="G255" s="205"/>
      <c r="H255" s="839"/>
      <c r="I255" s="839"/>
      <c r="J255" s="839"/>
      <c r="K255" s="839"/>
      <c r="L255" s="839"/>
      <c r="M255" s="839"/>
      <c r="N255" s="839"/>
      <c r="O255" s="839"/>
    </row>
    <row r="256" spans="1:15">
      <c r="A256" s="929"/>
      <c r="B256" s="897" t="s">
        <v>319</v>
      </c>
      <c r="C256" s="204"/>
      <c r="D256" s="204"/>
      <c r="E256" s="204"/>
      <c r="F256" s="204"/>
      <c r="G256" s="205"/>
      <c r="H256" s="839"/>
      <c r="I256" s="839"/>
      <c r="J256" s="839"/>
      <c r="K256" s="839"/>
      <c r="L256" s="839"/>
      <c r="M256" s="839"/>
      <c r="N256" s="839"/>
      <c r="O256" s="839"/>
    </row>
    <row r="257" spans="1:15">
      <c r="A257" s="929"/>
      <c r="B257" s="897" t="s">
        <v>320</v>
      </c>
      <c r="C257" s="204"/>
      <c r="D257" s="204"/>
      <c r="E257" s="204"/>
      <c r="F257" s="204"/>
      <c r="G257" s="205"/>
      <c r="H257" s="839"/>
      <c r="I257" s="839"/>
      <c r="J257" s="839"/>
      <c r="K257" s="839"/>
      <c r="L257" s="839"/>
      <c r="M257" s="839"/>
      <c r="N257" s="839"/>
      <c r="O257" s="839"/>
    </row>
    <row r="258" spans="1:15">
      <c r="A258" s="929"/>
      <c r="B258" s="897" t="s">
        <v>321</v>
      </c>
      <c r="C258" s="204"/>
      <c r="D258" s="204"/>
      <c r="E258" s="204"/>
      <c r="F258" s="204"/>
      <c r="G258" s="205"/>
      <c r="H258" s="839"/>
      <c r="I258" s="839"/>
      <c r="J258" s="839"/>
      <c r="K258" s="839"/>
      <c r="L258" s="839"/>
      <c r="M258" s="839"/>
      <c r="N258" s="839"/>
      <c r="O258" s="839"/>
    </row>
    <row r="259" spans="1:15">
      <c r="A259" s="929"/>
      <c r="B259" s="897" t="s">
        <v>322</v>
      </c>
      <c r="C259" s="204"/>
      <c r="D259" s="204"/>
      <c r="E259" s="204"/>
      <c r="F259" s="204"/>
      <c r="G259" s="205"/>
      <c r="H259" s="839"/>
      <c r="I259" s="839"/>
      <c r="J259" s="839"/>
      <c r="K259" s="839"/>
      <c r="L259" s="839"/>
      <c r="M259" s="839"/>
      <c r="N259" s="839"/>
      <c r="O259" s="839"/>
    </row>
    <row r="260" spans="1:15">
      <c r="A260" s="929"/>
      <c r="B260" s="897" t="s">
        <v>323</v>
      </c>
      <c r="C260" s="204"/>
      <c r="D260" s="204"/>
      <c r="E260" s="204"/>
      <c r="F260" s="204"/>
      <c r="G260" s="205"/>
      <c r="H260" s="839"/>
      <c r="I260" s="839"/>
      <c r="J260" s="839"/>
      <c r="K260" s="839"/>
      <c r="L260" s="839"/>
      <c r="M260" s="839"/>
      <c r="N260" s="839"/>
      <c r="O260" s="839"/>
    </row>
    <row r="261" spans="1:15">
      <c r="A261" s="929"/>
      <c r="B261" s="897" t="s">
        <v>324</v>
      </c>
      <c r="C261" s="204"/>
      <c r="D261" s="204"/>
      <c r="E261" s="204"/>
      <c r="F261" s="204"/>
      <c r="G261" s="205"/>
      <c r="H261" s="839"/>
      <c r="I261" s="839"/>
      <c r="J261" s="839"/>
      <c r="K261" s="839"/>
      <c r="L261" s="839"/>
      <c r="M261" s="839"/>
      <c r="N261" s="839"/>
      <c r="O261" s="839"/>
    </row>
    <row r="262" spans="1:15">
      <c r="A262" s="929"/>
      <c r="B262" s="897" t="s">
        <v>325</v>
      </c>
      <c r="C262" s="204"/>
      <c r="D262" s="204"/>
      <c r="E262" s="204"/>
      <c r="F262" s="204"/>
      <c r="G262" s="205"/>
      <c r="H262" s="839"/>
      <c r="I262" s="839"/>
      <c r="J262" s="839"/>
      <c r="K262" s="839"/>
      <c r="L262" s="839"/>
      <c r="M262" s="839"/>
      <c r="N262" s="839"/>
      <c r="O262" s="839"/>
    </row>
    <row r="263" spans="1:15">
      <c r="A263" s="929"/>
      <c r="B263" s="897" t="s">
        <v>326</v>
      </c>
      <c r="C263" s="204"/>
      <c r="D263" s="204"/>
      <c r="E263" s="204"/>
      <c r="F263" s="204"/>
      <c r="G263" s="205"/>
      <c r="H263" s="839"/>
      <c r="I263" s="839"/>
      <c r="J263" s="839"/>
      <c r="K263" s="839"/>
      <c r="L263" s="839"/>
      <c r="M263" s="839"/>
      <c r="N263" s="839"/>
      <c r="O263" s="839"/>
    </row>
    <row r="264" spans="1:15">
      <c r="A264" s="929"/>
      <c r="B264" s="908" t="s">
        <v>327</v>
      </c>
      <c r="C264" s="204"/>
      <c r="D264" s="204"/>
      <c r="E264" s="204"/>
      <c r="F264" s="204"/>
      <c r="G264" s="205"/>
      <c r="H264" s="839"/>
      <c r="I264" s="839"/>
      <c r="J264" s="839"/>
      <c r="K264" s="839"/>
      <c r="L264" s="839"/>
      <c r="M264" s="839"/>
      <c r="N264" s="839"/>
      <c r="O264" s="839"/>
    </row>
    <row r="265" spans="1:15">
      <c r="A265" s="929"/>
      <c r="B265" s="897" t="s">
        <v>328</v>
      </c>
      <c r="C265" s="204"/>
      <c r="D265" s="204"/>
      <c r="E265" s="204"/>
      <c r="F265" s="204"/>
      <c r="G265" s="205"/>
      <c r="H265" s="839"/>
      <c r="I265" s="839"/>
      <c r="J265" s="839"/>
      <c r="K265" s="839"/>
      <c r="L265" s="839"/>
      <c r="M265" s="839"/>
      <c r="N265" s="839"/>
      <c r="O265" s="839"/>
    </row>
    <row r="266" spans="1:15">
      <c r="A266" s="929"/>
      <c r="B266" s="897" t="s">
        <v>329</v>
      </c>
      <c r="C266" s="204"/>
      <c r="D266" s="204"/>
      <c r="E266" s="204"/>
      <c r="F266" s="204"/>
      <c r="G266" s="205"/>
      <c r="H266" s="839"/>
      <c r="I266" s="839"/>
      <c r="J266" s="839"/>
      <c r="K266" s="839"/>
      <c r="L266" s="839"/>
      <c r="M266" s="839"/>
      <c r="N266" s="839"/>
      <c r="O266" s="839"/>
    </row>
    <row r="267" spans="1:15">
      <c r="A267" s="929"/>
      <c r="B267" s="897" t="s">
        <v>330</v>
      </c>
      <c r="C267" s="204"/>
      <c r="D267" s="204"/>
      <c r="E267" s="204"/>
      <c r="F267" s="204"/>
      <c r="G267" s="205"/>
      <c r="H267" s="839"/>
      <c r="I267" s="839"/>
      <c r="J267" s="839"/>
      <c r="K267" s="839"/>
      <c r="L267" s="839"/>
      <c r="M267" s="839"/>
      <c r="N267" s="839"/>
      <c r="O267" s="839"/>
    </row>
    <row r="268" spans="1:15">
      <c r="A268" s="929"/>
      <c r="B268" s="897" t="s">
        <v>331</v>
      </c>
      <c r="C268" s="204"/>
      <c r="D268" s="204"/>
      <c r="E268" s="204"/>
      <c r="F268" s="204"/>
      <c r="G268" s="205"/>
      <c r="H268" s="839"/>
      <c r="I268" s="839"/>
      <c r="J268" s="839"/>
      <c r="K268" s="839"/>
      <c r="L268" s="839"/>
      <c r="M268" s="839"/>
      <c r="N268" s="839"/>
      <c r="O268" s="839"/>
    </row>
    <row r="269" spans="1:15">
      <c r="A269" s="929"/>
      <c r="B269" s="897" t="s">
        <v>332</v>
      </c>
      <c r="C269" s="204"/>
      <c r="D269" s="204"/>
      <c r="E269" s="204"/>
      <c r="F269" s="204"/>
      <c r="G269" s="205"/>
      <c r="H269" s="839"/>
      <c r="I269" s="839"/>
      <c r="J269" s="839"/>
      <c r="K269" s="839"/>
      <c r="L269" s="839"/>
      <c r="M269" s="839"/>
      <c r="N269" s="839"/>
      <c r="O269" s="839"/>
    </row>
    <row r="270" spans="1:15">
      <c r="A270" s="929"/>
      <c r="B270" s="897" t="s">
        <v>333</v>
      </c>
      <c r="C270" s="204"/>
      <c r="D270" s="204"/>
      <c r="E270" s="204"/>
      <c r="F270" s="204"/>
      <c r="G270" s="205"/>
      <c r="H270" s="839"/>
      <c r="I270" s="839"/>
      <c r="J270" s="839"/>
      <c r="K270" s="839"/>
      <c r="L270" s="839"/>
      <c r="M270" s="839"/>
      <c r="N270" s="839"/>
      <c r="O270" s="839"/>
    </row>
    <row r="271" spans="1:15">
      <c r="A271" s="929"/>
      <c r="B271" s="897" t="s">
        <v>334</v>
      </c>
      <c r="C271" s="204"/>
      <c r="D271" s="204"/>
      <c r="E271" s="204"/>
      <c r="F271" s="204"/>
      <c r="G271" s="205"/>
      <c r="H271" s="839"/>
      <c r="I271" s="839"/>
      <c r="J271" s="839"/>
      <c r="K271" s="839"/>
      <c r="L271" s="839"/>
      <c r="M271" s="839"/>
      <c r="N271" s="839"/>
      <c r="O271" s="839"/>
    </row>
    <row r="272" spans="1:15">
      <c r="A272" s="929"/>
      <c r="B272" s="897" t="s">
        <v>335</v>
      </c>
      <c r="C272" s="204"/>
      <c r="D272" s="204"/>
      <c r="E272" s="204"/>
      <c r="F272" s="204"/>
      <c r="G272" s="205"/>
      <c r="H272" s="839"/>
      <c r="I272" s="839"/>
      <c r="J272" s="839"/>
      <c r="K272" s="839"/>
      <c r="L272" s="839"/>
      <c r="M272" s="839"/>
      <c r="N272" s="839"/>
      <c r="O272" s="839"/>
    </row>
    <row r="273" spans="1:15">
      <c r="A273" s="929"/>
      <c r="B273" s="897" t="s">
        <v>336</v>
      </c>
      <c r="C273" s="204"/>
      <c r="D273" s="204"/>
      <c r="E273" s="204"/>
      <c r="F273" s="204"/>
      <c r="G273" s="205"/>
      <c r="H273" s="839"/>
      <c r="I273" s="839"/>
      <c r="J273" s="839"/>
      <c r="K273" s="839"/>
      <c r="L273" s="839"/>
      <c r="M273" s="839"/>
      <c r="N273" s="839"/>
      <c r="O273" s="839"/>
    </row>
    <row r="274" spans="1:15">
      <c r="A274" s="929"/>
      <c r="B274" s="897" t="s">
        <v>337</v>
      </c>
      <c r="C274" s="204"/>
      <c r="D274" s="204"/>
      <c r="E274" s="204"/>
      <c r="F274" s="204"/>
      <c r="G274" s="205"/>
      <c r="H274" s="839"/>
      <c r="I274" s="839"/>
      <c r="J274" s="839"/>
      <c r="K274" s="839"/>
      <c r="L274" s="839"/>
      <c r="M274" s="839"/>
      <c r="N274" s="839"/>
      <c r="O274" s="839"/>
    </row>
    <row r="275" spans="1:15">
      <c r="A275" s="929"/>
      <c r="B275" s="897"/>
      <c r="C275" s="204"/>
      <c r="D275" s="204"/>
      <c r="E275" s="204"/>
      <c r="F275" s="204"/>
      <c r="G275" s="205"/>
      <c r="H275" s="839"/>
      <c r="I275" s="839"/>
      <c r="J275" s="839"/>
      <c r="K275" s="839"/>
      <c r="L275" s="839"/>
      <c r="M275" s="839"/>
      <c r="N275" s="839"/>
      <c r="O275" s="839"/>
    </row>
    <row r="276" spans="1:15">
      <c r="A276" s="929"/>
      <c r="B276" s="908" t="s">
        <v>338</v>
      </c>
      <c r="C276" s="204"/>
      <c r="D276" s="204"/>
      <c r="E276" s="204"/>
      <c r="F276" s="204"/>
      <c r="G276" s="205"/>
      <c r="H276" s="839"/>
      <c r="I276" s="839"/>
      <c r="J276" s="839"/>
      <c r="K276" s="839"/>
      <c r="L276" s="839"/>
      <c r="M276" s="839"/>
      <c r="N276" s="839"/>
      <c r="O276" s="839"/>
    </row>
    <row r="277" ht="14.25" spans="1:15">
      <c r="A277" s="929"/>
      <c r="B277" s="933" t="s">
        <v>339</v>
      </c>
      <c r="G277" s="104"/>
      <c r="H277" s="839"/>
      <c r="I277" s="839"/>
      <c r="J277" s="839"/>
      <c r="K277" s="839"/>
      <c r="L277" s="839"/>
      <c r="M277" s="839"/>
      <c r="N277" s="839"/>
      <c r="O277" s="839"/>
    </row>
    <row r="278" ht="14.25" spans="1:15">
      <c r="A278" s="929"/>
      <c r="B278" s="933" t="s">
        <v>340</v>
      </c>
      <c r="G278" s="104"/>
      <c r="H278" s="839"/>
      <c r="I278" s="839"/>
      <c r="J278" s="839"/>
      <c r="K278" s="839"/>
      <c r="L278" s="839"/>
      <c r="M278" s="839"/>
      <c r="N278" s="839"/>
      <c r="O278" s="839"/>
    </row>
    <row r="279" spans="1:15">
      <c r="A279" s="929"/>
      <c r="B279" s="934" t="s">
        <v>341</v>
      </c>
      <c r="C279" s="55"/>
      <c r="D279" s="55"/>
      <c r="E279" s="55"/>
      <c r="F279" s="55"/>
      <c r="G279" s="110"/>
      <c r="H279" s="839"/>
      <c r="I279" s="839"/>
      <c r="J279" s="839"/>
      <c r="K279" s="839"/>
      <c r="L279" s="839"/>
      <c r="M279" s="839"/>
      <c r="N279" s="839"/>
      <c r="O279" s="839"/>
    </row>
    <row r="280" spans="1:15">
      <c r="A280" s="810"/>
      <c r="B280" s="828"/>
      <c r="C280" s="828"/>
      <c r="D280" s="828"/>
      <c r="E280" s="814"/>
      <c r="F280" s="814"/>
      <c r="G280" s="814"/>
      <c r="H280" s="839"/>
      <c r="I280" s="839"/>
      <c r="J280" s="839"/>
      <c r="K280" s="839"/>
      <c r="L280" s="839"/>
      <c r="M280" s="839"/>
      <c r="N280" s="839"/>
      <c r="O280" s="839"/>
    </row>
    <row r="281" ht="14.25" spans="1:15">
      <c r="A281" s="929"/>
      <c r="B281" s="935" t="s">
        <v>342</v>
      </c>
      <c r="C281" s="180"/>
      <c r="D281" s="180"/>
      <c r="E281" s="180"/>
      <c r="F281" s="180"/>
      <c r="G281" s="181"/>
      <c r="H281" s="839"/>
      <c r="I281" s="839"/>
      <c r="J281" s="839"/>
      <c r="K281" s="839"/>
      <c r="L281" s="839"/>
      <c r="M281" s="839"/>
      <c r="N281" s="839"/>
      <c r="O281" s="839"/>
    </row>
    <row r="282" ht="14.25" spans="1:15">
      <c r="A282" s="929"/>
      <c r="B282" s="936" t="s">
        <v>343</v>
      </c>
      <c r="C282" s="183"/>
      <c r="D282" s="183"/>
      <c r="E282" s="183"/>
      <c r="F282" s="183"/>
      <c r="G282" s="184"/>
      <c r="H282" s="937"/>
      <c r="I282" s="839"/>
      <c r="J282" s="839"/>
      <c r="K282" s="839"/>
      <c r="L282" s="839"/>
      <c r="M282" s="839"/>
      <c r="N282" s="839"/>
      <c r="O282" s="839"/>
    </row>
    <row r="283" ht="14.25" spans="1:15">
      <c r="A283" s="929"/>
      <c r="B283" s="938" t="s">
        <v>344</v>
      </c>
      <c r="C283" s="183"/>
      <c r="D283" s="183"/>
      <c r="E283" s="183"/>
      <c r="F283" s="183"/>
      <c r="G283" s="184"/>
      <c r="H283" s="839"/>
      <c r="I283" s="839"/>
      <c r="J283" s="839"/>
      <c r="K283" s="839"/>
      <c r="L283" s="839"/>
      <c r="M283" s="839"/>
      <c r="N283" s="839"/>
      <c r="O283" s="839"/>
    </row>
    <row r="284" ht="14.25" spans="1:15">
      <c r="A284" s="929"/>
      <c r="B284" s="936" t="s">
        <v>345</v>
      </c>
      <c r="C284" s="183"/>
      <c r="D284" s="183"/>
      <c r="E284" s="183"/>
      <c r="F284" s="183"/>
      <c r="G284" s="184"/>
      <c r="H284" s="839"/>
      <c r="I284" s="839"/>
      <c r="J284" s="839"/>
      <c r="K284" s="839"/>
      <c r="L284" s="839"/>
      <c r="M284" s="839"/>
      <c r="N284" s="839"/>
      <c r="O284" s="839"/>
    </row>
    <row r="285" ht="14.25" spans="1:15">
      <c r="A285" s="929"/>
      <c r="B285" s="938" t="s">
        <v>346</v>
      </c>
      <c r="C285" s="183"/>
      <c r="D285" s="183"/>
      <c r="E285" s="183"/>
      <c r="F285" s="183"/>
      <c r="G285" s="184"/>
      <c r="H285" s="839"/>
      <c r="I285" s="839"/>
      <c r="J285" s="839"/>
      <c r="K285" s="839"/>
      <c r="L285" s="839"/>
      <c r="M285" s="839"/>
      <c r="N285" s="839"/>
      <c r="O285" s="839"/>
    </row>
    <row r="286" ht="14.25" spans="1:15">
      <c r="A286" s="929"/>
      <c r="B286" s="936" t="s">
        <v>347</v>
      </c>
      <c r="C286" s="183"/>
      <c r="D286" s="183"/>
      <c r="E286" s="183"/>
      <c r="F286" s="183"/>
      <c r="G286" s="184"/>
      <c r="H286" s="839"/>
      <c r="I286" s="839"/>
      <c r="J286" s="839"/>
      <c r="K286" s="839"/>
      <c r="L286" s="839"/>
      <c r="M286" s="839"/>
      <c r="N286" s="839"/>
      <c r="O286" s="839"/>
    </row>
    <row r="287" ht="14.25" spans="1:15">
      <c r="A287" s="929"/>
      <c r="B287" s="938" t="s">
        <v>348</v>
      </c>
      <c r="C287" s="183"/>
      <c r="D287" s="183"/>
      <c r="E287" s="183"/>
      <c r="F287" s="183"/>
      <c r="G287" s="184"/>
      <c r="H287" s="839"/>
      <c r="I287" s="839"/>
      <c r="J287" s="839"/>
      <c r="K287" s="839"/>
      <c r="L287" s="839"/>
      <c r="M287" s="839"/>
      <c r="N287" s="839"/>
      <c r="O287" s="839"/>
    </row>
    <row r="288" ht="14.25" spans="1:15">
      <c r="A288" s="929"/>
      <c r="B288" s="936" t="s">
        <v>349</v>
      </c>
      <c r="C288" s="183"/>
      <c r="D288" s="183"/>
      <c r="E288" s="183"/>
      <c r="F288" s="183"/>
      <c r="G288" s="184"/>
      <c r="H288" s="839"/>
      <c r="I288" s="839"/>
      <c r="J288" s="839"/>
      <c r="K288" s="839"/>
      <c r="L288" s="839"/>
      <c r="M288" s="839"/>
      <c r="N288" s="839"/>
      <c r="O288" s="839"/>
    </row>
    <row r="289" ht="14.25" spans="1:15">
      <c r="A289" s="929"/>
      <c r="B289" s="938" t="s">
        <v>350</v>
      </c>
      <c r="C289" s="183"/>
      <c r="D289" s="183"/>
      <c r="E289" s="183"/>
      <c r="F289" s="183"/>
      <c r="G289" s="184"/>
      <c r="H289" s="839"/>
      <c r="I289" s="839"/>
      <c r="J289" s="839"/>
      <c r="K289" s="839"/>
      <c r="L289" s="839"/>
      <c r="M289" s="839"/>
      <c r="N289" s="839"/>
      <c r="O289" s="839"/>
    </row>
    <row r="290" ht="14.25" spans="1:15">
      <c r="A290" s="929"/>
      <c r="B290" s="936" t="s">
        <v>351</v>
      </c>
      <c r="C290" s="183"/>
      <c r="D290" s="183"/>
      <c r="E290" s="183"/>
      <c r="F290" s="183"/>
      <c r="G290" s="184"/>
      <c r="H290" s="839"/>
      <c r="I290" s="839"/>
      <c r="J290" s="839"/>
      <c r="K290" s="839"/>
      <c r="L290" s="839"/>
      <c r="M290" s="839"/>
      <c r="N290" s="839"/>
      <c r="O290" s="839"/>
    </row>
    <row r="291" ht="14.25" spans="1:15">
      <c r="A291" s="929"/>
      <c r="B291" s="938" t="s">
        <v>352</v>
      </c>
      <c r="C291" s="183"/>
      <c r="D291" s="183"/>
      <c r="E291" s="183"/>
      <c r="F291" s="183"/>
      <c r="G291" s="184"/>
      <c r="H291" s="839"/>
      <c r="I291" s="839"/>
      <c r="J291" s="839"/>
      <c r="K291" s="839"/>
      <c r="L291" s="839"/>
      <c r="M291" s="839"/>
      <c r="N291" s="839"/>
      <c r="O291" s="839"/>
    </row>
    <row r="292" ht="14.25" spans="1:15">
      <c r="A292" s="929"/>
      <c r="B292" s="936" t="s">
        <v>353</v>
      </c>
      <c r="C292" s="183"/>
      <c r="D292" s="183"/>
      <c r="E292" s="183"/>
      <c r="F292" s="183"/>
      <c r="G292" s="184"/>
      <c r="H292" s="839"/>
      <c r="I292" s="839"/>
      <c r="J292" s="839"/>
      <c r="K292" s="839"/>
      <c r="L292" s="839"/>
      <c r="M292" s="839"/>
      <c r="N292" s="839"/>
      <c r="O292" s="839"/>
    </row>
    <row r="293" ht="14.25" spans="1:15">
      <c r="A293" s="929"/>
      <c r="B293" s="938" t="s">
        <v>354</v>
      </c>
      <c r="C293" s="183"/>
      <c r="D293" s="183"/>
      <c r="E293" s="183"/>
      <c r="F293" s="183"/>
      <c r="G293" s="184"/>
      <c r="H293" s="839"/>
      <c r="I293" s="839"/>
      <c r="J293" s="839"/>
      <c r="K293" s="839"/>
      <c r="L293" s="839"/>
      <c r="M293" s="839"/>
      <c r="N293" s="839"/>
      <c r="O293" s="839"/>
    </row>
    <row r="294" ht="14.25" spans="1:15">
      <c r="A294" s="929"/>
      <c r="B294" s="936" t="s">
        <v>355</v>
      </c>
      <c r="C294" s="183"/>
      <c r="D294" s="183"/>
      <c r="E294" s="183"/>
      <c r="F294" s="183"/>
      <c r="G294" s="184"/>
      <c r="H294" s="839"/>
      <c r="I294" s="839"/>
      <c r="J294" s="839"/>
      <c r="K294" s="839"/>
      <c r="L294" s="839"/>
      <c r="M294" s="839"/>
      <c r="N294" s="839"/>
      <c r="O294" s="839"/>
    </row>
    <row r="295" ht="14.25" spans="1:15">
      <c r="A295" s="929"/>
      <c r="B295" s="938" t="s">
        <v>356</v>
      </c>
      <c r="C295" s="183"/>
      <c r="D295" s="183"/>
      <c r="E295" s="183"/>
      <c r="F295" s="183"/>
      <c r="G295" s="184"/>
      <c r="H295" s="839"/>
      <c r="I295" s="839"/>
      <c r="J295" s="839"/>
      <c r="K295" s="839"/>
      <c r="L295" s="839"/>
      <c r="M295" s="839"/>
      <c r="N295" s="839"/>
      <c r="O295" s="839"/>
    </row>
    <row r="296" ht="14.25" spans="1:15">
      <c r="A296" s="929"/>
      <c r="B296" s="936" t="s">
        <v>357</v>
      </c>
      <c r="C296" s="183"/>
      <c r="D296" s="183"/>
      <c r="E296" s="183"/>
      <c r="F296" s="183"/>
      <c r="G296" s="184"/>
      <c r="H296" s="839"/>
      <c r="I296" s="839"/>
      <c r="J296" s="839"/>
      <c r="K296" s="839"/>
      <c r="L296" s="839"/>
      <c r="M296" s="839"/>
      <c r="N296" s="839"/>
      <c r="O296" s="839"/>
    </row>
    <row r="297" ht="14.25" spans="1:15">
      <c r="A297" s="929"/>
      <c r="B297" s="938" t="s">
        <v>358</v>
      </c>
      <c r="C297" s="183"/>
      <c r="D297" s="183"/>
      <c r="E297" s="183"/>
      <c r="F297" s="183"/>
      <c r="G297" s="184"/>
      <c r="H297" s="839"/>
      <c r="I297" s="839"/>
      <c r="J297" s="839"/>
      <c r="K297" s="839"/>
      <c r="L297" s="839"/>
      <c r="M297" s="839"/>
      <c r="N297" s="839"/>
      <c r="O297" s="839"/>
    </row>
    <row r="298" ht="14.25" spans="1:15">
      <c r="A298" s="929"/>
      <c r="B298" s="936" t="s">
        <v>359</v>
      </c>
      <c r="C298" s="183"/>
      <c r="D298" s="183"/>
      <c r="E298" s="183"/>
      <c r="F298" s="183"/>
      <c r="G298" s="184"/>
      <c r="H298" s="839"/>
      <c r="I298" s="839"/>
      <c r="J298" s="839"/>
      <c r="K298" s="839"/>
      <c r="L298" s="839"/>
      <c r="M298" s="839"/>
      <c r="N298" s="839"/>
      <c r="O298" s="839"/>
    </row>
    <row r="299" ht="14.25" spans="1:15">
      <c r="A299" s="929"/>
      <c r="B299" s="938" t="s">
        <v>360</v>
      </c>
      <c r="C299" s="183"/>
      <c r="D299" s="183"/>
      <c r="E299" s="183"/>
      <c r="F299" s="183"/>
      <c r="G299" s="184"/>
      <c r="H299" s="839"/>
      <c r="I299" s="839"/>
      <c r="J299" s="839"/>
      <c r="K299" s="839"/>
      <c r="L299" s="839"/>
      <c r="M299" s="839"/>
      <c r="N299" s="839"/>
      <c r="O299" s="839"/>
    </row>
    <row r="300" ht="14.25" spans="1:15">
      <c r="A300" s="929"/>
      <c r="B300" s="936" t="s">
        <v>361</v>
      </c>
      <c r="C300" s="183"/>
      <c r="D300" s="183"/>
      <c r="E300" s="183"/>
      <c r="F300" s="183"/>
      <c r="G300" s="184"/>
      <c r="H300" s="839"/>
      <c r="I300" s="839"/>
      <c r="J300" s="839"/>
      <c r="K300" s="839"/>
      <c r="L300" s="839"/>
      <c r="M300" s="839"/>
      <c r="N300" s="839"/>
      <c r="O300" s="839"/>
    </row>
    <row r="301" ht="14.25" spans="1:15">
      <c r="A301" s="929"/>
      <c r="B301" s="938" t="s">
        <v>362</v>
      </c>
      <c r="C301" s="183"/>
      <c r="D301" s="183"/>
      <c r="E301" s="183"/>
      <c r="F301" s="183"/>
      <c r="G301" s="184"/>
      <c r="H301" s="839"/>
      <c r="I301" s="839"/>
      <c r="J301" s="839"/>
      <c r="K301" s="839"/>
      <c r="L301" s="839"/>
      <c r="M301" s="839"/>
      <c r="N301" s="839"/>
      <c r="O301" s="839"/>
    </row>
    <row r="302" ht="14.25" spans="1:15">
      <c r="A302" s="929"/>
      <c r="B302" s="936" t="s">
        <v>363</v>
      </c>
      <c r="C302" s="183"/>
      <c r="D302" s="183"/>
      <c r="E302" s="183"/>
      <c r="F302" s="183"/>
      <c r="G302" s="184"/>
      <c r="H302" s="839"/>
      <c r="I302" s="839"/>
      <c r="J302" s="839"/>
      <c r="K302" s="839"/>
      <c r="L302" s="839"/>
      <c r="M302" s="839"/>
      <c r="N302" s="839"/>
      <c r="O302" s="839"/>
    </row>
    <row r="303" ht="14.25" spans="1:15">
      <c r="A303" s="929"/>
      <c r="B303" s="938" t="s">
        <v>364</v>
      </c>
      <c r="C303" s="183"/>
      <c r="D303" s="183"/>
      <c r="E303" s="183"/>
      <c r="F303" s="183"/>
      <c r="G303" s="184"/>
      <c r="H303" s="839"/>
      <c r="I303" s="839"/>
      <c r="J303" s="839"/>
      <c r="K303" s="839"/>
      <c r="L303" s="839"/>
      <c r="M303" s="839"/>
      <c r="N303" s="839"/>
      <c r="O303" s="839"/>
    </row>
    <row r="304" ht="14.25" spans="1:15">
      <c r="A304" s="929"/>
      <c r="B304" s="936" t="s">
        <v>365</v>
      </c>
      <c r="C304" s="183"/>
      <c r="D304" s="183"/>
      <c r="E304" s="183"/>
      <c r="F304" s="183"/>
      <c r="G304" s="184"/>
      <c r="H304" s="839"/>
      <c r="I304" s="839"/>
      <c r="J304" s="839"/>
      <c r="K304" s="839"/>
      <c r="L304" s="839"/>
      <c r="M304" s="839"/>
      <c r="N304" s="839"/>
      <c r="O304" s="839"/>
    </row>
    <row r="305" ht="14.25" spans="1:15">
      <c r="A305" s="929"/>
      <c r="B305" s="938" t="s">
        <v>366</v>
      </c>
      <c r="C305" s="183"/>
      <c r="D305" s="183"/>
      <c r="E305" s="183"/>
      <c r="F305" s="183"/>
      <c r="G305" s="184"/>
      <c r="H305" s="839"/>
      <c r="I305" s="839"/>
      <c r="J305" s="839"/>
      <c r="K305" s="839"/>
      <c r="L305" s="839"/>
      <c r="M305" s="839"/>
      <c r="N305" s="839"/>
      <c r="O305" s="839"/>
    </row>
    <row r="306" ht="14.25" spans="1:15">
      <c r="A306" s="939"/>
      <c r="B306" s="936" t="s">
        <v>367</v>
      </c>
      <c r="C306" s="183"/>
      <c r="D306" s="183"/>
      <c r="E306" s="183"/>
      <c r="F306" s="183"/>
      <c r="G306" s="184"/>
      <c r="H306" s="839"/>
      <c r="I306" s="839"/>
      <c r="J306" s="839"/>
      <c r="K306" s="839"/>
      <c r="L306" s="839"/>
      <c r="M306" s="839"/>
      <c r="N306" s="839"/>
      <c r="O306" s="839"/>
    </row>
    <row r="307" ht="14.25" spans="1:15">
      <c r="A307" s="939"/>
      <c r="B307" s="938" t="s">
        <v>368</v>
      </c>
      <c r="C307" s="183"/>
      <c r="D307" s="183"/>
      <c r="E307" s="183"/>
      <c r="F307" s="183"/>
      <c r="G307" s="184"/>
      <c r="H307" s="839"/>
      <c r="I307" s="839"/>
      <c r="J307" s="839"/>
      <c r="K307" s="839"/>
      <c r="L307" s="839"/>
      <c r="M307" s="839"/>
      <c r="N307" s="839"/>
      <c r="O307" s="839"/>
    </row>
    <row r="308" ht="14.25" spans="1:15">
      <c r="A308" s="939"/>
      <c r="B308" s="936" t="s">
        <v>369</v>
      </c>
      <c r="C308" s="183"/>
      <c r="D308" s="183"/>
      <c r="E308" s="183"/>
      <c r="F308" s="183"/>
      <c r="G308" s="184"/>
      <c r="H308" s="839"/>
      <c r="I308" s="839"/>
      <c r="J308" s="839"/>
      <c r="K308" s="839"/>
      <c r="L308" s="839"/>
      <c r="M308" s="839"/>
      <c r="N308" s="839"/>
      <c r="O308" s="839"/>
    </row>
    <row r="309" ht="15.75" customHeight="1" spans="1:15">
      <c r="A309" s="940"/>
      <c r="B309" s="938" t="s">
        <v>370</v>
      </c>
      <c r="C309" s="183"/>
      <c r="D309" s="183"/>
      <c r="E309" s="183"/>
      <c r="F309" s="183"/>
      <c r="G309" s="184"/>
      <c r="H309" s="839"/>
      <c r="I309" s="839"/>
      <c r="J309" s="839"/>
      <c r="K309" s="839"/>
      <c r="L309" s="839"/>
      <c r="M309" s="839"/>
      <c r="N309" s="839"/>
      <c r="O309" s="839"/>
    </row>
    <row r="310" ht="14.25" spans="1:15">
      <c r="A310" s="939"/>
      <c r="B310" s="936" t="s">
        <v>371</v>
      </c>
      <c r="C310" s="183"/>
      <c r="D310" s="183"/>
      <c r="E310" s="183"/>
      <c r="F310" s="183"/>
      <c r="G310" s="184"/>
      <c r="H310" s="839"/>
      <c r="I310" s="839"/>
      <c r="J310" s="839"/>
      <c r="K310" s="839"/>
      <c r="L310" s="839"/>
      <c r="M310" s="839"/>
      <c r="N310" s="839"/>
      <c r="O310" s="839"/>
    </row>
    <row r="311" ht="14.25" spans="1:15">
      <c r="A311" s="940"/>
      <c r="B311" s="938" t="s">
        <v>372</v>
      </c>
      <c r="C311" s="183"/>
      <c r="D311" s="183"/>
      <c r="E311" s="183"/>
      <c r="F311" s="183"/>
      <c r="G311" s="184"/>
      <c r="H311" s="839"/>
      <c r="I311" s="839"/>
      <c r="J311" s="839"/>
      <c r="K311" s="839"/>
      <c r="L311" s="839"/>
      <c r="M311" s="839"/>
      <c r="N311" s="839"/>
      <c r="O311" s="839"/>
    </row>
    <row r="312" ht="14.25" spans="1:15">
      <c r="A312" s="940"/>
      <c r="B312" s="941" t="s">
        <v>373</v>
      </c>
      <c r="C312" s="183"/>
      <c r="D312" s="183"/>
      <c r="E312" s="183"/>
      <c r="F312" s="183"/>
      <c r="G312" s="184"/>
      <c r="H312" s="839"/>
      <c r="I312" s="839"/>
      <c r="J312" s="839"/>
      <c r="K312" s="839"/>
      <c r="L312" s="839"/>
      <c r="M312" s="839"/>
      <c r="N312" s="839"/>
      <c r="O312" s="839"/>
    </row>
    <row r="313" ht="14.25" spans="1:15">
      <c r="A313" s="940"/>
      <c r="B313" s="938" t="s">
        <v>374</v>
      </c>
      <c r="C313" s="183"/>
      <c r="D313" s="183"/>
      <c r="E313" s="183"/>
      <c r="F313" s="183"/>
      <c r="G313" s="184"/>
      <c r="H313" s="839"/>
      <c r="I313" s="839"/>
      <c r="J313" s="839"/>
      <c r="K313" s="839"/>
      <c r="L313" s="839"/>
      <c r="M313" s="839"/>
      <c r="N313" s="839"/>
      <c r="O313" s="839"/>
    </row>
    <row r="314" ht="14.25" spans="1:15">
      <c r="A314" s="940"/>
      <c r="B314" s="941" t="s">
        <v>375</v>
      </c>
      <c r="C314" s="183"/>
      <c r="D314" s="183"/>
      <c r="E314" s="183"/>
      <c r="F314" s="183"/>
      <c r="G314" s="184"/>
      <c r="H314" s="839"/>
      <c r="I314" s="839"/>
      <c r="J314" s="839"/>
      <c r="K314" s="839"/>
      <c r="L314" s="839"/>
      <c r="M314" s="839"/>
      <c r="N314" s="839"/>
      <c r="O314" s="839"/>
    </row>
    <row r="315" ht="14.25" spans="1:15">
      <c r="A315" s="940"/>
      <c r="B315" s="938" t="s">
        <v>376</v>
      </c>
      <c r="C315" s="183"/>
      <c r="D315" s="183"/>
      <c r="E315" s="183"/>
      <c r="F315" s="183"/>
      <c r="G315" s="184"/>
      <c r="H315" s="839"/>
      <c r="I315" s="839"/>
      <c r="J315" s="839"/>
      <c r="K315" s="839"/>
      <c r="L315" s="839"/>
      <c r="M315" s="839"/>
      <c r="N315" s="839"/>
      <c r="O315" s="839"/>
    </row>
    <row r="316" ht="14.25" spans="1:15">
      <c r="A316" s="940"/>
      <c r="B316" s="941" t="s">
        <v>377</v>
      </c>
      <c r="C316" s="183"/>
      <c r="D316" s="183"/>
      <c r="E316" s="183"/>
      <c r="F316" s="183"/>
      <c r="G316" s="184"/>
      <c r="H316" s="813"/>
      <c r="I316" s="839"/>
      <c r="J316" s="839"/>
      <c r="K316" s="839"/>
      <c r="L316" s="839"/>
      <c r="M316" s="839"/>
      <c r="N316" s="839"/>
      <c r="O316" s="839"/>
    </row>
    <row r="317" ht="14.25" spans="1:15">
      <c r="A317" s="942"/>
      <c r="B317" s="938" t="s">
        <v>378</v>
      </c>
      <c r="C317" s="183"/>
      <c r="D317" s="183"/>
      <c r="E317" s="183"/>
      <c r="F317" s="183"/>
      <c r="G317" s="184"/>
      <c r="H317" s="839"/>
      <c r="I317" s="839"/>
      <c r="J317" s="839"/>
      <c r="K317" s="839"/>
      <c r="L317" s="839"/>
      <c r="M317" s="839"/>
      <c r="N317" s="839"/>
      <c r="O317" s="839"/>
    </row>
    <row r="318" ht="14.25" spans="1:15">
      <c r="A318" s="942"/>
      <c r="B318" s="941" t="s">
        <v>379</v>
      </c>
      <c r="C318" s="183"/>
      <c r="D318" s="183"/>
      <c r="E318" s="183"/>
      <c r="F318" s="183"/>
      <c r="G318" s="184"/>
      <c r="H318" s="839"/>
      <c r="I318" s="839"/>
      <c r="J318" s="839"/>
      <c r="K318" s="839"/>
      <c r="L318" s="839"/>
      <c r="M318" s="839"/>
      <c r="N318" s="839"/>
      <c r="O318" s="839"/>
    </row>
    <row r="319" ht="14.25" spans="1:15">
      <c r="A319" s="942"/>
      <c r="B319" s="938" t="s">
        <v>380</v>
      </c>
      <c r="C319" s="183"/>
      <c r="D319" s="183"/>
      <c r="E319" s="183"/>
      <c r="F319" s="183"/>
      <c r="G319" s="184"/>
      <c r="H319" s="839"/>
      <c r="I319" s="839"/>
      <c r="J319" s="839"/>
      <c r="K319" s="839"/>
      <c r="L319" s="839"/>
      <c r="M319" s="839"/>
      <c r="N319" s="839"/>
      <c r="O319" s="839"/>
    </row>
    <row r="320" ht="14.25" spans="1:15">
      <c r="A320" s="942"/>
      <c r="B320" s="941" t="s">
        <v>381</v>
      </c>
      <c r="C320" s="183"/>
      <c r="D320" s="183"/>
      <c r="E320" s="183"/>
      <c r="F320" s="183"/>
      <c r="G320" s="184"/>
      <c r="H320" s="839"/>
      <c r="I320" s="839"/>
      <c r="J320" s="839"/>
      <c r="K320" s="839"/>
      <c r="L320" s="839"/>
      <c r="M320" s="839"/>
      <c r="N320" s="839"/>
      <c r="O320" s="839"/>
    </row>
    <row r="321" ht="14.25" spans="1:15">
      <c r="A321" s="942"/>
      <c r="B321" s="938" t="s">
        <v>382</v>
      </c>
      <c r="C321" s="183"/>
      <c r="D321" s="183"/>
      <c r="E321" s="183"/>
      <c r="F321" s="183"/>
      <c r="G321" s="184"/>
      <c r="H321" s="839"/>
      <c r="I321" s="813"/>
      <c r="J321" s="813"/>
      <c r="K321" s="813"/>
      <c r="L321" s="813"/>
      <c r="M321" s="813"/>
      <c r="N321" s="813"/>
      <c r="O321" s="813"/>
    </row>
    <row r="322" ht="14.25" spans="1:15">
      <c r="A322" s="942"/>
      <c r="B322" s="941" t="s">
        <v>383</v>
      </c>
      <c r="C322" s="183"/>
      <c r="D322" s="183"/>
      <c r="E322" s="183"/>
      <c r="F322" s="183"/>
      <c r="G322" s="184"/>
      <c r="H322" s="839"/>
      <c r="I322" s="813"/>
      <c r="J322" s="813"/>
      <c r="K322" s="813"/>
      <c r="L322" s="813"/>
      <c r="M322" s="813"/>
      <c r="N322" s="813"/>
      <c r="O322" s="813"/>
    </row>
    <row r="323" ht="14.25" spans="1:15">
      <c r="A323" s="942"/>
      <c r="B323" s="938" t="s">
        <v>384</v>
      </c>
      <c r="C323" s="183"/>
      <c r="D323" s="183"/>
      <c r="E323" s="183"/>
      <c r="F323" s="183"/>
      <c r="G323" s="184"/>
      <c r="H323" s="839"/>
      <c r="I323" s="813"/>
      <c r="J323" s="813"/>
      <c r="K323" s="813"/>
      <c r="L323" s="813"/>
      <c r="M323" s="813"/>
      <c r="N323" s="813"/>
      <c r="O323" s="813"/>
    </row>
    <row r="324" ht="14.25" spans="1:15">
      <c r="A324" s="942"/>
      <c r="B324" s="941" t="s">
        <v>385</v>
      </c>
      <c r="C324" s="183"/>
      <c r="D324" s="183"/>
      <c r="E324" s="183"/>
      <c r="F324" s="183"/>
      <c r="G324" s="184"/>
      <c r="H324" s="839"/>
      <c r="I324" s="813"/>
      <c r="J324" s="813"/>
      <c r="K324" s="813"/>
      <c r="L324" s="813"/>
      <c r="M324" s="813"/>
      <c r="N324" s="813"/>
      <c r="O324" s="813"/>
    </row>
    <row r="325" ht="14.25" spans="1:15">
      <c r="A325" s="942"/>
      <c r="B325" s="938" t="s">
        <v>386</v>
      </c>
      <c r="C325" s="183"/>
      <c r="D325" s="183"/>
      <c r="E325" s="183"/>
      <c r="F325" s="183"/>
      <c r="G325" s="184"/>
      <c r="H325" s="839"/>
      <c r="I325" s="813"/>
      <c r="J325" s="813"/>
      <c r="K325" s="813"/>
      <c r="L325" s="813"/>
      <c r="M325" s="813"/>
      <c r="N325" s="813"/>
      <c r="O325" s="813"/>
    </row>
    <row r="326" ht="14.25" spans="1:15">
      <c r="A326" s="942"/>
      <c r="B326" s="941" t="s">
        <v>387</v>
      </c>
      <c r="C326" s="183"/>
      <c r="D326" s="183"/>
      <c r="E326" s="183"/>
      <c r="F326" s="183"/>
      <c r="G326" s="184"/>
      <c r="H326" s="839"/>
      <c r="I326" s="813"/>
      <c r="J326" s="813"/>
      <c r="K326" s="813"/>
      <c r="L326" s="813"/>
      <c r="M326" s="813"/>
      <c r="N326" s="813"/>
      <c r="O326" s="813"/>
    </row>
    <row r="327" ht="14.25" spans="1:15">
      <c r="A327" s="942"/>
      <c r="B327" s="938" t="s">
        <v>388</v>
      </c>
      <c r="C327" s="183"/>
      <c r="D327" s="183"/>
      <c r="E327" s="183"/>
      <c r="F327" s="183"/>
      <c r="G327" s="184"/>
      <c r="H327" s="839"/>
      <c r="I327" s="813"/>
      <c r="J327" s="813"/>
      <c r="K327" s="813"/>
      <c r="L327" s="813"/>
      <c r="M327" s="813"/>
      <c r="N327" s="813"/>
      <c r="O327" s="813"/>
    </row>
    <row r="328" ht="14.25" spans="1:15">
      <c r="A328" s="942"/>
      <c r="B328" s="941" t="s">
        <v>389</v>
      </c>
      <c r="C328" s="183"/>
      <c r="D328" s="183"/>
      <c r="E328" s="183"/>
      <c r="F328" s="183"/>
      <c r="G328" s="184"/>
      <c r="H328" s="839"/>
      <c r="I328" s="813"/>
      <c r="J328" s="813"/>
      <c r="K328" s="813"/>
      <c r="L328" s="813"/>
      <c r="M328" s="813"/>
      <c r="N328" s="813"/>
      <c r="O328" s="813"/>
    </row>
    <row r="329" ht="14.25" spans="1:15">
      <c r="A329" s="942"/>
      <c r="B329" s="938" t="s">
        <v>390</v>
      </c>
      <c r="C329" s="183"/>
      <c r="D329" s="183"/>
      <c r="E329" s="183"/>
      <c r="F329" s="183"/>
      <c r="G329" s="184"/>
      <c r="H329" s="839"/>
      <c r="I329" s="813"/>
      <c r="J329" s="813"/>
      <c r="K329" s="813"/>
      <c r="L329" s="813"/>
      <c r="M329" s="813"/>
      <c r="N329" s="813"/>
      <c r="O329" s="813"/>
    </row>
    <row r="330" ht="14.25" spans="1:15">
      <c r="A330" s="942"/>
      <c r="B330" s="941" t="s">
        <v>391</v>
      </c>
      <c r="C330" s="183"/>
      <c r="D330" s="183"/>
      <c r="E330" s="183"/>
      <c r="F330" s="183"/>
      <c r="G330" s="184"/>
      <c r="H330" s="839"/>
      <c r="I330" s="813"/>
      <c r="J330" s="813"/>
      <c r="K330" s="813"/>
      <c r="L330" s="813"/>
      <c r="M330" s="813"/>
      <c r="N330" s="813"/>
      <c r="O330" s="813"/>
    </row>
    <row r="331" ht="14.25" spans="1:15">
      <c r="A331" s="942"/>
      <c r="B331" s="938" t="s">
        <v>392</v>
      </c>
      <c r="C331" s="183"/>
      <c r="D331" s="183"/>
      <c r="E331" s="183"/>
      <c r="F331" s="183"/>
      <c r="G331" s="184"/>
      <c r="H331" s="839"/>
      <c r="I331" s="813"/>
      <c r="J331" s="813"/>
      <c r="K331" s="813"/>
      <c r="L331" s="813"/>
      <c r="M331" s="813"/>
      <c r="N331" s="813"/>
      <c r="O331" s="813"/>
    </row>
    <row r="332" ht="14.25" spans="1:15">
      <c r="A332" s="942"/>
      <c r="B332" s="941" t="s">
        <v>393</v>
      </c>
      <c r="C332" s="183"/>
      <c r="D332" s="183"/>
      <c r="E332" s="183"/>
      <c r="F332" s="183"/>
      <c r="G332" s="184"/>
      <c r="H332" s="839"/>
      <c r="I332" s="813"/>
      <c r="J332" s="813"/>
      <c r="K332" s="813"/>
      <c r="L332" s="813"/>
      <c r="M332" s="813"/>
      <c r="N332" s="813"/>
      <c r="O332" s="813"/>
    </row>
    <row r="333" ht="14.25" spans="1:15">
      <c r="A333" s="942"/>
      <c r="B333" s="938" t="s">
        <v>394</v>
      </c>
      <c r="C333" s="183"/>
      <c r="D333" s="183"/>
      <c r="E333" s="183"/>
      <c r="F333" s="183"/>
      <c r="G333" s="184"/>
      <c r="H333" s="839"/>
      <c r="I333" s="813"/>
      <c r="J333" s="813"/>
      <c r="K333" s="813"/>
      <c r="L333" s="813"/>
      <c r="M333" s="813"/>
      <c r="N333" s="813"/>
      <c r="O333" s="813"/>
    </row>
    <row r="334" ht="14.25" spans="1:15">
      <c r="A334" s="942"/>
      <c r="B334" s="941" t="s">
        <v>395</v>
      </c>
      <c r="C334" s="183"/>
      <c r="D334" s="183"/>
      <c r="E334" s="183"/>
      <c r="F334" s="183"/>
      <c r="G334" s="184"/>
      <c r="H334" s="839"/>
      <c r="I334" s="813"/>
      <c r="J334" s="813"/>
      <c r="K334" s="813"/>
      <c r="L334" s="813"/>
      <c r="M334" s="813"/>
      <c r="N334" s="813"/>
      <c r="O334" s="813"/>
    </row>
    <row r="335" ht="14.25" spans="1:15">
      <c r="A335" s="942"/>
      <c r="B335" s="938" t="s">
        <v>396</v>
      </c>
      <c r="C335" s="183"/>
      <c r="D335" s="183"/>
      <c r="E335" s="183"/>
      <c r="F335" s="183"/>
      <c r="G335" s="184"/>
      <c r="H335" s="839"/>
      <c r="I335" s="813"/>
      <c r="J335" s="813"/>
      <c r="K335" s="813"/>
      <c r="L335" s="813"/>
      <c r="M335" s="813"/>
      <c r="N335" s="813"/>
      <c r="O335" s="813"/>
    </row>
    <row r="336" ht="14.25" spans="1:15">
      <c r="A336" s="942"/>
      <c r="B336" s="941" t="s">
        <v>397</v>
      </c>
      <c r="C336" s="183"/>
      <c r="D336" s="183"/>
      <c r="E336" s="183"/>
      <c r="F336" s="183"/>
      <c r="G336" s="184"/>
      <c r="H336" s="839"/>
      <c r="I336" s="813"/>
      <c r="J336" s="813"/>
      <c r="K336" s="813"/>
      <c r="L336" s="813"/>
      <c r="M336" s="813"/>
      <c r="N336" s="813"/>
      <c r="O336" s="813"/>
    </row>
    <row r="337" ht="14.25" spans="1:15">
      <c r="A337" s="942"/>
      <c r="B337" s="938" t="s">
        <v>398</v>
      </c>
      <c r="C337" s="183"/>
      <c r="D337" s="183"/>
      <c r="E337" s="183"/>
      <c r="F337" s="183"/>
      <c r="G337" s="184"/>
      <c r="H337" s="839"/>
      <c r="I337" s="813"/>
      <c r="J337" s="813"/>
      <c r="K337" s="813"/>
      <c r="L337" s="813"/>
      <c r="M337" s="813"/>
      <c r="N337" s="813"/>
      <c r="O337" s="813"/>
    </row>
    <row r="338" ht="14.25" spans="1:15">
      <c r="A338" s="942"/>
      <c r="B338" s="941" t="s">
        <v>399</v>
      </c>
      <c r="C338" s="183"/>
      <c r="D338" s="183"/>
      <c r="E338" s="183"/>
      <c r="F338" s="183"/>
      <c r="G338" s="184"/>
      <c r="H338" s="839"/>
      <c r="I338" s="813"/>
      <c r="J338" s="813"/>
      <c r="K338" s="813"/>
      <c r="L338" s="813"/>
      <c r="M338" s="813"/>
      <c r="N338" s="813"/>
      <c r="O338" s="813"/>
    </row>
    <row r="339" ht="14.25" spans="1:15">
      <c r="A339" s="942"/>
      <c r="B339" s="938" t="s">
        <v>400</v>
      </c>
      <c r="C339" s="183"/>
      <c r="D339" s="183"/>
      <c r="E339" s="183"/>
      <c r="F339" s="183"/>
      <c r="G339" s="184"/>
      <c r="H339" s="839"/>
      <c r="I339" s="813"/>
      <c r="J339" s="813"/>
      <c r="K339" s="813"/>
      <c r="L339" s="813"/>
      <c r="M339" s="813"/>
      <c r="N339" s="813"/>
      <c r="O339" s="813"/>
    </row>
    <row r="340" ht="14.25" spans="1:15">
      <c r="A340" s="942"/>
      <c r="B340" s="941"/>
      <c r="C340" s="183"/>
      <c r="D340" s="183"/>
      <c r="E340" s="183"/>
      <c r="F340" s="183"/>
      <c r="G340" s="184"/>
      <c r="H340" s="839"/>
      <c r="I340" s="813"/>
      <c r="J340" s="813"/>
      <c r="K340" s="813"/>
      <c r="L340" s="813"/>
      <c r="M340" s="813"/>
      <c r="N340" s="813"/>
      <c r="O340" s="813"/>
    </row>
  </sheetData>
  <mergeCells count="381">
    <mergeCell ref="B2:D2"/>
    <mergeCell ref="E2:G2"/>
    <mergeCell ref="E3:G3"/>
    <mergeCell ref="B4:D4"/>
    <mergeCell ref="E4:G4"/>
    <mergeCell ref="B5:D5"/>
    <mergeCell ref="B6:D6"/>
    <mergeCell ref="B7:D7"/>
    <mergeCell ref="E8:G8"/>
    <mergeCell ref="E9:G9"/>
    <mergeCell ref="E10:G10"/>
    <mergeCell ref="E11:G11"/>
    <mergeCell ref="E12:G12"/>
    <mergeCell ref="E13:G13"/>
    <mergeCell ref="I13:O13"/>
    <mergeCell ref="E14:G14"/>
    <mergeCell ref="I14:O14"/>
    <mergeCell ref="E15:G15"/>
    <mergeCell ref="E16:G16"/>
    <mergeCell ref="E17:G17"/>
    <mergeCell ref="I17:O17"/>
    <mergeCell ref="I18:O18"/>
    <mergeCell ref="B19:G19"/>
    <mergeCell ref="I19:O19"/>
    <mergeCell ref="B20:G20"/>
    <mergeCell ref="B21:G21"/>
    <mergeCell ref="I21:O21"/>
    <mergeCell ref="B22:G22"/>
    <mergeCell ref="C23:G23"/>
    <mergeCell ref="C24:G24"/>
    <mergeCell ref="I24:O24"/>
    <mergeCell ref="C25:G25"/>
    <mergeCell ref="I25:O25"/>
    <mergeCell ref="I26:K26"/>
    <mergeCell ref="L26:O26"/>
    <mergeCell ref="J27:O27"/>
    <mergeCell ref="C28:G28"/>
    <mergeCell ref="J28:O28"/>
    <mergeCell ref="C29:G29"/>
    <mergeCell ref="J29:O29"/>
    <mergeCell ref="C30:G30"/>
    <mergeCell ref="J30:O30"/>
    <mergeCell ref="C31:G31"/>
    <mergeCell ref="I31:L31"/>
    <mergeCell ref="M31:O31"/>
    <mergeCell ref="C32:G32"/>
    <mergeCell ref="J32:O32"/>
    <mergeCell ref="C33:G33"/>
    <mergeCell ref="J33:O33"/>
    <mergeCell ref="C34:G34"/>
    <mergeCell ref="C35:G35"/>
    <mergeCell ref="I35:O35"/>
    <mergeCell ref="C36:G36"/>
    <mergeCell ref="C37:G37"/>
    <mergeCell ref="B39:E39"/>
    <mergeCell ref="B40:E40"/>
    <mergeCell ref="B41:E41"/>
    <mergeCell ref="B42:E42"/>
    <mergeCell ref="B43:E43"/>
    <mergeCell ref="B44:E44"/>
    <mergeCell ref="B45:E45"/>
    <mergeCell ref="B46:E46"/>
    <mergeCell ref="B47:E47"/>
    <mergeCell ref="B48:E48"/>
    <mergeCell ref="B49:E49"/>
    <mergeCell ref="B50:E50"/>
    <mergeCell ref="B51:C51"/>
    <mergeCell ref="B52:C52"/>
    <mergeCell ref="B53:C53"/>
    <mergeCell ref="B54:C54"/>
    <mergeCell ref="B55:C55"/>
    <mergeCell ref="B56:C56"/>
    <mergeCell ref="B57:C57"/>
    <mergeCell ref="B58:C58"/>
    <mergeCell ref="B59:C59"/>
    <mergeCell ref="B63:G63"/>
    <mergeCell ref="B64:G64"/>
    <mergeCell ref="B65:G65"/>
    <mergeCell ref="B66:G66"/>
    <mergeCell ref="B67:G67"/>
    <mergeCell ref="B68:G68"/>
    <mergeCell ref="B69:G69"/>
    <mergeCell ref="B70:G70"/>
    <mergeCell ref="B71:G71"/>
    <mergeCell ref="I71:O71"/>
    <mergeCell ref="I72:O72"/>
    <mergeCell ref="I73:O73"/>
    <mergeCell ref="B74:G74"/>
    <mergeCell ref="I74:O74"/>
    <mergeCell ref="B75:G75"/>
    <mergeCell ref="B76:G76"/>
    <mergeCell ref="B79:G79"/>
    <mergeCell ref="B80:G80"/>
    <mergeCell ref="B81:G81"/>
    <mergeCell ref="B82:G82"/>
    <mergeCell ref="B83:G83"/>
    <mergeCell ref="B84:G84"/>
    <mergeCell ref="B85:G85"/>
    <mergeCell ref="B86:G86"/>
    <mergeCell ref="B87:G87"/>
    <mergeCell ref="B88:G88"/>
    <mergeCell ref="B89:G89"/>
    <mergeCell ref="B90:G90"/>
    <mergeCell ref="B91:G91"/>
    <mergeCell ref="B92:G92"/>
    <mergeCell ref="B93:G93"/>
    <mergeCell ref="B98:G98"/>
    <mergeCell ref="B99:G99"/>
    <mergeCell ref="B100:G100"/>
    <mergeCell ref="B101:G101"/>
    <mergeCell ref="B102:G102"/>
    <mergeCell ref="B103:G103"/>
    <mergeCell ref="B104:G104"/>
    <mergeCell ref="B105:G105"/>
    <mergeCell ref="B106:G106"/>
    <mergeCell ref="B107:G107"/>
    <mergeCell ref="B108:G108"/>
    <mergeCell ref="B109:G109"/>
    <mergeCell ref="B110:G110"/>
    <mergeCell ref="B111:G111"/>
    <mergeCell ref="B112:G112"/>
    <mergeCell ref="B113:G113"/>
    <mergeCell ref="B114:G114"/>
    <mergeCell ref="B115:G115"/>
    <mergeCell ref="B116:G116"/>
    <mergeCell ref="B117:G117"/>
    <mergeCell ref="B118:G118"/>
    <mergeCell ref="B119:G119"/>
    <mergeCell ref="B120:G120"/>
    <mergeCell ref="B121:G121"/>
    <mergeCell ref="B122:G122"/>
    <mergeCell ref="B123:G123"/>
    <mergeCell ref="B124:G124"/>
    <mergeCell ref="B125:G125"/>
    <mergeCell ref="B126:G126"/>
    <mergeCell ref="B127:G127"/>
    <mergeCell ref="B128:G128"/>
    <mergeCell ref="B129:G129"/>
    <mergeCell ref="B130:G130"/>
    <mergeCell ref="B131:G131"/>
    <mergeCell ref="B132:G132"/>
    <mergeCell ref="B133:G133"/>
    <mergeCell ref="B134:G134"/>
    <mergeCell ref="B135:G135"/>
    <mergeCell ref="B136:G136"/>
    <mergeCell ref="B137:G137"/>
    <mergeCell ref="B138:G138"/>
    <mergeCell ref="B139:G139"/>
    <mergeCell ref="B140:G140"/>
    <mergeCell ref="B141:G141"/>
    <mergeCell ref="B142:G142"/>
    <mergeCell ref="B143:G143"/>
    <mergeCell ref="B144:G144"/>
    <mergeCell ref="B145:G145"/>
    <mergeCell ref="B146:G146"/>
    <mergeCell ref="B147:G147"/>
    <mergeCell ref="B148:G148"/>
    <mergeCell ref="B149:G149"/>
    <mergeCell ref="B150:G150"/>
    <mergeCell ref="B151:G151"/>
    <mergeCell ref="B152:G152"/>
    <mergeCell ref="B153:G153"/>
    <mergeCell ref="B154:G154"/>
    <mergeCell ref="B155:G155"/>
    <mergeCell ref="B156:G156"/>
    <mergeCell ref="B157:G157"/>
    <mergeCell ref="B158:G158"/>
    <mergeCell ref="B159:G159"/>
    <mergeCell ref="B160:G160"/>
    <mergeCell ref="B161:G161"/>
    <mergeCell ref="B162:G162"/>
    <mergeCell ref="B163:G163"/>
    <mergeCell ref="B164:G164"/>
    <mergeCell ref="B165:G165"/>
    <mergeCell ref="B166:G166"/>
    <mergeCell ref="B167:G167"/>
    <mergeCell ref="B168:G168"/>
    <mergeCell ref="B169:G169"/>
    <mergeCell ref="B170:G170"/>
    <mergeCell ref="B171:G171"/>
    <mergeCell ref="B172:G172"/>
    <mergeCell ref="B173:C173"/>
    <mergeCell ref="D173:G173"/>
    <mergeCell ref="B174:C174"/>
    <mergeCell ref="D174:G174"/>
    <mergeCell ref="B175:C175"/>
    <mergeCell ref="D175:G175"/>
    <mergeCell ref="B176:C176"/>
    <mergeCell ref="D176:G176"/>
    <mergeCell ref="B177:C177"/>
    <mergeCell ref="D177:G177"/>
    <mergeCell ref="B178:C178"/>
    <mergeCell ref="D178:G178"/>
    <mergeCell ref="B179:G179"/>
    <mergeCell ref="B180:G180"/>
    <mergeCell ref="B181:G181"/>
    <mergeCell ref="B182:G182"/>
    <mergeCell ref="B183:G183"/>
    <mergeCell ref="B184:G184"/>
    <mergeCell ref="B188:G188"/>
    <mergeCell ref="B189:G189"/>
    <mergeCell ref="B190:G190"/>
    <mergeCell ref="B191:G191"/>
    <mergeCell ref="B192:G192"/>
    <mergeCell ref="B193:G193"/>
    <mergeCell ref="B194:G194"/>
    <mergeCell ref="B195:G195"/>
    <mergeCell ref="B196:G196"/>
    <mergeCell ref="B197:G197"/>
    <mergeCell ref="B198:G198"/>
    <mergeCell ref="B199:G199"/>
    <mergeCell ref="B200:G200"/>
    <mergeCell ref="B201:G201"/>
    <mergeCell ref="B202:G202"/>
    <mergeCell ref="B203:G203"/>
    <mergeCell ref="B204:G204"/>
    <mergeCell ref="B205:G205"/>
    <mergeCell ref="B206:G206"/>
    <mergeCell ref="B207:G207"/>
    <mergeCell ref="B209:G209"/>
    <mergeCell ref="B210:G210"/>
    <mergeCell ref="B211:G211"/>
    <mergeCell ref="B212:G212"/>
    <mergeCell ref="B213:G213"/>
    <mergeCell ref="B214:G214"/>
    <mergeCell ref="B215:G215"/>
    <mergeCell ref="B216:G216"/>
    <mergeCell ref="B218:G218"/>
    <mergeCell ref="B219:G219"/>
    <mergeCell ref="B220:G220"/>
    <mergeCell ref="B221:G221"/>
    <mergeCell ref="B222:G222"/>
    <mergeCell ref="B223:G223"/>
    <mergeCell ref="B224:G224"/>
    <mergeCell ref="B225:G225"/>
    <mergeCell ref="B227:G227"/>
    <mergeCell ref="B228:G228"/>
    <mergeCell ref="B229:G229"/>
    <mergeCell ref="B230:G230"/>
    <mergeCell ref="B231:G231"/>
    <mergeCell ref="B232:G232"/>
    <mergeCell ref="B234:G234"/>
    <mergeCell ref="B235:G235"/>
    <mergeCell ref="B236:G236"/>
    <mergeCell ref="B237:G237"/>
    <mergeCell ref="B238:G238"/>
    <mergeCell ref="B239:G239"/>
    <mergeCell ref="B240:G240"/>
    <mergeCell ref="B241:G241"/>
    <mergeCell ref="B242:G242"/>
    <mergeCell ref="B243:G243"/>
    <mergeCell ref="B244:G244"/>
    <mergeCell ref="B245:G245"/>
    <mergeCell ref="B246:G246"/>
    <mergeCell ref="B247:G247"/>
    <mergeCell ref="B248:G248"/>
    <mergeCell ref="B249:G249"/>
    <mergeCell ref="B250:G250"/>
    <mergeCell ref="B251:G251"/>
    <mergeCell ref="B252:G252"/>
    <mergeCell ref="B253:G253"/>
    <mergeCell ref="B254:G254"/>
    <mergeCell ref="B255:G255"/>
    <mergeCell ref="B256:G256"/>
    <mergeCell ref="B257:G257"/>
    <mergeCell ref="B258:G258"/>
    <mergeCell ref="B259:G259"/>
    <mergeCell ref="B260:G260"/>
    <mergeCell ref="B261:G261"/>
    <mergeCell ref="B262:G262"/>
    <mergeCell ref="B263:G263"/>
    <mergeCell ref="B264:G264"/>
    <mergeCell ref="B265:G265"/>
    <mergeCell ref="B266:G266"/>
    <mergeCell ref="B267:G267"/>
    <mergeCell ref="B268:G268"/>
    <mergeCell ref="B269:G269"/>
    <mergeCell ref="B270:G270"/>
    <mergeCell ref="B271:G271"/>
    <mergeCell ref="B272:G272"/>
    <mergeCell ref="B273:G273"/>
    <mergeCell ref="B274:G274"/>
    <mergeCell ref="B275:G275"/>
    <mergeCell ref="B276:G276"/>
    <mergeCell ref="B277:G277"/>
    <mergeCell ref="B278:G278"/>
    <mergeCell ref="B279:G279"/>
    <mergeCell ref="B281:G281"/>
    <mergeCell ref="B282:G282"/>
    <mergeCell ref="B283:G283"/>
    <mergeCell ref="B284:G284"/>
    <mergeCell ref="B285:G285"/>
    <mergeCell ref="B286:G286"/>
    <mergeCell ref="B287:G287"/>
    <mergeCell ref="B288:G288"/>
    <mergeCell ref="B289:G289"/>
    <mergeCell ref="B290:G290"/>
    <mergeCell ref="B291:G291"/>
    <mergeCell ref="B292:G292"/>
    <mergeCell ref="B293:G293"/>
    <mergeCell ref="B294:G294"/>
    <mergeCell ref="B295:G295"/>
    <mergeCell ref="B296:G296"/>
    <mergeCell ref="B297:G297"/>
    <mergeCell ref="B298:G298"/>
    <mergeCell ref="B299:G299"/>
    <mergeCell ref="B300:G300"/>
    <mergeCell ref="B301:G301"/>
    <mergeCell ref="B302:G302"/>
    <mergeCell ref="B303:G303"/>
    <mergeCell ref="B304:G304"/>
    <mergeCell ref="B305:G305"/>
    <mergeCell ref="B306:G306"/>
    <mergeCell ref="B307:G307"/>
    <mergeCell ref="B308:G308"/>
    <mergeCell ref="B309:G309"/>
    <mergeCell ref="B310:G310"/>
    <mergeCell ref="B311:G311"/>
    <mergeCell ref="B312:G312"/>
    <mergeCell ref="B313:G313"/>
    <mergeCell ref="B314:G314"/>
    <mergeCell ref="B315:G315"/>
    <mergeCell ref="B316:G316"/>
    <mergeCell ref="B317:G317"/>
    <mergeCell ref="B318:G318"/>
    <mergeCell ref="B319:G319"/>
    <mergeCell ref="B320:G320"/>
    <mergeCell ref="B321:G321"/>
    <mergeCell ref="B322:G322"/>
    <mergeCell ref="B323:G323"/>
    <mergeCell ref="B324:G324"/>
    <mergeCell ref="B325:G325"/>
    <mergeCell ref="B326:G326"/>
    <mergeCell ref="B327:G327"/>
    <mergeCell ref="B328:G328"/>
    <mergeCell ref="B329:G329"/>
    <mergeCell ref="B330:G330"/>
    <mergeCell ref="B331:G331"/>
    <mergeCell ref="B332:G332"/>
    <mergeCell ref="B333:G333"/>
    <mergeCell ref="B334:G334"/>
    <mergeCell ref="B335:G335"/>
    <mergeCell ref="B336:G336"/>
    <mergeCell ref="B337:G337"/>
    <mergeCell ref="B338:G338"/>
    <mergeCell ref="B339:G339"/>
    <mergeCell ref="B340:G340"/>
    <mergeCell ref="B24:B25"/>
    <mergeCell ref="B26:B27"/>
    <mergeCell ref="B28:B29"/>
    <mergeCell ref="B30:B31"/>
    <mergeCell ref="B32:B33"/>
    <mergeCell ref="B34:B35"/>
    <mergeCell ref="B36:B37"/>
    <mergeCell ref="I22:I23"/>
    <mergeCell ref="I29:I30"/>
    <mergeCell ref="I32:I33"/>
    <mergeCell ref="I36:I37"/>
    <mergeCell ref="I38:I41"/>
    <mergeCell ref="I42:I45"/>
    <mergeCell ref="I46:I49"/>
    <mergeCell ref="I50:I53"/>
    <mergeCell ref="I54:I57"/>
    <mergeCell ref="I58:I61"/>
    <mergeCell ref="I62:I65"/>
    <mergeCell ref="B186:G187"/>
    <mergeCell ref="I15:O16"/>
    <mergeCell ref="C26:G27"/>
    <mergeCell ref="J36:O37"/>
    <mergeCell ref="J38:O41"/>
    <mergeCell ref="J42:O45"/>
    <mergeCell ref="E5:G7"/>
    <mergeCell ref="J54:O57"/>
    <mergeCell ref="J58:O61"/>
    <mergeCell ref="J62:O65"/>
    <mergeCell ref="J46:O49"/>
    <mergeCell ref="J50:O53"/>
    <mergeCell ref="B60:E61"/>
    <mergeCell ref="B72:G73"/>
    <mergeCell ref="B77:G78"/>
    <mergeCell ref="B94:G97"/>
  </mergeCells>
  <hyperlinks>
    <hyperlink ref="E10" r:id="rId2" display="https://app.roll20.net/join/1733100/fM5h_Q "/>
    <hyperlink ref="I19" r:id="rId3" display="http://www.goddessfantasy.net/bbs/index.php?topic=88568.0"/>
    <hyperlink ref="B45" r:id="rId4" display="B. MOV, 移動率（Move Rating）"/>
    <hyperlink ref="B98" r:id="rId5" display="意識形態/信仰"/>
    <hyperlink ref="B120" r:id="rId6" display="重要人士"/>
    <hyperlink ref="B131" r:id="rId6" display="（承上）為何重要"/>
    <hyperlink ref="B143" r:id="rId7" display="重要地點"/>
    <hyperlink ref="B154" r:id="rId8" display="珍愛物品"/>
    <hyperlink ref="B277" r:id="rId9" display="http://www.goddessfantasy.net/bbs/index.php?topic=89557.0"/>
    <hyperlink ref="B278" r:id="rId10" display="http://www.goddessfantasy.net/bbs/index.php?topic=89719.0"/>
  </hyperlinks>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outlinePr summaryBelow="0" summaryRight="0"/>
  </sheetPr>
  <dimension ref="A1:AP175"/>
  <sheetViews>
    <sheetView showGridLines="0" tabSelected="1" topLeftCell="A73" workbookViewId="0">
      <selection activeCell="C89" sqref="C89:L91"/>
    </sheetView>
  </sheetViews>
  <sheetFormatPr defaultColWidth="11.2166666666667" defaultRowHeight="15" customHeight="1"/>
  <cols>
    <col min="1" max="1" width="5.10833333333333" customWidth="1"/>
    <col min="2" max="2" width="3.89166666666667" customWidth="1"/>
    <col min="3" max="3" width="1.89166666666667" customWidth="1"/>
    <col min="4" max="5" width="3.55833333333333" customWidth="1"/>
    <col min="6" max="6" width="2.66666666666667" customWidth="1"/>
    <col min="7" max="7" width="2" customWidth="1"/>
    <col min="8" max="11" width="3.44166666666667" customWidth="1"/>
    <col min="12" max="12" width="3.21666666666667" customWidth="1"/>
    <col min="13" max="13" width="4.66666666666667" customWidth="1"/>
    <col min="14" max="14" width="1.78333333333333" customWidth="1"/>
    <col min="15" max="15" width="4.21666666666667" customWidth="1"/>
    <col min="16" max="16" width="1.78333333333333" customWidth="1"/>
    <col min="17" max="18" width="3.55833333333333" customWidth="1"/>
    <col min="19" max="19" width="3.33333333333333" customWidth="1"/>
    <col min="20" max="20" width="4.78333333333333" customWidth="1"/>
    <col min="21" max="21" width="3.66666666666667" customWidth="1"/>
    <col min="22" max="22" width="3.89166666666667" customWidth="1"/>
    <col min="23" max="24" width="3.78333333333333" customWidth="1"/>
    <col min="25" max="25" width="3.21666666666667" customWidth="1"/>
    <col min="26" max="26" width="4.33333333333333" customWidth="1"/>
    <col min="27" max="27" width="1.44166666666667" customWidth="1"/>
    <col min="28" max="37" width="3.78333333333333" customWidth="1"/>
    <col min="38" max="38" width="1.66666666666667" customWidth="1"/>
    <col min="39" max="39" width="28.6666666666667" hidden="1" customWidth="1"/>
    <col min="40" max="42" width="3.78333333333333" hidden="1" customWidth="1"/>
  </cols>
  <sheetData>
    <row r="1" ht="17.25" spans="1:42">
      <c r="A1" s="33" t="s">
        <v>401</v>
      </c>
      <c r="B1" s="34"/>
      <c r="C1" s="34"/>
      <c r="D1" s="34"/>
      <c r="E1" s="34"/>
      <c r="F1" s="34"/>
      <c r="G1" s="34"/>
      <c r="H1" s="34"/>
      <c r="I1" s="34"/>
      <c r="J1" s="34"/>
      <c r="K1" s="34"/>
      <c r="L1" s="34"/>
      <c r="M1" s="34"/>
      <c r="N1" s="34"/>
      <c r="O1" s="34"/>
      <c r="P1" s="34"/>
      <c r="Q1" s="34"/>
      <c r="R1" s="34"/>
      <c r="S1" s="34"/>
      <c r="T1" s="34"/>
      <c r="U1" s="34"/>
      <c r="V1" s="34"/>
      <c r="W1" s="34"/>
      <c r="X1" s="34"/>
      <c r="Y1" s="34"/>
      <c r="Z1" s="34"/>
      <c r="AA1" s="36"/>
      <c r="AB1" s="177"/>
      <c r="AC1" s="177"/>
      <c r="AD1" s="177"/>
      <c r="AE1" s="177"/>
      <c r="AF1" s="177"/>
      <c r="AG1" s="177"/>
      <c r="AH1" s="177"/>
      <c r="AI1" s="177"/>
      <c r="AJ1" s="177"/>
      <c r="AK1" s="177"/>
      <c r="AL1" s="641"/>
      <c r="AM1" s="641"/>
      <c r="AN1" s="641"/>
      <c r="AO1" s="641"/>
      <c r="AP1" s="641"/>
    </row>
    <row r="2" ht="20.25" spans="1:42">
      <c r="A2" s="35"/>
      <c r="B2" s="11"/>
      <c r="C2" s="11"/>
      <c r="D2" s="11"/>
      <c r="E2" s="11"/>
      <c r="F2" s="11"/>
      <c r="G2" s="11"/>
      <c r="H2" s="11"/>
      <c r="I2" s="11"/>
      <c r="J2" s="11"/>
      <c r="K2" s="11"/>
      <c r="L2" s="11"/>
      <c r="M2" s="11"/>
      <c r="N2" s="11"/>
      <c r="O2" s="11"/>
      <c r="P2" s="11"/>
      <c r="Q2" s="11"/>
      <c r="R2" s="11"/>
      <c r="S2" s="11"/>
      <c r="T2" s="11"/>
      <c r="U2" s="11"/>
      <c r="V2" s="11"/>
      <c r="W2" s="11"/>
      <c r="X2" s="11"/>
      <c r="Y2" s="11"/>
      <c r="Z2" s="11"/>
      <c r="AA2" s="178"/>
      <c r="AB2" s="625" t="s">
        <v>402</v>
      </c>
      <c r="AC2" s="62"/>
      <c r="AD2" s="62"/>
      <c r="AE2" s="62"/>
      <c r="AF2" s="62"/>
      <c r="AG2" s="62"/>
      <c r="AH2" s="62"/>
      <c r="AI2" s="62"/>
      <c r="AJ2" s="62"/>
      <c r="AK2" s="112"/>
      <c r="AL2" s="19"/>
      <c r="AM2" s="19"/>
      <c r="AN2" s="19"/>
      <c r="AO2" s="19"/>
      <c r="AP2" s="19"/>
    </row>
    <row r="3" ht="20.25" customHeight="1" spans="1:42">
      <c r="A3" s="36" t="s">
        <v>403</v>
      </c>
      <c r="AA3" s="36"/>
      <c r="AB3" s="626" t="str">
        <f>IF(($B$8&lt;15)*($B$8&lt;&gt;""),"15歲或以下請聯絡KP","")&amp;(IF(($B$8&gt;=15)*($B$8&lt;=19),"STR、SIZ擇一減去5點、EDU減去5點，創角時決定 Luck 初始值的擲骰可連擲兩次、取高的那次。","")&amp;IF(($B$8&gt;=20)*($B$8&lt;=39),"進行一次EDU的增強檢定。","")&amp;IF(($B$8&gt;=40)*($B$8&lt;=49),"從 STR、CON 或 DEX 中共減去 5 點，將 APP 減去 5 點，進行兩次 EDU 的成長擲骰，Move Rating 減 1","")&amp;IF(($B$8&gt;=50)*($B$8&lt;=59),"從 STR、CON 或 DEX 中共減去 10 點，將 APP 減去 5 點，進行三次 EDU 的成長擲骰，Move Rating 減 2 ","")&amp;IF(($B$8&gt;=60)*($B$8&lt;=69),"從 STR、CON 或 DEX 中共減去 20 點，將 APP 減去 10 點，進行四次 EDU 的成長擲骰，Move Rating 減 3","")&amp;IF(($B$8&gt;=70)*($B$8&lt;=79),"從 STR、CON 或 DEX 中共減去 40 點，將 APP 減去 15 點，進行四次 EDU 的成長擲骰，Move Rating 減 4","")&amp;IF(($B$8&gt;=80)*($B$8&lt;=89),"從 STR、CON 或 DEX 中共減去 80 點，將 APP 減去 20 點，進行四次 EDU 的成長擲骰，Move Rating 減 5 ","")&amp;IF(($B$8&gt;=90),"90歲或以上請聯絡KP",""))&amp;(IF(($B$8&gt;=20)*($B$8&lt;=89),CHAR(10)&amp;"EDU 增强檢定：投擲 1D100，如果結果大于角色現有的 EDU，那麽在 EDU 上增加 1D10 點（上限99）。",""))</f>
        <v>90歲或以上請聯絡KP</v>
      </c>
      <c r="AC3" s="57"/>
      <c r="AD3" s="57"/>
      <c r="AE3" s="57"/>
      <c r="AF3" s="57"/>
      <c r="AG3" s="57"/>
      <c r="AH3" s="57"/>
      <c r="AI3" s="57"/>
      <c r="AJ3" s="57"/>
      <c r="AK3" s="111"/>
      <c r="AL3" s="642"/>
      <c r="AM3" s="642"/>
      <c r="AN3" s="642"/>
      <c r="AO3" s="642"/>
      <c r="AP3" s="642"/>
    </row>
    <row r="4" ht="14.25" customHeight="1" spans="1:42">
      <c r="A4" s="37" t="s">
        <v>404</v>
      </c>
      <c r="B4" s="38"/>
      <c r="C4" s="38"/>
      <c r="D4" s="38"/>
      <c r="E4" s="38"/>
      <c r="F4" s="38"/>
      <c r="G4" s="38"/>
      <c r="H4" s="38"/>
      <c r="I4" s="38"/>
      <c r="J4" s="38"/>
      <c r="K4" s="38"/>
      <c r="L4" s="38"/>
      <c r="M4" s="95"/>
      <c r="N4" s="96" t="s">
        <v>405</v>
      </c>
      <c r="O4" s="56" t="s">
        <v>406</v>
      </c>
      <c r="P4" s="57"/>
      <c r="Q4" s="57"/>
      <c r="R4" s="57"/>
      <c r="S4" s="57"/>
      <c r="T4" s="57"/>
      <c r="U4" s="57"/>
      <c r="V4" s="57"/>
      <c r="W4" s="57"/>
      <c r="X4" s="57"/>
      <c r="Y4" s="57"/>
      <c r="Z4" s="111"/>
      <c r="AA4" s="36"/>
      <c r="AB4" s="53"/>
      <c r="AK4" s="104"/>
      <c r="AL4" s="642"/>
      <c r="AM4" s="642"/>
      <c r="AN4" s="642"/>
      <c r="AO4" s="642"/>
      <c r="AP4" s="642"/>
    </row>
    <row r="5" ht="14.25" customHeight="1" spans="1:42">
      <c r="A5" s="39" t="s">
        <v>407</v>
      </c>
      <c r="B5" s="40" t="s">
        <v>408</v>
      </c>
      <c r="C5" s="41"/>
      <c r="D5" s="41"/>
      <c r="E5" s="41"/>
      <c r="F5" s="41"/>
      <c r="G5" s="42" t="s">
        <v>409</v>
      </c>
      <c r="H5" s="41"/>
      <c r="I5" s="40" t="s">
        <v>410</v>
      </c>
      <c r="J5" s="41"/>
      <c r="K5" s="41"/>
      <c r="L5" s="41"/>
      <c r="M5" s="97"/>
      <c r="O5" s="98"/>
      <c r="P5" s="38"/>
      <c r="Q5" s="141" t="s">
        <v>411</v>
      </c>
      <c r="R5" s="141" t="s">
        <v>50</v>
      </c>
      <c r="S5" s="141" t="s">
        <v>412</v>
      </c>
      <c r="T5" s="38"/>
      <c r="U5" s="141"/>
      <c r="V5" s="141"/>
      <c r="W5" s="141"/>
      <c r="X5" s="141" t="s">
        <v>50</v>
      </c>
      <c r="Y5" s="141" t="s">
        <v>412</v>
      </c>
      <c r="Z5" s="95"/>
      <c r="AA5" s="36"/>
      <c r="AB5" s="54"/>
      <c r="AC5" s="55"/>
      <c r="AD5" s="55"/>
      <c r="AE5" s="55"/>
      <c r="AF5" s="55"/>
      <c r="AG5" s="55"/>
      <c r="AH5" s="55"/>
      <c r="AI5" s="55"/>
      <c r="AJ5" s="55"/>
      <c r="AK5" s="110"/>
      <c r="AL5" s="642"/>
      <c r="AM5" s="642"/>
      <c r="AN5" s="642"/>
      <c r="AO5" s="642"/>
      <c r="AP5" s="642"/>
    </row>
    <row r="6" ht="14.25" customHeight="1" spans="1:42">
      <c r="A6" s="39" t="s">
        <v>413</v>
      </c>
      <c r="B6" s="40" t="s">
        <v>414</v>
      </c>
      <c r="C6" s="41"/>
      <c r="D6" s="41"/>
      <c r="E6" s="41"/>
      <c r="F6" s="41"/>
      <c r="G6" s="42" t="s">
        <v>415</v>
      </c>
      <c r="H6" s="41"/>
      <c r="I6" s="43" t="s">
        <v>416</v>
      </c>
      <c r="J6" s="41"/>
      <c r="K6" s="41"/>
      <c r="L6" s="41"/>
      <c r="M6" s="97"/>
      <c r="O6" s="99" t="s">
        <v>11</v>
      </c>
      <c r="P6" s="12"/>
      <c r="Q6" s="114" t="s">
        <v>417</v>
      </c>
      <c r="R6" s="114" t="s">
        <v>418</v>
      </c>
      <c r="S6" s="116" t="e">
        <f>($Q$6+$R$6)</f>
        <v>#VALUE!</v>
      </c>
      <c r="T6" s="116" t="e">
        <f t="shared" ref="T6:T13" si="0">ROUNDDOWN(S6/2,)&amp;" / "&amp;ROUNDDOWN(S6/5,)</f>
        <v>#VALUE!</v>
      </c>
      <c r="U6" s="142" t="s">
        <v>419</v>
      </c>
      <c r="V6" s="143" t="e">
        <f>IF(AND(S6&gt;S12,S7&gt;S12),9,IF(OR(S6&gt;=S12,S7&gt;=S12),8,IF(AND(S6&lt;S12,S7&lt;S12),7)))</f>
        <v>#VALUE!</v>
      </c>
      <c r="W6" s="12"/>
      <c r="X6" s="114" t="s">
        <v>420</v>
      </c>
      <c r="Y6" s="143" t="e">
        <f>$V$6+$X$6</f>
        <v>#VALUE!</v>
      </c>
      <c r="Z6" s="185"/>
      <c r="AA6" s="36"/>
      <c r="AB6" s="214"/>
      <c r="AC6" s="214"/>
      <c r="AD6" s="214"/>
      <c r="AE6" s="214"/>
      <c r="AF6" s="214"/>
      <c r="AG6" s="36"/>
      <c r="AH6" s="36"/>
      <c r="AI6" s="36"/>
      <c r="AJ6" s="36"/>
      <c r="AK6" s="36"/>
      <c r="AL6" s="19"/>
      <c r="AM6" s="19"/>
      <c r="AN6" s="19"/>
      <c r="AO6" s="19"/>
      <c r="AP6" s="19"/>
    </row>
    <row r="7" ht="14.25" customHeight="1" spans="1:42">
      <c r="A7" s="39" t="s">
        <v>421</v>
      </c>
      <c r="B7" s="40" t="s">
        <v>422</v>
      </c>
      <c r="C7" s="41"/>
      <c r="D7" s="41"/>
      <c r="E7" s="41"/>
      <c r="F7" s="41"/>
      <c r="G7" s="42" t="s">
        <v>423</v>
      </c>
      <c r="H7" s="41"/>
      <c r="I7" s="43" t="s">
        <v>424</v>
      </c>
      <c r="J7" s="41"/>
      <c r="K7" s="41"/>
      <c r="L7" s="41"/>
      <c r="M7" s="97"/>
      <c r="O7" s="100" t="s">
        <v>21</v>
      </c>
      <c r="P7" s="45"/>
      <c r="Q7" s="120" t="s">
        <v>425</v>
      </c>
      <c r="R7" s="120" t="s">
        <v>426</v>
      </c>
      <c r="S7" s="122" t="e">
        <f>($Q$7+$R$7)</f>
        <v>#VALUE!</v>
      </c>
      <c r="T7" s="122" t="e">
        <f t="shared" si="0"/>
        <v>#VALUE!</v>
      </c>
      <c r="U7" s="144" t="s">
        <v>117</v>
      </c>
      <c r="V7" s="44" t="e">
        <f t="array" ref="V7">LOOKUP(S6+S12,{0,65,85,125,165,205,285,365,445},{"-2","-1","0","1","2","3","4","5","6"})</f>
        <v>#VALUE!</v>
      </c>
      <c r="W7" s="45"/>
      <c r="X7" s="120" t="s">
        <v>427</v>
      </c>
      <c r="Y7" s="44" t="e">
        <f>$V$7+$X$7</f>
        <v>#VALUE!</v>
      </c>
      <c r="Z7" s="97"/>
      <c r="AA7" s="177"/>
      <c r="AB7" s="56" t="s">
        <v>428</v>
      </c>
      <c r="AC7" s="57"/>
      <c r="AD7" s="57"/>
      <c r="AE7" s="57"/>
      <c r="AF7" s="57"/>
      <c r="AG7" s="57"/>
      <c r="AH7" s="57"/>
      <c r="AI7" s="57"/>
      <c r="AJ7" s="57"/>
      <c r="AK7" s="111"/>
      <c r="AL7" s="19"/>
      <c r="AM7" s="19"/>
      <c r="AN7" s="19"/>
      <c r="AO7" s="19"/>
      <c r="AP7" s="19"/>
    </row>
    <row r="8" ht="14.25" customHeight="1" spans="1:42">
      <c r="A8" s="39" t="s">
        <v>49</v>
      </c>
      <c r="B8" s="43" t="s">
        <v>429</v>
      </c>
      <c r="C8" s="41"/>
      <c r="D8" s="41"/>
      <c r="E8" s="41"/>
      <c r="F8" s="41"/>
      <c r="G8" s="42" t="s">
        <v>430</v>
      </c>
      <c r="H8" s="41"/>
      <c r="I8" s="40" t="s">
        <v>431</v>
      </c>
      <c r="J8" s="41"/>
      <c r="K8" s="41"/>
      <c r="L8" s="41"/>
      <c r="M8" s="97"/>
      <c r="O8" s="100" t="s">
        <v>29</v>
      </c>
      <c r="P8" s="45"/>
      <c r="Q8" s="120" t="s">
        <v>432</v>
      </c>
      <c r="R8" s="120" t="s">
        <v>433</v>
      </c>
      <c r="S8" s="122" t="e">
        <f>($Q$8+$R$8)</f>
        <v>#VALUE!</v>
      </c>
      <c r="T8" s="122" t="e">
        <f t="shared" si="0"/>
        <v>#VALUE!</v>
      </c>
      <c r="U8" s="145" t="s">
        <v>434</v>
      </c>
      <c r="V8" s="102" t="e">
        <f t="array" ref="V8">LOOKUP(S6+S12,{0,2,65,85,125,165,205,285,365,445},{"","-2","-1","0","＋1D4","＋1D6","＋2D6","＋3D6","＋4D6","＋5D6"})</f>
        <v>#VALUE!</v>
      </c>
      <c r="W8" s="41"/>
      <c r="X8" s="41"/>
      <c r="Y8" s="41"/>
      <c r="Z8" s="97"/>
      <c r="AA8" s="177"/>
      <c r="AB8" s="762" t="s">
        <v>11</v>
      </c>
      <c r="AC8" s="763" t="e">
        <f>IF(($Q$6&lt;&gt;"")*($S$6&lt;=10),"衰弱：沒法站起來甚至端起一杯茶","")&amp;(IF(($S$6&gt;=11)*($S$6&lt;=35),"弱者,虛弱","")&amp;IF(($S$6&gt;=36)*($S$6&lt;=79),"正常人的力量","")&amp;IF(($S$6&gt;=80)*($S$6&lt;=94),"你見過的力氣最大的人｡","")&amp;IF(($S$6&gt;=95)*($S$6&lt;=99),"世界水平(奧賽舉重冠軍)｡人類極限｡","")&amp;IF(($S$6&gt;=100)*($S$6&lt;=199),"超越人類之力(例如大猩猩或馬)｡","")&amp;IF(($S$6&gt;=200),"怪物之力(例如格拉基,見14章)",""))</f>
        <v>#VALUE!</v>
      </c>
      <c r="AD8" s="38"/>
      <c r="AE8" s="38"/>
      <c r="AF8" s="38"/>
      <c r="AG8" s="95"/>
      <c r="AH8" s="37" t="s">
        <v>435</v>
      </c>
      <c r="AI8" s="259"/>
      <c r="AJ8" s="770" t="s">
        <v>436</v>
      </c>
      <c r="AK8" s="771" t="s">
        <v>437</v>
      </c>
      <c r="AL8" s="643"/>
      <c r="AM8" s="643"/>
      <c r="AN8" s="643"/>
      <c r="AO8" s="643"/>
      <c r="AP8" s="643"/>
    </row>
    <row r="9" ht="14.25" customHeight="1" spans="1:42">
      <c r="A9" s="39" t="s">
        <v>438</v>
      </c>
      <c r="B9" s="40" t="s">
        <v>439</v>
      </c>
      <c r="C9" s="44" t="str">
        <f ca="1">IFERROR(INDIRECT("「特徵」!$A$"&amp;MATCH($B$9,「特徵」!A:A,0)+2),"")</f>
        <v>任意</v>
      </c>
      <c r="D9" s="41"/>
      <c r="E9" s="41"/>
      <c r="F9" s="41"/>
      <c r="G9" s="42" t="s">
        <v>440</v>
      </c>
      <c r="H9" s="45"/>
      <c r="I9" s="101"/>
      <c r="J9" s="102" t="str">
        <f ca="1">IFERROR(INDIRECT("「特徵」!$A$"&amp;MATCH($I$9,「特徵」!A:A,0)+2),"")</f>
        <v/>
      </c>
      <c r="K9" s="41"/>
      <c r="L9" s="41"/>
      <c r="M9" s="97"/>
      <c r="O9" s="100" t="s">
        <v>15</v>
      </c>
      <c r="P9" s="45"/>
      <c r="Q9" s="120" t="s">
        <v>441</v>
      </c>
      <c r="R9" s="120" t="s">
        <v>442</v>
      </c>
      <c r="S9" s="122" t="e">
        <f>($Q$9+$R$9)</f>
        <v>#VALUE!</v>
      </c>
      <c r="T9" s="122" t="e">
        <f t="shared" si="0"/>
        <v>#VALUE!</v>
      </c>
      <c r="U9" s="144" t="s">
        <v>443</v>
      </c>
      <c r="V9" s="44" t="e">
        <f>S13</f>
        <v>#VALUE!</v>
      </c>
      <c r="W9" s="41"/>
      <c r="X9" s="120" t="s">
        <v>444</v>
      </c>
      <c r="Y9" s="44" t="e">
        <f>$V$9+$X$9</f>
        <v>#VALUE!</v>
      </c>
      <c r="Z9" s="97"/>
      <c r="AA9" s="177"/>
      <c r="AB9" s="764" t="s">
        <v>21</v>
      </c>
      <c r="AC9" s="765" t="e">
        <f>IF(($Q$7&lt;&gt;"")*($S$7&lt;=10),"沒有協助無法移動｡","")&amp;(IF(($S$7&gt;=11)*($S$7&lt;=35),"緩慢,笨拙,無法行動自如｡","")&amp;IF(($S$7&gt;=36)*($S$7&lt;=79),"普通人｡","")&amp;IF(($S$7&gt;=80)*($S$7&lt;=94),"高速而靈活,可以達成超凡的技藝(例如雜技演員,偉大的舞者)｡","")&amp;IF(($S$7&gt;=95)*($S$7&lt;=99),"世界級運動員｡人類極限｡","")&amp;IF(($S$7&gt;=100)*($S$7&lt;=199),"超越人類之速(例如虎)｡","")&amp;IF(($S$7&gt;=200),"閃電之速,可以在人類反應過來之前完成一系列動作｡",""))</f>
        <v>#VALUE!</v>
      </c>
      <c r="AD9" s="11"/>
      <c r="AE9" s="11"/>
      <c r="AF9" s="11"/>
      <c r="AG9" s="185"/>
      <c r="AH9" s="772" t="s">
        <v>445</v>
      </c>
      <c r="AI9" s="45"/>
      <c r="AJ9" s="773">
        <f>SUM($I$27:$K$32)</f>
        <v>120</v>
      </c>
      <c r="AK9" s="774">
        <f>IFERROR(SUM($AJ$9)/SUM($AJ$9:$AJ$14),0)</f>
        <v>1</v>
      </c>
      <c r="AL9" s="643"/>
      <c r="AM9" s="643"/>
      <c r="AN9" s="643"/>
      <c r="AO9" s="643"/>
      <c r="AP9" s="643"/>
    </row>
    <row r="10" ht="14.25" customHeight="1" spans="1:42">
      <c r="A10" s="46" t="s">
        <v>446</v>
      </c>
      <c r="B10" s="41"/>
      <c r="C10" s="41"/>
      <c r="D10" s="41"/>
      <c r="E10" s="41"/>
      <c r="F10" s="41"/>
      <c r="G10" s="41"/>
      <c r="H10" s="41"/>
      <c r="I10" s="41"/>
      <c r="J10" s="41"/>
      <c r="K10" s="41"/>
      <c r="L10" s="41"/>
      <c r="M10" s="97"/>
      <c r="O10" s="100" t="s">
        <v>447</v>
      </c>
      <c r="P10" s="45"/>
      <c r="Q10" s="120" t="s">
        <v>448</v>
      </c>
      <c r="R10" s="120" t="s">
        <v>449</v>
      </c>
      <c r="S10" s="122" t="e">
        <f>($Q$10+$R$10)</f>
        <v>#VALUE!</v>
      </c>
      <c r="T10" s="122" t="e">
        <f t="shared" si="0"/>
        <v>#VALUE!</v>
      </c>
      <c r="U10" s="144" t="s">
        <v>450</v>
      </c>
      <c r="V10" s="44" t="e">
        <f>S11</f>
        <v>#VALUE!</v>
      </c>
      <c r="W10" s="41"/>
      <c r="X10" s="120" t="s">
        <v>451</v>
      </c>
      <c r="Y10" s="44" t="e">
        <f>$V$10+$X$10</f>
        <v>#VALUE!</v>
      </c>
      <c r="Z10" s="97"/>
      <c r="AA10" s="177"/>
      <c r="AB10" s="764" t="s">
        <v>29</v>
      </c>
      <c r="AC10" s="766" t="e">
        <f>IF(($Q$8&lt;&gt;"")*($S$8&lt;=10),"弱者的心,沒有意志力,沒有魔法潜能｡","")&amp;(IF(($S$8&gt;=11)*($S$8&lt;=35),"意志力弱,經常成爲高智力或高意志人士的人偶或玩物｡","")&amp;IF(($S$8&gt;=36)*($S$8&lt;=79),"普通人｡","")&amp;IF(($S$8&gt;=80)*($S$8&lt;=94),"堅强的心,對溝通不可視之物和魔法有著高潜質｡","")&amp;IF(($S$8&gt;=95)*($S$8&lt;=99),"鋼鐵之心,緊密聯接着精神領域和不可視世界｡","")&amp;IF(($S$8&gt;=100)*($S$8&lt;=209),"超越人類,基本上是異界存在(例如依格,見14章)｡","")&amp;IF(($S$8&gt;=210),"怪物的魔法潜質和力量,超越凡人之理解力(例如偉大之克蘇魯,見14章)｡",""))</f>
        <v>#VALUE!</v>
      </c>
      <c r="AD10" s="11"/>
      <c r="AE10" s="11"/>
      <c r="AF10" s="11"/>
      <c r="AG10" s="185"/>
      <c r="AH10" s="772" t="s">
        <v>452</v>
      </c>
      <c r="AI10" s="45"/>
      <c r="AJ10" s="773">
        <f>SUM($I$52:$K$72,$I$74:$K$76)</f>
        <v>0</v>
      </c>
      <c r="AK10" s="774">
        <f>IFERROR(SUM($AJ$10)/SUM($AJ$9:$AJ$14),0)</f>
        <v>0</v>
      </c>
      <c r="AL10" s="19"/>
      <c r="AM10" s="19"/>
      <c r="AN10" s="19"/>
      <c r="AO10" s="19"/>
      <c r="AP10" s="19"/>
    </row>
    <row r="11" ht="14.25" customHeight="1" spans="1:42">
      <c r="A11" s="47" t="s">
        <v>453</v>
      </c>
      <c r="B11" s="41"/>
      <c r="C11" s="45"/>
      <c r="D11" s="48" t="s">
        <v>454</v>
      </c>
      <c r="E11" s="41"/>
      <c r="F11" s="41"/>
      <c r="G11" s="41"/>
      <c r="H11" s="41"/>
      <c r="I11" s="41"/>
      <c r="J11" s="41"/>
      <c r="K11" s="41"/>
      <c r="L11" s="41"/>
      <c r="M11" s="97"/>
      <c r="O11" s="47" t="s">
        <v>31</v>
      </c>
      <c r="P11" s="45"/>
      <c r="Q11" s="120" t="s">
        <v>455</v>
      </c>
      <c r="R11" s="120" t="s">
        <v>456</v>
      </c>
      <c r="S11" s="122" t="e">
        <f>($Q$11+$R$11)</f>
        <v>#VALUE!</v>
      </c>
      <c r="T11" s="122" t="e">
        <f t="shared" si="0"/>
        <v>#VALUE!</v>
      </c>
      <c r="U11" s="144" t="s">
        <v>457</v>
      </c>
      <c r="V11" s="146" t="s">
        <v>458</v>
      </c>
      <c r="W11" s="45"/>
      <c r="X11" s="147" t="s">
        <v>459</v>
      </c>
      <c r="Y11" s="44" t="e">
        <f>ROUNDDOWN((S12+S9)/2/5,)</f>
        <v>#VALUE!</v>
      </c>
      <c r="Z11" s="97"/>
      <c r="AA11" s="177"/>
      <c r="AB11" s="764" t="s">
        <v>15</v>
      </c>
      <c r="AC11" s="765" t="e">
        <f>IF(($Q$9&lt;&gt;"")*($S$9&lt;=0),"死亡｡","")&amp;IF(($S$9&gt;=1)*($S$9&lt;=14),"體弱多病，易病難愈，可能在沒有幫助的情況下無法自理。","")&amp;IF(($S$9&gt;=15)*($S$9&lt;=34),"身體虛弱，易突發疾病，易感到疼痛。","")&amp;IF(($S$9&gt;=35)*($S$9&lt;=74),"普通人水平｡","")&amp;IF(($S$9&gt;=75)*($S$9&lt;=94),"不會感冒，耐寒且強壯。","")&amp;IF(($S$9&gt;=95)*($S$9&lt;=99),"鋼鐵之軀。能夠承受巨大的疼痛。人類極限｡","")&amp;IF(($Q$9&gt;=100)*($S$9&lt;=199),"超越人類之體格(大象)｡","")&amp;IF(($Q$9&gt;=200),"怪物之體,免疫大部分地球疾病(例如尼約格薩,見14章)","")</f>
        <v>#VALUE!</v>
      </c>
      <c r="AD11" s="11"/>
      <c r="AE11" s="11"/>
      <c r="AF11" s="11"/>
      <c r="AG11" s="185"/>
      <c r="AH11" s="772" t="s">
        <v>460</v>
      </c>
      <c r="AI11" s="45"/>
      <c r="AJ11" s="773">
        <f>SUM($V$27:$X$37,$I$34:$K$44)</f>
        <v>0</v>
      </c>
      <c r="AK11" s="774">
        <f>IFERROR(SUM($AJ$11)/SUM($AJ$9:$AJ$14),0)</f>
        <v>0</v>
      </c>
      <c r="AL11" s="19"/>
      <c r="AM11" s="19"/>
      <c r="AN11" s="19"/>
      <c r="AO11" s="19"/>
      <c r="AP11" s="19"/>
    </row>
    <row r="12" ht="14.25" customHeight="1" spans="1:42">
      <c r="A12" s="47" t="s">
        <v>461</v>
      </c>
      <c r="B12" s="41"/>
      <c r="C12" s="45"/>
      <c r="D12" s="44" t="str">
        <f t="array" ref="D12">IFERROR(INDEX(附表.技能!$A$2:$CW$211,MATCH($D$11,附表.技能!$B$2:$B$211,0),1),"")</f>
        <v/>
      </c>
      <c r="E12" s="41"/>
      <c r="F12" s="41"/>
      <c r="G12" s="41"/>
      <c r="H12" s="41"/>
      <c r="I12" s="41"/>
      <c r="J12" s="41"/>
      <c r="K12" s="41"/>
      <c r="L12" s="41"/>
      <c r="M12" s="97"/>
      <c r="O12" s="100" t="s">
        <v>18</v>
      </c>
      <c r="P12" s="45"/>
      <c r="Q12" s="120" t="s">
        <v>462</v>
      </c>
      <c r="R12" s="120" t="s">
        <v>463</v>
      </c>
      <c r="S12" s="122" t="e">
        <f>($Q$12+$R$12)</f>
        <v>#VALUE!</v>
      </c>
      <c r="T12" s="122" t="e">
        <f t="shared" si="0"/>
        <v>#VALUE!</v>
      </c>
      <c r="U12" s="144" t="s">
        <v>464</v>
      </c>
      <c r="V12" s="146" t="s">
        <v>465</v>
      </c>
      <c r="W12" s="45"/>
      <c r="X12" s="147" t="s">
        <v>459</v>
      </c>
      <c r="Y12" s="44" t="e">
        <f>S8/5</f>
        <v>#VALUE!</v>
      </c>
      <c r="Z12" s="97"/>
      <c r="AA12" s="36"/>
      <c r="AB12" s="764" t="s">
        <v>447</v>
      </c>
      <c r="AC12" s="765" t="e">
        <f>IF(($Q$10&lt;&gt;"")*($S$10&lt;=10),"十分難看｡他人會對你報以恐懼､厭惡和憐憫｡","")&amp;(IF(($S$10&gt;=11)*($S$10&lt;=35),"難看｡估計是因爲受傷事故或先天如此｡","")&amp;IF(($S$10&gt;=36)*($S$10&lt;=79),"普通人水平｡","")&amp;IF(($S$10&gt;=80)*($S$10&lt;=94),"你見過的最漂亮的人,有著天然的吸引力｡","")&amp;IF(($S$10&gt;=95)*($S$10&lt;=99),"魅力和酷的巔峰(超級名模或世界影星)｡人類極限｡","")&amp;IF(($S$10&gt;=100)*($S$10&lt;=199),"注意：外貌通常只有人類使用｡且無法超過99｡","")&amp;IF(($S$10&gt;=200),"注意：外貌通常只有人類使用｡且無法超過99｡",""))</f>
        <v>#VALUE!</v>
      </c>
      <c r="AD12" s="11"/>
      <c r="AE12" s="11"/>
      <c r="AF12" s="11"/>
      <c r="AG12" s="185"/>
      <c r="AH12" s="772" t="s">
        <v>466</v>
      </c>
      <c r="AI12" s="45"/>
      <c r="AJ12" s="773">
        <f>SUM($V$39:$X$43,$I$46:$K$50)</f>
        <v>0</v>
      </c>
      <c r="AK12" s="774">
        <f>IFERROR(SUM($AJ$12)/SUM($AJ$9:$AJ$14),0)</f>
        <v>0</v>
      </c>
      <c r="AL12" s="19"/>
      <c r="AM12" s="19"/>
      <c r="AN12" s="19"/>
      <c r="AO12" s="19"/>
      <c r="AP12" s="19"/>
    </row>
    <row r="13" ht="14.25" customHeight="1" spans="1:42">
      <c r="A13" s="47" t="s">
        <v>467</v>
      </c>
      <c r="B13" s="41"/>
      <c r="C13" s="45"/>
      <c r="D13" s="49" t="s">
        <v>468</v>
      </c>
      <c r="E13" s="41"/>
      <c r="F13" s="41"/>
      <c r="G13" s="45"/>
      <c r="H13" s="49" t="s">
        <v>469</v>
      </c>
      <c r="I13" s="41"/>
      <c r="J13" s="45"/>
      <c r="K13" s="49" t="s">
        <v>470</v>
      </c>
      <c r="L13" s="41"/>
      <c r="M13" s="97"/>
      <c r="O13" s="100" t="s">
        <v>27</v>
      </c>
      <c r="P13" s="45"/>
      <c r="Q13" s="120" t="s">
        <v>471</v>
      </c>
      <c r="R13" s="120" t="s">
        <v>472</v>
      </c>
      <c r="S13" s="122" t="e">
        <f>($Q$13+$R$13)</f>
        <v>#VALUE!</v>
      </c>
      <c r="T13" s="122" t="e">
        <f t="shared" si="0"/>
        <v>#VALUE!</v>
      </c>
      <c r="U13" s="144" t="s">
        <v>473</v>
      </c>
      <c r="V13" s="146" t="s">
        <v>474</v>
      </c>
      <c r="W13" s="147" t="s">
        <v>459</v>
      </c>
      <c r="X13" s="40" t="e">
        <f>MIN($S$8,$Z$13,99)</f>
        <v>#VALUE!</v>
      </c>
      <c r="Y13" s="44" t="e">
        <f>"("&amp;INT(X13-X13/5)&amp;")"</f>
        <v>#VALUE!</v>
      </c>
      <c r="Z13" s="192" t="str">
        <f>"/ "&amp;99-$Y$44</f>
        <v>/ 99</v>
      </c>
      <c r="AA13" s="36"/>
      <c r="AB13" s="767" t="s">
        <v>31</v>
      </c>
      <c r="AC13" s="765" t="e">
        <f>IF(($Q$11&lt;&gt;"")*($S$11&lt;=0),"新生兒｡","")&amp;IF(($S$11&gt;=1)*($S$11&lt;=15),"任何方面都沒有受過教育｡","")&amp;IF(($S$11&gt;=60)*($S$11&lt;=69),"高中畢業｡","")&amp;IF(($S$11&gt;=70)*($S$11&lt;=79),"大學畢業(專科學位)｡","")&amp;IF(($S$11&gt;=80)*($S$11&lt;=89),"研究生畢業(碩士學位)｡","")&amp;IF(($S$11&gt;=90)*($S$11&lt;=95),"博士學位,教授｡","")&amp;IF(($S$11&gt;=99),"人類極限｡","")&amp;IF(($Q$11&gt;=96)*($S$11&lt;=98),"某研究領域的世界級權威｡","")&amp;IF(($Q$11&gt;=16)*($S$11&lt;=30),"小學畢業｡","")&amp;IF(($Q$11&gt;=31)*($S$11&lt;=59),"初中畢業｡","")</f>
        <v>#VALUE!</v>
      </c>
      <c r="AD13" s="11"/>
      <c r="AE13" s="11"/>
      <c r="AF13" s="11"/>
      <c r="AG13" s="185"/>
      <c r="AH13" s="772" t="s">
        <v>475</v>
      </c>
      <c r="AI13" s="45"/>
      <c r="AJ13" s="773">
        <f>SUM($V$46:$X$64)</f>
        <v>0</v>
      </c>
      <c r="AK13" s="774">
        <f>IFERROR(SUM($AJ$13)/SUM($AJ$9:$AJ$14),0)</f>
        <v>0</v>
      </c>
      <c r="AL13" s="19"/>
      <c r="AM13" s="19"/>
      <c r="AN13" s="19"/>
      <c r="AO13" s="19"/>
      <c r="AP13" s="19"/>
    </row>
    <row r="14" ht="14.25" customHeight="1" spans="1:42">
      <c r="A14" s="47" t="s">
        <v>476</v>
      </c>
      <c r="B14" s="41"/>
      <c r="C14" s="45"/>
      <c r="D14" s="44">
        <f t="array" ref="D14">IFERROR(MAX(INDEX($AC$172:$AJ$173,2,MATCH($D$13,$AC$172:$AJ$172,0)),INDEX($AC$172:$AJ$173,2,MATCH($H$13,$AC$172:$AJ$172,0)),INDEX($AC$172:$AJ$173,2,MATCH($K$13,$AC$172:$AJ$172,0))),0)</f>
        <v>0</v>
      </c>
      <c r="E14" s="41"/>
      <c r="F14" s="41"/>
      <c r="G14" s="45"/>
      <c r="H14" s="50" t="s">
        <v>477</v>
      </c>
      <c r="I14" s="41"/>
      <c r="J14" s="45"/>
      <c r="K14" s="44" t="e">
        <f>$Q$13*10/5</f>
        <v>#VALUE!</v>
      </c>
      <c r="L14" s="41"/>
      <c r="M14" s="97"/>
      <c r="O14" s="47" t="s">
        <v>33</v>
      </c>
      <c r="P14" s="45"/>
      <c r="Q14" s="70" t="s">
        <v>478</v>
      </c>
      <c r="R14" s="41"/>
      <c r="S14" s="41"/>
      <c r="T14" s="45"/>
      <c r="U14" s="148" t="s">
        <v>479</v>
      </c>
      <c r="V14" s="70" t="b">
        <v>0</v>
      </c>
      <c r="W14" s="149" t="s">
        <v>65</v>
      </c>
      <c r="X14" s="70" t="b">
        <v>0</v>
      </c>
      <c r="Y14" s="149" t="s">
        <v>72</v>
      </c>
      <c r="Z14" s="97"/>
      <c r="AA14" s="36"/>
      <c r="AB14" s="764" t="s">
        <v>18</v>
      </c>
      <c r="AC14" s="765" t="e">
        <f>IF(($S$12&gt;=1)*($S$12&lt;=9),"一名嬰兒(1~12磅)｡","")&amp;IF(($S$12&gt;=10)*($S$12&lt;=34),"孩童,或個子矮少(33磅/15kg)｡","")&amp;IF(($S$12&gt;=35)*($S$12&lt;=69),"普通人類體型(中等身高和體重)(170磅/75kg)｡","")&amp;IF(($S$12&gt;=70)*($S$12&lt;=94),"非常高,强健的體格或非常胖(240磅/110kg)｡","")&amp;IF(($S$12&gt;=95)*($S$12&lt;=119),"某方面已經是超大號了(330磅/150kg)｡","")&amp;IF(($Q$12&gt;=120)*($S$12&lt;=169),"馬或牛(960磅/436kg)｡","")&amp;IF(($Q$12&gt;=170)*($S$12&lt;=199),"記錄中最重的人類(1400磅/634kg)｡","")&amp;IF(($Q$12&gt;=200),"920磅/872kg(例如昌格納·方庚,見14章)｡","")</f>
        <v>#VALUE!</v>
      </c>
      <c r="AD14" s="11"/>
      <c r="AE14" s="11"/>
      <c r="AF14" s="11"/>
      <c r="AG14" s="185"/>
      <c r="AH14" s="775" t="s">
        <v>480</v>
      </c>
      <c r="AI14" s="106"/>
      <c r="AJ14" s="776">
        <f>SUM($V$66:$X$70)</f>
        <v>0</v>
      </c>
      <c r="AK14" s="777">
        <f>IFERROR(SUM($AJ$14)/SUM($AJ$9:$AJ$14),0)</f>
        <v>0</v>
      </c>
      <c r="AL14" s="19"/>
      <c r="AM14" s="19"/>
      <c r="AN14" s="19"/>
      <c r="AO14" s="19"/>
      <c r="AP14" s="19"/>
    </row>
    <row r="15" ht="14.25" customHeight="1" spans="1:42">
      <c r="A15" s="47" t="s">
        <v>481</v>
      </c>
      <c r="B15" s="41"/>
      <c r="C15" s="45"/>
      <c r="D15" s="44">
        <f>IFERROR($D$14-SUM($I$27:$I$76,$V$27:$V$76),"0")</f>
        <v>-39</v>
      </c>
      <c r="E15" s="41"/>
      <c r="F15" s="41"/>
      <c r="G15" s="45"/>
      <c r="H15" s="50" t="s">
        <v>482</v>
      </c>
      <c r="I15" s="41"/>
      <c r="J15" s="45"/>
      <c r="K15" s="44" t="e">
        <f>$K$14-SUM($J$27:$J$76,$W$27:$W$76)</f>
        <v>#VALUE!</v>
      </c>
      <c r="L15" s="41"/>
      <c r="M15" s="97"/>
      <c r="O15" s="612" t="s">
        <v>483</v>
      </c>
      <c r="P15" s="45"/>
      <c r="Q15" s="177" t="s">
        <v>484</v>
      </c>
      <c r="U15" s="148" t="s">
        <v>485</v>
      </c>
      <c r="V15" s="70" t="s">
        <v>486</v>
      </c>
      <c r="W15" s="41"/>
      <c r="X15" s="41"/>
      <c r="Y15" s="149" t="s">
        <v>487</v>
      </c>
      <c r="Z15" s="97"/>
      <c r="AA15" s="36"/>
      <c r="AB15" s="768" t="s">
        <v>27</v>
      </c>
      <c r="AC15" s="769" t="e">
        <f>IF(($Q$13&lt;&gt;"")*($S$13&lt;=10),"沒有智商,無法理解周遭的世界｡","")&amp;(IF(($S$13&gt;=11)*($S$13&lt;=35),"學得很慢,只能進行最基本的數學運算,或閱讀學前教育級別的書｡","")&amp;IF(($S$13&gt;=36)*($S$13&lt;=79),"普通人水平｡","")&amp;IF(($S$13&gt;=80)*($S$13&lt;=94),"超凡之腦,可以理解多門語言或定理｡","")&amp;IF(($S$13&gt;=95)*($S$13&lt;=99),"天才(愛因斯坦､達芬奇､特斯拉等等)｡人類極限｡","")&amp;IF(($S$13&gt;=100)*($S$13&lt;=209),"超越人類之智(例如遠古者,見14章)｡","")&amp;IF(($S$13&gt;=210),"怪物之智,可以理解幷操作多重次元(例如偉大的克蘇魯,見14章)｡",""))</f>
        <v>#VALUE!</v>
      </c>
      <c r="AD15" s="55"/>
      <c r="AE15" s="55"/>
      <c r="AF15" s="55"/>
      <c r="AG15" s="110"/>
      <c r="AH15" s="778" t="s">
        <v>488</v>
      </c>
      <c r="AI15" s="779"/>
      <c r="AJ15" s="780">
        <f>SUM($AJ$9:$AJ$14)</f>
        <v>120</v>
      </c>
      <c r="AK15" s="781">
        <f>IFERROR(SUM($AK$9:$AK$14),1)</f>
        <v>1</v>
      </c>
      <c r="AL15" s="19"/>
      <c r="AM15" s="19"/>
      <c r="AN15" s="19"/>
      <c r="AO15" s="19"/>
      <c r="AP15" s="19"/>
    </row>
    <row r="16" ht="17.25" spans="1:42">
      <c r="A16" s="51" t="s">
        <v>489</v>
      </c>
      <c r="M16" s="104"/>
      <c r="O16" s="105" t="s">
        <v>490</v>
      </c>
      <c r="P16" s="106"/>
      <c r="Q16" s="151" t="s">
        <v>486</v>
      </c>
      <c r="R16" s="152"/>
      <c r="S16" s="616" t="s">
        <v>491</v>
      </c>
      <c r="T16" s="617" t="s">
        <v>492</v>
      </c>
      <c r="U16" s="616" t="s">
        <v>493</v>
      </c>
      <c r="V16" s="618" t="s">
        <v>494</v>
      </c>
      <c r="W16" s="152"/>
      <c r="X16" s="619" t="str">
        <f>IF(V16=1,"失憶",IF(V16=2,"假性殘疾",IF(V16=3,"暴力傾向",IF(V16=4,"偏執",IF(V16=5,"人際依賴",IF(V16=6,"昏厥",IF(V16=7,"逃避行為",IF(V16=8,"歇斯底里",IF(V16=9,"恐懼",IF(V16=10,"躁狂",))))))))))&amp;IF(($V$16="無"),"","")</f>
        <v/>
      </c>
      <c r="Y16" s="152"/>
      <c r="Z16" s="193"/>
      <c r="AA16" s="36"/>
      <c r="AB16" s="214"/>
      <c r="AC16" s="214"/>
      <c r="AD16" s="214"/>
      <c r="AE16" s="214"/>
      <c r="AF16" s="214"/>
      <c r="AG16" s="36"/>
      <c r="AH16" s="36"/>
      <c r="AI16" s="36"/>
      <c r="AJ16" s="36"/>
      <c r="AK16" s="36"/>
      <c r="AL16" s="19"/>
      <c r="AM16" s="19"/>
      <c r="AN16" s="19"/>
      <c r="AO16" s="19"/>
      <c r="AP16" s="19"/>
    </row>
    <row r="17" ht="16.5" spans="1:42">
      <c r="A17" s="52" t="str">
        <f t="array" ref="A17">IFERROR(INDEX(附表.技能!$1:$300,MATCH($D$12,附表.技能!$A:$A,0),MATCH(附表.技能!CK1,附表.技能!$1:$1,0)),"")&amp;CHAR(10)&amp;IFERROR(INDEX(附表.技能!$1:$300,MATCH($D$12,附表.技能!$A:$A,0),MATCH(附表.技能!CX1,附表.技能!$1:$1,0)),"")</f>
        <v>
</v>
      </c>
      <c r="M17" s="104"/>
      <c r="O17" s="107" t="s">
        <v>495</v>
      </c>
      <c r="P17" s="11"/>
      <c r="Q17" s="11"/>
      <c r="R17" s="11"/>
      <c r="S17" s="11"/>
      <c r="T17" s="11"/>
      <c r="U17" s="11"/>
      <c r="V17" s="11"/>
      <c r="W17" s="11"/>
      <c r="X17" s="11"/>
      <c r="Y17" s="11"/>
      <c r="Z17" s="185"/>
      <c r="AA17" s="36"/>
      <c r="AB17" s="56" t="s">
        <v>496</v>
      </c>
      <c r="AC17" s="57"/>
      <c r="AD17" s="57"/>
      <c r="AE17" s="57"/>
      <c r="AF17" s="57"/>
      <c r="AG17" s="57"/>
      <c r="AH17" s="57"/>
      <c r="AI17" s="57"/>
      <c r="AJ17" s="57"/>
      <c r="AK17" s="111"/>
      <c r="AL17" s="19"/>
      <c r="AM17" s="644" t="s">
        <v>497</v>
      </c>
      <c r="AN17" s="641" t="s">
        <v>498</v>
      </c>
      <c r="AO17" s="641" t="str">
        <f t="shared" ref="AO17:AO18" si="1">SUBSTITUTE(SUBSTITUTE(B5,"""","\"""),CHAR(10)," ")</f>
        <v>1a</v>
      </c>
      <c r="AP17" s="641" t="s">
        <v>499</v>
      </c>
    </row>
    <row r="18" ht="16.5" spans="1:42">
      <c r="A18" s="53"/>
      <c r="M18" s="104"/>
      <c r="O18" s="108" t="s">
        <v>500</v>
      </c>
      <c r="P18" s="41"/>
      <c r="Q18" s="41"/>
      <c r="R18" s="41"/>
      <c r="S18" s="41"/>
      <c r="T18" s="41"/>
      <c r="U18" s="41"/>
      <c r="V18" s="41"/>
      <c r="W18" s="41"/>
      <c r="X18" s="41"/>
      <c r="Y18" s="41"/>
      <c r="Z18" s="97"/>
      <c r="AA18" s="197"/>
      <c r="AB18" s="634"/>
      <c r="AC18" s="19"/>
      <c r="AD18" s="19"/>
      <c r="AE18" s="19"/>
      <c r="AF18" s="19"/>
      <c r="AG18" s="19"/>
      <c r="AH18" s="19"/>
      <c r="AI18" s="19"/>
      <c r="AJ18" s="19"/>
      <c r="AK18" s="645"/>
      <c r="AL18" s="19"/>
      <c r="AM18" s="644" t="s">
        <v>501</v>
      </c>
      <c r="AN18" s="641" t="s">
        <v>498</v>
      </c>
      <c r="AO18" s="641" t="str">
        <f t="shared" si="1"/>
        <v>3a</v>
      </c>
      <c r="AP18" s="641" t="s">
        <v>499</v>
      </c>
    </row>
    <row r="19" ht="16.5" spans="1:42">
      <c r="A19" s="53"/>
      <c r="M19" s="104"/>
      <c r="O19" s="47" t="s">
        <v>502</v>
      </c>
      <c r="P19" s="41"/>
      <c r="Q19" s="41"/>
      <c r="R19" s="45"/>
      <c r="S19" s="40"/>
      <c r="T19" s="41"/>
      <c r="U19" s="41"/>
      <c r="V19" s="41"/>
      <c r="W19" s="41"/>
      <c r="X19" s="41"/>
      <c r="Y19" s="41"/>
      <c r="Z19" s="97"/>
      <c r="AA19" s="36"/>
      <c r="AB19" s="634"/>
      <c r="AC19" s="19"/>
      <c r="AD19" s="19"/>
      <c r="AE19" s="19"/>
      <c r="AF19" s="19"/>
      <c r="AG19" s="19"/>
      <c r="AH19" s="19"/>
      <c r="AI19" s="19"/>
      <c r="AJ19" s="19"/>
      <c r="AK19" s="645"/>
      <c r="AL19" s="19"/>
      <c r="AM19" s="644" t="s">
        <v>503</v>
      </c>
      <c r="AN19" s="641" t="s">
        <v>498</v>
      </c>
      <c r="AO19" s="641" t="str">
        <f>SUBSTITUTE(SUBSTITUTE(I5,"""","\"""),CHAR(10)," ")</f>
        <v>2a</v>
      </c>
      <c r="AP19" s="641" t="s">
        <v>499</v>
      </c>
    </row>
    <row r="20" ht="14.25" customHeight="1" spans="1:42">
      <c r="A20" s="53"/>
      <c r="M20" s="104"/>
      <c r="O20" s="47" t="s">
        <v>504</v>
      </c>
      <c r="P20" s="41"/>
      <c r="Q20" s="41"/>
      <c r="R20" s="45"/>
      <c r="S20" s="154" t="str">
        <f t="array" ref="S20">LOOKUP(L28,{0,1,10,50,90,99},{"身無分文","貧窮","普通","小康","富裕","富豪"})</f>
        <v>身無分文</v>
      </c>
      <c r="T20" s="41"/>
      <c r="U20" s="45"/>
      <c r="V20" s="155" t="s">
        <v>505</v>
      </c>
      <c r="W20" s="154" t="e">
        <f>TEXT(IF(AND(L28&gt;=1,L28&lt;=98),IFERROR(VLOOKUP($S$19&amp;"-"&amp;$S$20,附表.年收入!A:I,5,FALSE)*L28,""),IF(OR(L28=0,L28=99),IFERROR(VLOOKUP($S$19&amp;"-"&amp;$S$20,附表.年收入!A:I,5,FALSE),""))),"[&lt;1000]0;[&lt;1000000]0\,000;0\,000\,000")&amp;VLOOKUP($S$19&amp;"-"&amp;$S$20,附表.年收入!A:I,4,FALSE)</f>
        <v>#N/A</v>
      </c>
      <c r="X20" s="41"/>
      <c r="Y20" s="41"/>
      <c r="Z20" s="97"/>
      <c r="AA20" s="36"/>
      <c r="AB20" s="634"/>
      <c r="AC20" s="19"/>
      <c r="AD20" s="19"/>
      <c r="AE20" s="19"/>
      <c r="AF20" s="19"/>
      <c r="AG20" s="19"/>
      <c r="AH20" s="19"/>
      <c r="AI20" s="19"/>
      <c r="AJ20" s="19"/>
      <c r="AK20" s="645"/>
      <c r="AL20" s="19"/>
      <c r="AM20" s="644" t="s">
        <v>506</v>
      </c>
      <c r="AN20" s="641" t="s">
        <v>498</v>
      </c>
      <c r="AO20" s="641" t="str">
        <f t="shared" ref="AO20:AO21" si="2">SUBSTITUTE(SUBSTITUTE(B7,"""","\"""),CHAR(10)," ")</f>
        <v>5a</v>
      </c>
      <c r="AP20" s="641" t="s">
        <v>499</v>
      </c>
    </row>
    <row r="21" ht="12" customHeight="1" spans="1:42">
      <c r="A21" s="53"/>
      <c r="M21" s="104"/>
      <c r="O21" s="47" t="s">
        <v>507</v>
      </c>
      <c r="P21" s="41"/>
      <c r="Q21" s="41"/>
      <c r="R21" s="45"/>
      <c r="S21" s="154" t="str">
        <f>IFERROR(VLOOKUP($S$19&amp;"-"&amp;$S$20,附表.年收入!A:I,8,FALSE)&amp;VLOOKUP($S$19&amp;"-"&amp;$S$20,附表.年收入!A:I,4,FALSE),"")</f>
        <v/>
      </c>
      <c r="T21" s="41"/>
      <c r="U21" s="41"/>
      <c r="V21" s="41"/>
      <c r="W21" s="41"/>
      <c r="X21" s="41"/>
      <c r="Y21" s="41"/>
      <c r="Z21" s="97"/>
      <c r="AA21" s="198"/>
      <c r="AB21" s="634"/>
      <c r="AC21" s="19"/>
      <c r="AD21" s="19"/>
      <c r="AE21" s="19"/>
      <c r="AF21" s="19"/>
      <c r="AG21" s="19"/>
      <c r="AH21" s="19"/>
      <c r="AI21" s="19"/>
      <c r="AJ21" s="19"/>
      <c r="AK21" s="645"/>
      <c r="AL21" s="19"/>
      <c r="AM21" s="644" t="s">
        <v>508</v>
      </c>
      <c r="AN21" s="641" t="s">
        <v>498</v>
      </c>
      <c r="AO21" s="641" t="str">
        <f t="shared" si="2"/>
        <v>7a</v>
      </c>
      <c r="AP21" s="641" t="s">
        <v>499</v>
      </c>
    </row>
    <row r="22" ht="16.5" spans="1:42">
      <c r="A22" s="53"/>
      <c r="M22" s="104"/>
      <c r="O22" s="47" t="s">
        <v>495</v>
      </c>
      <c r="P22" s="41"/>
      <c r="Q22" s="41"/>
      <c r="R22" s="45"/>
      <c r="S22" s="156" t="e">
        <f>TEXT(IF(AND(L28&gt;=1,L28&lt;=98),IFERROR(VLOOKUP($S$19&amp;"-"&amp;$S$20,附表.年收入!A:I,7,FALSE)*L28,""),IF(OR(L28=0,L28=99),IFERROR(VLOOKUP($S$19&amp;"-"&amp;$S$20,附表.年收入!A:I,7,FALSE),""))),"[&lt;1000]0;[&lt;1000000]0\,000;0\,000\,000")&amp;VLOOKUP($S$19&amp;"-"&amp;$S$20,附表.年收入!A:I,4,FALSE)</f>
        <v>#N/A</v>
      </c>
      <c r="T22" s="41"/>
      <c r="U22" s="41"/>
      <c r="V22" s="41"/>
      <c r="W22" s="41"/>
      <c r="X22" s="41"/>
      <c r="Y22" s="41"/>
      <c r="Z22" s="97"/>
      <c r="AA22" s="198"/>
      <c r="AB22" s="634"/>
      <c r="AC22" s="19"/>
      <c r="AD22" s="19"/>
      <c r="AE22" s="19"/>
      <c r="AF22" s="19"/>
      <c r="AG22" s="19"/>
      <c r="AH22" s="19"/>
      <c r="AI22" s="19"/>
      <c r="AJ22" s="19"/>
      <c r="AK22" s="645"/>
      <c r="AL22" s="19"/>
      <c r="AM22" s="644" t="s">
        <v>509</v>
      </c>
      <c r="AN22" s="641" t="s">
        <v>498</v>
      </c>
      <c r="AO22" s="641" t="str">
        <f t="shared" ref="AO22:AO23" si="3">SUBSTITUTE(SUBSTITUTE(I6,"""","\"""),CHAR(10)," ")</f>
        <v>4a</v>
      </c>
      <c r="AP22" s="641" t="s">
        <v>499</v>
      </c>
    </row>
    <row r="23" ht="16.5" spans="1:42">
      <c r="A23" s="53"/>
      <c r="M23" s="104"/>
      <c r="O23" s="109" t="s">
        <v>510</v>
      </c>
      <c r="P23" s="34"/>
      <c r="Q23" s="34"/>
      <c r="R23" s="157"/>
      <c r="S23" s="158" t="s">
        <v>511</v>
      </c>
      <c r="T23" s="34"/>
      <c r="U23" s="34"/>
      <c r="V23" s="34"/>
      <c r="W23" s="34"/>
      <c r="X23" s="34"/>
      <c r="Y23" s="34"/>
      <c r="Z23" s="202"/>
      <c r="AA23" s="198"/>
      <c r="AB23" s="634"/>
      <c r="AC23" s="19"/>
      <c r="AD23" s="19"/>
      <c r="AE23" s="19"/>
      <c r="AF23" s="19"/>
      <c r="AG23" s="19"/>
      <c r="AH23" s="19"/>
      <c r="AI23" s="19"/>
      <c r="AJ23" s="19"/>
      <c r="AK23" s="645"/>
      <c r="AL23" s="19"/>
      <c r="AM23" s="644" t="s">
        <v>512</v>
      </c>
      <c r="AN23" s="641" t="s">
        <v>498</v>
      </c>
      <c r="AO23" s="641" t="str">
        <f t="shared" si="3"/>
        <v>6a</v>
      </c>
      <c r="AP23" s="641" t="s">
        <v>499</v>
      </c>
    </row>
    <row r="24" ht="17.25" spans="1:42">
      <c r="A24" s="54"/>
      <c r="B24" s="55"/>
      <c r="C24" s="55"/>
      <c r="D24" s="55"/>
      <c r="E24" s="55"/>
      <c r="F24" s="55"/>
      <c r="G24" s="55"/>
      <c r="H24" s="55"/>
      <c r="I24" s="55"/>
      <c r="J24" s="55"/>
      <c r="K24" s="55"/>
      <c r="L24" s="55"/>
      <c r="M24" s="110"/>
      <c r="O24" s="54"/>
      <c r="P24" s="55"/>
      <c r="Q24" s="55"/>
      <c r="R24" s="159"/>
      <c r="S24" s="160"/>
      <c r="T24" s="55"/>
      <c r="U24" s="55"/>
      <c r="V24" s="55"/>
      <c r="W24" s="55"/>
      <c r="X24" s="55"/>
      <c r="Y24" s="55"/>
      <c r="Z24" s="110"/>
      <c r="AA24" s="198"/>
      <c r="AB24" s="634"/>
      <c r="AC24" s="19"/>
      <c r="AD24" s="19"/>
      <c r="AE24" s="19"/>
      <c r="AF24" s="19"/>
      <c r="AG24" s="19"/>
      <c r="AH24" s="19"/>
      <c r="AI24" s="19"/>
      <c r="AJ24" s="19"/>
      <c r="AK24" s="645"/>
      <c r="AL24" s="19"/>
      <c r="AM24" s="644" t="s">
        <v>513</v>
      </c>
      <c r="AN24" s="641" t="s">
        <v>498</v>
      </c>
      <c r="AO24" s="641" t="e">
        <f t="shared" ref="AO24:AO31" si="4">SUBSTITUTE(S6,"""","\""")</f>
        <v>#VALUE!</v>
      </c>
      <c r="AP24" s="641" t="s">
        <v>499</v>
      </c>
    </row>
    <row r="25" ht="14.25" customHeight="1" spans="1:42">
      <c r="A25" s="56" t="s">
        <v>514</v>
      </c>
      <c r="B25" s="57"/>
      <c r="C25" s="57"/>
      <c r="D25" s="57"/>
      <c r="E25" s="58"/>
      <c r="F25" s="59" t="s">
        <v>515</v>
      </c>
      <c r="G25" s="58"/>
      <c r="H25" s="60" t="s">
        <v>516</v>
      </c>
      <c r="I25" s="60" t="s">
        <v>461</v>
      </c>
      <c r="J25" s="60" t="s">
        <v>517</v>
      </c>
      <c r="K25" s="60" t="s">
        <v>518</v>
      </c>
      <c r="L25" s="59" t="s">
        <v>519</v>
      </c>
      <c r="M25" s="111"/>
      <c r="O25" s="51" t="s">
        <v>514</v>
      </c>
      <c r="S25" s="161"/>
      <c r="T25" s="162" t="s">
        <v>515</v>
      </c>
      <c r="U25" s="162" t="s">
        <v>516</v>
      </c>
      <c r="V25" s="162" t="s">
        <v>461</v>
      </c>
      <c r="W25" s="162" t="s">
        <v>517</v>
      </c>
      <c r="X25" s="162" t="s">
        <v>518</v>
      </c>
      <c r="Y25" s="207" t="s">
        <v>519</v>
      </c>
      <c r="Z25" s="104"/>
      <c r="AA25" s="36"/>
      <c r="AB25" s="634"/>
      <c r="AC25" s="19"/>
      <c r="AD25" s="19"/>
      <c r="AE25" s="19"/>
      <c r="AF25" s="19"/>
      <c r="AG25" s="19"/>
      <c r="AH25" s="19"/>
      <c r="AI25" s="19"/>
      <c r="AJ25" s="19"/>
      <c r="AK25" s="645"/>
      <c r="AL25" s="19"/>
      <c r="AM25" s="644" t="s">
        <v>520</v>
      </c>
      <c r="AN25" s="641" t="s">
        <v>498</v>
      </c>
      <c r="AO25" s="641" t="e">
        <f t="shared" si="4"/>
        <v>#VALUE!</v>
      </c>
      <c r="AP25" s="641" t="s">
        <v>499</v>
      </c>
    </row>
    <row r="26" ht="14.25" customHeight="1" spans="1:42">
      <c r="A26" s="61" t="s">
        <v>521</v>
      </c>
      <c r="B26" s="62"/>
      <c r="C26" s="62"/>
      <c r="D26" s="62"/>
      <c r="E26" s="62"/>
      <c r="F26" s="62"/>
      <c r="G26" s="62"/>
      <c r="H26" s="62"/>
      <c r="I26" s="62"/>
      <c r="J26" s="62"/>
      <c r="K26" s="62"/>
      <c r="L26" s="62"/>
      <c r="M26" s="112"/>
      <c r="O26" s="113" t="s">
        <v>522</v>
      </c>
      <c r="P26" s="62"/>
      <c r="Q26" s="62"/>
      <c r="R26" s="62"/>
      <c r="S26" s="62"/>
      <c r="T26" s="62"/>
      <c r="U26" s="62"/>
      <c r="V26" s="62"/>
      <c r="W26" s="62"/>
      <c r="X26" s="62"/>
      <c r="Y26" s="62"/>
      <c r="Z26" s="112"/>
      <c r="AA26" s="36"/>
      <c r="AB26" s="635"/>
      <c r="AC26" s="636"/>
      <c r="AD26" s="636"/>
      <c r="AE26" s="636"/>
      <c r="AF26" s="636"/>
      <c r="AG26" s="636"/>
      <c r="AH26" s="636"/>
      <c r="AI26" s="636"/>
      <c r="AJ26" s="636"/>
      <c r="AK26" s="646"/>
      <c r="AL26" s="19"/>
      <c r="AM26" s="644" t="s">
        <v>523</v>
      </c>
      <c r="AN26" s="641" t="s">
        <v>498</v>
      </c>
      <c r="AO26" s="641" t="e">
        <f t="shared" si="4"/>
        <v>#VALUE!</v>
      </c>
      <c r="AP26" s="641" t="s">
        <v>499</v>
      </c>
    </row>
    <row r="27" ht="14.25" customHeight="1" spans="1:42">
      <c r="A27" s="63" t="s">
        <v>524</v>
      </c>
      <c r="B27" s="64" t="s">
        <v>525</v>
      </c>
      <c r="C27" s="11"/>
      <c r="D27" s="11"/>
      <c r="E27" s="11"/>
      <c r="F27" s="65">
        <v>10</v>
      </c>
      <c r="G27" s="12"/>
      <c r="H27" s="66" t="str">
        <f t="array" ref="H27">IFERROR(INDEX(附表.技能!$1:$250,MATCH($D$12,附表.技能!$A:$A,0),MATCH(B27,附表.技能!$1:$1,0)),"")</f>
        <v/>
      </c>
      <c r="I27" s="114">
        <v>39</v>
      </c>
      <c r="J27" s="114">
        <v>40</v>
      </c>
      <c r="K27" s="115">
        <v>41</v>
      </c>
      <c r="L27" s="116">
        <f>MAX($F27+$I27+$K27+$J27,1)</f>
        <v>130</v>
      </c>
      <c r="M27" s="117" t="str">
        <f t="shared" ref="M27:M32" si="5">ROUNDDOWN(L27/2,)&amp;" / "&amp;ROUNDDOWN(L27/5,)</f>
        <v>65 / 26</v>
      </c>
      <c r="O27" s="118" t="s">
        <v>524</v>
      </c>
      <c r="P27" s="754" t="s">
        <v>526</v>
      </c>
      <c r="Q27" s="756" t="s">
        <v>527</v>
      </c>
      <c r="R27" s="38"/>
      <c r="S27" s="38"/>
      <c r="T27" s="133">
        <v>5</v>
      </c>
      <c r="U27" s="90" t="str">
        <f t="array" ref="U27">IFERROR(INDEX(附表.技能!$1:$250,MATCH($D$12,附表.技能!$A:$A,0),MATCH(Q27,附表.技能!$1:$1,0)),"")</f>
        <v/>
      </c>
      <c r="V27" s="134"/>
      <c r="W27" s="134"/>
      <c r="X27" s="134"/>
      <c r="Y27" s="135">
        <f t="shared" ref="Y27:Y37" si="6">MAX($T27+$V27+$W27+$X27,1)</f>
        <v>5</v>
      </c>
      <c r="Z27" s="136" t="str">
        <f t="shared" ref="Z27:Z37" si="7">ROUNDDOWN(Y27/2,)&amp;" / "&amp;ROUNDDOWN(Y27/5,)</f>
        <v>2 / 1</v>
      </c>
      <c r="AA27" s="36"/>
      <c r="AB27" s="177"/>
      <c r="AC27" s="177"/>
      <c r="AD27" s="177"/>
      <c r="AE27" s="177"/>
      <c r="AF27" s="177"/>
      <c r="AG27" s="177"/>
      <c r="AH27" s="177"/>
      <c r="AI27" s="177"/>
      <c r="AJ27" s="177"/>
      <c r="AK27" s="177"/>
      <c r="AL27" s="177"/>
      <c r="AM27" s="644" t="s">
        <v>528</v>
      </c>
      <c r="AN27" s="641" t="s">
        <v>498</v>
      </c>
      <c r="AO27" s="641" t="e">
        <f t="shared" si="4"/>
        <v>#VALUE!</v>
      </c>
      <c r="AP27" s="641" t="s">
        <v>499</v>
      </c>
    </row>
    <row r="28" ht="14.25" customHeight="1" spans="1:42">
      <c r="A28" s="63"/>
      <c r="B28" s="67" t="s">
        <v>529</v>
      </c>
      <c r="C28" s="41"/>
      <c r="D28" s="41"/>
      <c r="E28" s="41"/>
      <c r="F28" s="68" t="str">
        <f t="array" ref="F28">IFERROR(INDEX(附表.技能!$1:$250,MATCH($D$12,附表.技能!$A:$A,0),MATCH(B28,附表.技能!$1:$1,0)),"")</f>
        <v/>
      </c>
      <c r="G28" s="41"/>
      <c r="H28" s="41"/>
      <c r="I28" s="120"/>
      <c r="J28" s="120"/>
      <c r="K28" s="121"/>
      <c r="L28" s="122">
        <f>MAX($I$28+$K$28+$J$28,0)</f>
        <v>0</v>
      </c>
      <c r="M28" s="117" t="str">
        <f t="shared" si="5"/>
        <v>0 / 0</v>
      </c>
      <c r="N28" s="96" t="s">
        <v>530</v>
      </c>
      <c r="O28" s="63" t="s">
        <v>524</v>
      </c>
      <c r="P28" s="93"/>
      <c r="Q28" s="752" t="s">
        <v>531</v>
      </c>
      <c r="R28" s="41"/>
      <c r="S28" s="41"/>
      <c r="T28" s="120">
        <v>5</v>
      </c>
      <c r="U28" s="66" t="str">
        <f t="array" ref="U28">IFERROR(INDEX(附表.技能!$1:$250,MATCH($D$12,附表.技能!$A:$A,0),MATCH(Q28,附表.技能!$1:$1,0)),"")</f>
        <v/>
      </c>
      <c r="V28" s="121"/>
      <c r="W28" s="121"/>
      <c r="X28" s="121"/>
      <c r="Y28" s="122">
        <f t="shared" si="6"/>
        <v>5</v>
      </c>
      <c r="Z28" s="117" t="str">
        <f t="shared" si="7"/>
        <v>2 / 1</v>
      </c>
      <c r="AA28" s="36"/>
      <c r="AB28" s="56" t="s">
        <v>532</v>
      </c>
      <c r="AC28" s="57"/>
      <c r="AD28" s="57"/>
      <c r="AE28" s="57"/>
      <c r="AF28" s="57"/>
      <c r="AG28" s="57"/>
      <c r="AH28" s="57"/>
      <c r="AI28" s="57"/>
      <c r="AJ28" s="57"/>
      <c r="AK28" s="111"/>
      <c r="AL28" s="19"/>
      <c r="AM28" s="644" t="s">
        <v>533</v>
      </c>
      <c r="AN28" s="641" t="s">
        <v>498</v>
      </c>
      <c r="AO28" s="641" t="e">
        <f t="shared" si="4"/>
        <v>#VALUE!</v>
      </c>
      <c r="AP28" s="641" t="s">
        <v>499</v>
      </c>
    </row>
    <row r="29" ht="14.25" customHeight="1" spans="1:42">
      <c r="A29" s="63" t="s">
        <v>524</v>
      </c>
      <c r="B29" s="69" t="s">
        <v>534</v>
      </c>
      <c r="C29" s="41"/>
      <c r="D29" s="41"/>
      <c r="E29" s="41"/>
      <c r="F29" s="70">
        <v>10</v>
      </c>
      <c r="G29" s="45"/>
      <c r="H29" s="66" t="str">
        <f t="array" ref="H29">IFERROR(INDEX(附表.技能!$1:$250,MATCH($D$12,附表.技能!$A:$A,0),MATCH(B29,附表.技能!$1:$1,0)),"")</f>
        <v/>
      </c>
      <c r="I29" s="120"/>
      <c r="J29" s="120"/>
      <c r="K29" s="121"/>
      <c r="L29" s="116">
        <f t="shared" ref="L29:L32" si="8">MAX($F29+$I29+$K29+$J29,1)</f>
        <v>10</v>
      </c>
      <c r="M29" s="117" t="str">
        <f t="shared" si="5"/>
        <v>5 / 2</v>
      </c>
      <c r="O29" s="63" t="s">
        <v>524</v>
      </c>
      <c r="P29" s="93"/>
      <c r="Q29" s="164" t="s">
        <v>535</v>
      </c>
      <c r="R29" s="41"/>
      <c r="S29" s="41"/>
      <c r="T29" s="120">
        <v>5</v>
      </c>
      <c r="U29" s="66" t="str">
        <f t="array" ref="U29">IFERROR(INDEX(附表.技能!$1:$250,MATCH($D$12,附表.技能!$A:$A,0),MATCH(Q29,附表.技能!$1:$1,0)),"")</f>
        <v/>
      </c>
      <c r="V29" s="121"/>
      <c r="W29" s="121"/>
      <c r="X29" s="121"/>
      <c r="Y29" s="122">
        <f t="shared" si="6"/>
        <v>5</v>
      </c>
      <c r="Z29" s="117" t="str">
        <f t="shared" si="7"/>
        <v>2 / 1</v>
      </c>
      <c r="AA29" s="36"/>
      <c r="AB29" s="637" t="e">
        <f ca="1">CLEAN(CONCATENATE(AM17,AN17,AO17,AP17,AM18,AN18,AO18,AP18,AM19,AN19,AO19,AP19,AM20,AN20,AO20,AP20,AM21,AN21,AO21,AP21,AM22,AN22,AO22,AP22,AM23,AN23,AO23,AP23,AM24,AN24,AO24,AP24,AM25,AN25,AO25,AP25,AM26,AN26,AO26,AP26,AM27,AN27,AO27,AP27,AM28,AN28,AO28,AP28,AM29,AN29,AO29,AP29,AM30,AN30,AO30,AP30,AM31,AN31,AO31,AP31,AM32,AN32,AO32,AP32,AM33,AN33,AO33,AP33,AM34,AN34,AO34,AP34,AM35,AN35,AO35,AP35,AM36,AN36,AO36,AP36,AM37,AN37,AO37,AP37,AM38,AN38,AO38,AP38,AM39,AN39,AO39,AP39,AM40,AN40,AO40,AP40,AM41,AN41,AO41,AP41,AM42,AN42,AO42,AP42,AM43,AN43,AO43,AP43,AM44,AN44,AO44,AP44,AM45,AN45,AO45,AP45,AM46,AN46,AO46,AP46,AM47,AN47,AO47,AP47,AM48,AN48,AO48,AP48,AM49,AN49,AO49,AP49,AM50,AN50,AO50,AP50,AM51,AN51,AO51,AP51,AM52,AN52,AO52,AP52,AM53,AN53,AO53,AP53,AM54,AN54,AO54,AP54,AM55,AN55,AO55,AP55,AM56,AN56,AO56,AP56,AM57,AN57,AO57,AP57,AM58,AN58,AO58,AP58,AM59,AN59,AO59,AP59,AM60,AN60,AO60,AP60,AM61,AN61,AO61,AP61,AM62,AN62,AO62,AP62,AM63,AN63,AO63,AP63,AM64,AN64,AO64,AP64,AM65,AN65,AO65,AP65,AM66,AN66,AO66,AP66,AM67,AN67,AO67,AP67,AM68,AN68,AO68,AP68,AM69,AN69,AO69,AP69,AM70,AN70,AO70,AP70,AM71,AN71,AO71,AP71,AM72,AN72,AO72,AP72,AM73,AN73,AO73,AP73,AM74,AN74,AO74,AP74,AM75,AN75,AO75,AP75,AM76,AN76,AO76,AP76,AM77,AN77,AO77,AP77,AM78,AN78,AO78,AP78,AM79,AN79,AO79,AP79,AM80,AN80,AO80)&amp;CONCATENATE(AP80,AM81,AN81,AO81,AP81,AM82,AN82,AO82,AP82,AM83,AN83,AO83,AP83,AM84,AN84,AO84,AP84,AM85,AN85,AO85,AP85,AM86,AN86,AO86,AP86,AM87,AN87,AO87,AP87,AM88,AN88,AO88,AP88,AM89,AN89,AO89,AP89,AM90,AN90,AO90,AP90,AM91,AN91,AO91,AP91,AM92,AN92,AO92,AP92,AM93,AN93,AO93,AP93,AM94,AN94,AO94,AP94,AM95,AN95,AO95,AP95,AM96,AN96,AO96,AP96,AM97,AN97,AO97,AP97,AM98,AN98,AO98,AP98,AM99,AN99,AO99,AP99,AM100,AN100,AO100,AP100,AM101,AN101,AO101,AP101,AM102,AN102,AO102,AP102,AM103,AN103,AO103,AP103,AM104,AN104,AO104,AP104,AM105,AN105,AO105,AP105,AM106,AN106,AO106,AP106,AM107,AN107,AO107,AP107,AM108,AN108,AO108,AP108,AM109,AN109,AO109,AP109,AM110,AN110,AO110,AP110,AM111,AN111,AO111,AP111,AM112,AN112,AO112,AP112,AM113,AN113,AO113,AP113,AM114,AN114,AO114,AP114,AM115,AN115,AO115,AP115,AM116,AN116,AO116,AP116,AM117,AN117,AO117,AP117,AM118,AN118,AO118,AP118,AM119,AN119,AO119,AP119,AM120,AN120,AO120,AP120,AM121,AN121,AO121,AP121,AM122,AN122,AO122,AP122,AM123,AN123,AO123,AP123,AM124,AN124,AO124,AP124,AM125,AN125,AO125,AP125,AM126,AN126,AO126,AP126,AM127,AN127,AO127,AP127,AM128,AN128,AO128,AP128,AM129,AN129,AO129,AP129,AM130,AN130,AO130,AP130,AM131,AN131,AO131,AP131,AM132,AN132,AO132,AP132,AM133,AN133,AO133,AP133,AM134,AN134,AO134,AP134,AM135,AN135,AO135,AP135,AM136,AN136,AO136,AP136,AM137,AN137,AO137,AP137,AM138,AN138,AO138,AP138,AM139,AN139,AO139,AP139))</f>
        <v>#VALUE!</v>
      </c>
      <c r="AC29" s="57"/>
      <c r="AD29" s="57"/>
      <c r="AE29" s="57"/>
      <c r="AF29" s="57"/>
      <c r="AG29" s="57"/>
      <c r="AH29" s="57"/>
      <c r="AI29" s="57"/>
      <c r="AJ29" s="57"/>
      <c r="AK29" s="111"/>
      <c r="AL29" s="647"/>
      <c r="AM29" s="644" t="s">
        <v>536</v>
      </c>
      <c r="AN29" s="641" t="s">
        <v>498</v>
      </c>
      <c r="AO29" s="641" t="e">
        <f t="shared" si="4"/>
        <v>#VALUE!</v>
      </c>
      <c r="AP29" s="641" t="s">
        <v>499</v>
      </c>
    </row>
    <row r="30" ht="14.25" customHeight="1" spans="1:42">
      <c r="A30" s="63" t="s">
        <v>524</v>
      </c>
      <c r="B30" s="67" t="s">
        <v>537</v>
      </c>
      <c r="C30" s="41"/>
      <c r="D30" s="41"/>
      <c r="E30" s="41"/>
      <c r="F30" s="70">
        <v>5</v>
      </c>
      <c r="G30" s="45"/>
      <c r="H30" s="66" t="str">
        <f t="array" ref="H30">IFERROR(INDEX(附表.技能!$1:$250,MATCH($D$12,附表.技能!$A:$A,0),MATCH(B30,附表.技能!$1:$1,0)),"")</f>
        <v/>
      </c>
      <c r="I30" s="120"/>
      <c r="J30" s="120"/>
      <c r="K30" s="121"/>
      <c r="L30" s="116">
        <f t="shared" si="8"/>
        <v>5</v>
      </c>
      <c r="M30" s="117" t="str">
        <f t="shared" si="5"/>
        <v>2 / 1</v>
      </c>
      <c r="O30" s="63" t="s">
        <v>524</v>
      </c>
      <c r="P30" s="93"/>
      <c r="Q30" s="752" t="s">
        <v>538</v>
      </c>
      <c r="R30" s="41"/>
      <c r="S30" s="41"/>
      <c r="T30" s="120">
        <v>5</v>
      </c>
      <c r="U30" s="66" t="str">
        <f t="array" ref="U30">IFERROR(INDEX(附表.技能!$1:$250,MATCH($D$12,附表.技能!$A:$A,0),MATCH(Q30,附表.技能!$1:$1,0)),"")</f>
        <v/>
      </c>
      <c r="V30" s="121"/>
      <c r="W30" s="121"/>
      <c r="X30" s="121"/>
      <c r="Y30" s="122">
        <f t="shared" si="6"/>
        <v>5</v>
      </c>
      <c r="Z30" s="117" t="str">
        <f t="shared" si="7"/>
        <v>2 / 1</v>
      </c>
      <c r="AA30" s="36"/>
      <c r="AB30" s="53"/>
      <c r="AK30" s="104"/>
      <c r="AL30" s="648"/>
      <c r="AM30" s="644" t="s">
        <v>539</v>
      </c>
      <c r="AN30" s="641" t="s">
        <v>498</v>
      </c>
      <c r="AO30" s="641" t="e">
        <f t="shared" si="4"/>
        <v>#VALUE!</v>
      </c>
      <c r="AP30" s="641" t="s">
        <v>499</v>
      </c>
    </row>
    <row r="31" ht="14.25" customHeight="1" spans="1:42">
      <c r="A31" s="63" t="s">
        <v>524</v>
      </c>
      <c r="B31" s="71" t="s">
        <v>540</v>
      </c>
      <c r="C31" s="41"/>
      <c r="D31" s="41"/>
      <c r="E31" s="41"/>
      <c r="F31" s="70">
        <v>15</v>
      </c>
      <c r="G31" s="41"/>
      <c r="H31" s="66" t="str">
        <f t="array" ref="H31">IFERROR(INDEX(附表.技能!$1:$250,MATCH($D$12,附表.技能!$A:$A,0),MATCH(B31,附表.技能!$1:$1,0)),"")</f>
        <v/>
      </c>
      <c r="I31" s="120"/>
      <c r="J31" s="120"/>
      <c r="K31" s="121"/>
      <c r="L31" s="116">
        <f t="shared" si="8"/>
        <v>15</v>
      </c>
      <c r="M31" s="117" t="str">
        <f t="shared" si="5"/>
        <v>7 / 3</v>
      </c>
      <c r="O31" s="63" t="s">
        <v>524</v>
      </c>
      <c r="P31" s="93"/>
      <c r="Q31" s="757"/>
      <c r="R31" s="41"/>
      <c r="S31" s="41"/>
      <c r="T31" s="120">
        <v>5</v>
      </c>
      <c r="U31" s="66" t="str">
        <f t="array" ref="U31">IFERROR(INDEX(附表.技能!$1:$250,MATCH($D$12,附表.技能!$A:$A,0),MATCH(P27,附表.技能!$1:$1,0)),"")</f>
        <v/>
      </c>
      <c r="V31" s="121"/>
      <c r="W31" s="121"/>
      <c r="X31" s="121"/>
      <c r="Y31" s="122">
        <f t="shared" si="6"/>
        <v>5</v>
      </c>
      <c r="Z31" s="117" t="str">
        <f t="shared" si="7"/>
        <v>2 / 1</v>
      </c>
      <c r="AA31" s="177"/>
      <c r="AB31" s="53"/>
      <c r="AK31" s="104"/>
      <c r="AL31" s="648"/>
      <c r="AM31" s="644" t="s">
        <v>541</v>
      </c>
      <c r="AN31" s="641" t="s">
        <v>498</v>
      </c>
      <c r="AO31" s="641" t="e">
        <f t="shared" si="4"/>
        <v>#VALUE!</v>
      </c>
      <c r="AP31" s="641" t="s">
        <v>499</v>
      </c>
    </row>
    <row r="32" ht="14.25" customHeight="1" spans="1:42">
      <c r="A32" s="63" t="s">
        <v>524</v>
      </c>
      <c r="B32" s="72" t="s">
        <v>542</v>
      </c>
      <c r="C32" s="34"/>
      <c r="D32" s="34"/>
      <c r="E32" s="34"/>
      <c r="F32" s="73">
        <v>15</v>
      </c>
      <c r="G32" s="34"/>
      <c r="H32" s="74" t="str">
        <f t="array" ref="H32">IFERROR(INDEX(附表.技能!$1:$250,MATCH($D$12,附表.技能!$A:$A,0),MATCH(B32,附表.技能!$1:$1,0)),"")</f>
        <v/>
      </c>
      <c r="I32" s="123"/>
      <c r="J32" s="123"/>
      <c r="K32" s="124"/>
      <c r="L32" s="116">
        <f t="shared" si="8"/>
        <v>15</v>
      </c>
      <c r="M32" s="125" t="str">
        <f t="shared" si="5"/>
        <v>7 / 3</v>
      </c>
      <c r="O32" s="63" t="s">
        <v>524</v>
      </c>
      <c r="P32" s="126"/>
      <c r="Q32" s="757"/>
      <c r="R32" s="41"/>
      <c r="S32" s="41"/>
      <c r="T32" s="70">
        <v>5</v>
      </c>
      <c r="U32" s="66" t="str">
        <f t="array" ref="U32">IFERROR(INDEX(附表.技能!$1:$250,MATCH($D$12,附表.技能!$A:$A,0),MATCH(P27,附表.技能!$1:$1,0)),"")</f>
        <v/>
      </c>
      <c r="V32" s="120"/>
      <c r="W32" s="120"/>
      <c r="X32" s="121"/>
      <c r="Y32" s="122">
        <f t="shared" si="6"/>
        <v>5</v>
      </c>
      <c r="Z32" s="117" t="str">
        <f t="shared" si="7"/>
        <v>2 / 1</v>
      </c>
      <c r="AA32" s="36"/>
      <c r="AB32" s="53"/>
      <c r="AK32" s="104"/>
      <c r="AL32" s="648"/>
      <c r="AM32" s="644" t="s">
        <v>543</v>
      </c>
      <c r="AN32" s="641" t="s">
        <v>498</v>
      </c>
      <c r="AO32" s="641" t="str">
        <f>SUBSTITUTE(Q14,"""","\""")</f>
        <v>36a</v>
      </c>
      <c r="AP32" s="641" t="s">
        <v>499</v>
      </c>
    </row>
    <row r="33" ht="14.25" customHeight="1" spans="1:42">
      <c r="A33" s="75" t="s">
        <v>544</v>
      </c>
      <c r="B33" s="62"/>
      <c r="C33" s="62"/>
      <c r="D33" s="62"/>
      <c r="E33" s="62"/>
      <c r="F33" s="62"/>
      <c r="G33" s="62"/>
      <c r="H33" s="62"/>
      <c r="I33" s="62"/>
      <c r="J33" s="62"/>
      <c r="K33" s="62"/>
      <c r="L33" s="62"/>
      <c r="M33" s="112"/>
      <c r="O33" s="63" t="s">
        <v>524</v>
      </c>
      <c r="P33" s="71" t="s">
        <v>545</v>
      </c>
      <c r="Q33" s="41"/>
      <c r="R33" s="41"/>
      <c r="S33" s="41"/>
      <c r="T33" s="120">
        <v>1</v>
      </c>
      <c r="U33" s="66" t="str">
        <f t="array" ref="U33">IFERROR(INDEX(附表.技能!$1:$250,MATCH($D$12,附表.技能!$A:$A,0),MATCH(P33,附表.技能!$1:$1,0)),"")</f>
        <v/>
      </c>
      <c r="V33" s="120"/>
      <c r="W33" s="121"/>
      <c r="X33" s="121"/>
      <c r="Y33" s="122">
        <f t="shared" si="6"/>
        <v>1</v>
      </c>
      <c r="Z33" s="117" t="str">
        <f t="shared" si="7"/>
        <v>0 / 0</v>
      </c>
      <c r="AA33" s="36"/>
      <c r="AB33" s="54"/>
      <c r="AC33" s="55"/>
      <c r="AD33" s="55"/>
      <c r="AE33" s="55"/>
      <c r="AF33" s="55"/>
      <c r="AG33" s="55"/>
      <c r="AH33" s="55"/>
      <c r="AI33" s="55"/>
      <c r="AJ33" s="55"/>
      <c r="AK33" s="110"/>
      <c r="AL33" s="648"/>
      <c r="AM33" s="644" t="s">
        <v>546</v>
      </c>
      <c r="AN33" s="641" t="s">
        <v>498</v>
      </c>
      <c r="AO33" s="641" t="str">
        <f>SUBSTITUTE(V11,"""","\""")</f>
        <v>33a</v>
      </c>
      <c r="AP33" s="641" t="s">
        <v>499</v>
      </c>
    </row>
    <row r="34" ht="14.25" customHeight="1" spans="1:42">
      <c r="A34" s="63" t="s">
        <v>524</v>
      </c>
      <c r="B34" s="76" t="s">
        <v>547</v>
      </c>
      <c r="C34" s="11"/>
      <c r="D34" s="11"/>
      <c r="E34" s="11"/>
      <c r="F34" s="65">
        <v>10</v>
      </c>
      <c r="G34" s="12"/>
      <c r="H34" s="66" t="str">
        <f t="array" ref="H34">IFERROR(INDEX(附表.技能!$1:$250,MATCH($D$12,附表.技能!$A:$A,0),MATCH(B34,附表.技能!$1:$1,0)),"")</f>
        <v/>
      </c>
      <c r="I34" s="114"/>
      <c r="J34" s="114"/>
      <c r="K34" s="115"/>
      <c r="L34" s="116">
        <f t="shared" ref="L34:L44" si="9">MAX($F34+$I34+$K34+$J34,1)</f>
        <v>10</v>
      </c>
      <c r="M34" s="117" t="str">
        <f t="shared" ref="M34:M44" si="10">ROUNDDOWN(L34/2,)&amp;" / "&amp;ROUNDDOWN(L34/5,)</f>
        <v>5 / 2</v>
      </c>
      <c r="O34" s="63" t="s">
        <v>524</v>
      </c>
      <c r="P34" s="71" t="s">
        <v>548</v>
      </c>
      <c r="Q34" s="41"/>
      <c r="R34" s="41"/>
      <c r="S34" s="41"/>
      <c r="T34" s="120">
        <v>10</v>
      </c>
      <c r="U34" s="66" t="str">
        <f t="array" ref="U34">IFERROR(INDEX(附表.技能!$1:$250,MATCH($D$12,附表.技能!$A:$A,0),MATCH(P34,附表.技能!$1:$1,0)),"")</f>
        <v/>
      </c>
      <c r="V34" s="120"/>
      <c r="W34" s="121"/>
      <c r="X34" s="121"/>
      <c r="Y34" s="122">
        <f t="shared" si="6"/>
        <v>10</v>
      </c>
      <c r="Z34" s="117" t="str">
        <f t="shared" si="7"/>
        <v>5 / 2</v>
      </c>
      <c r="AA34" s="36"/>
      <c r="AB34" s="639"/>
      <c r="AC34" s="639"/>
      <c r="AD34" s="639"/>
      <c r="AE34" s="639"/>
      <c r="AF34" s="639"/>
      <c r="AG34" s="639"/>
      <c r="AH34" s="639"/>
      <c r="AI34" s="639"/>
      <c r="AJ34" s="639"/>
      <c r="AK34" s="639"/>
      <c r="AL34" s="648"/>
      <c r="AM34" s="644" t="s">
        <v>549</v>
      </c>
      <c r="AN34" s="641" t="s">
        <v>498</v>
      </c>
      <c r="AO34" s="641" t="str">
        <f>SUBSTITUTE(SUBSTITUTE(V15,"""","\"""),CHAR(10)," ")</f>
        <v>無a</v>
      </c>
      <c r="AP34" s="641" t="s">
        <v>499</v>
      </c>
    </row>
    <row r="35" ht="14.25" customHeight="1" spans="1:42">
      <c r="A35" s="63" t="s">
        <v>524</v>
      </c>
      <c r="B35" s="71" t="s">
        <v>550</v>
      </c>
      <c r="C35" s="748"/>
      <c r="D35" s="41"/>
      <c r="E35" s="41"/>
      <c r="F35" s="70">
        <v>10</v>
      </c>
      <c r="G35" s="41"/>
      <c r="H35" s="66" t="str">
        <f t="array" ref="H35">IFERROR(INDEX(附表.技能!$1:$250,MATCH($D$12,附表.技能!$A:$A,0),MATCH(B35,附表.技能!$1:$1,0)),"")</f>
        <v/>
      </c>
      <c r="I35" s="120"/>
      <c r="J35" s="120"/>
      <c r="K35" s="121"/>
      <c r="L35" s="116">
        <f t="shared" si="9"/>
        <v>10</v>
      </c>
      <c r="M35" s="117" t="str">
        <f t="shared" si="10"/>
        <v>5 / 2</v>
      </c>
      <c r="O35" s="63" t="s">
        <v>524</v>
      </c>
      <c r="P35" s="71" t="s">
        <v>551</v>
      </c>
      <c r="Q35" s="41"/>
      <c r="R35" s="41"/>
      <c r="S35" s="41"/>
      <c r="T35" s="120">
        <v>10</v>
      </c>
      <c r="U35" s="66" t="str">
        <f t="array" ref="U35">IFERROR(INDEX(附表.技能!$1:$250,MATCH($D$12,附表.技能!$A:$A,0),MATCH(P35,附表.技能!$1:$1,0)),"")</f>
        <v/>
      </c>
      <c r="V35" s="120"/>
      <c r="W35" s="121"/>
      <c r="X35" s="121"/>
      <c r="Y35" s="122">
        <f t="shared" si="6"/>
        <v>10</v>
      </c>
      <c r="Z35" s="117" t="str">
        <f t="shared" si="7"/>
        <v>5 / 2</v>
      </c>
      <c r="AA35" s="36"/>
      <c r="AB35" s="625" t="s">
        <v>552</v>
      </c>
      <c r="AC35" s="62"/>
      <c r="AD35" s="62"/>
      <c r="AE35" s="62"/>
      <c r="AF35" s="62"/>
      <c r="AG35" s="62"/>
      <c r="AH35" s="62"/>
      <c r="AI35" s="62"/>
      <c r="AJ35" s="62"/>
      <c r="AK35" s="112"/>
      <c r="AL35" s="648"/>
      <c r="AM35" s="644" t="s">
        <v>553</v>
      </c>
      <c r="AN35" s="641" t="s">
        <v>498</v>
      </c>
      <c r="AO35" s="641" t="str">
        <f>SUBSTITUTE(SUBSTITUTE(V13,"""","\"""),CHAR(10)," ")</f>
        <v>35a</v>
      </c>
      <c r="AP35" s="641" t="s">
        <v>499</v>
      </c>
    </row>
    <row r="36" ht="14.25" customHeight="1" spans="1:42">
      <c r="A36" s="63" t="s">
        <v>524</v>
      </c>
      <c r="B36" s="749" t="s">
        <v>550</v>
      </c>
      <c r="C36" s="748"/>
      <c r="D36" s="41"/>
      <c r="E36" s="41"/>
      <c r="F36" s="70">
        <v>10</v>
      </c>
      <c r="G36" s="41"/>
      <c r="H36" s="66" t="str">
        <f t="array" ref="H36">IFERROR(INDEX(附表.技能!$1:$250,MATCH($D$12,附表.技能!$A:$A,0),MATCH(B36,附表.技能!$1:$1,0)),"")</f>
        <v/>
      </c>
      <c r="I36" s="120"/>
      <c r="J36" s="120"/>
      <c r="K36" s="121"/>
      <c r="L36" s="116">
        <f t="shared" si="9"/>
        <v>10</v>
      </c>
      <c r="M36" s="117" t="str">
        <f t="shared" si="10"/>
        <v>5 / 2</v>
      </c>
      <c r="O36" s="63" t="s">
        <v>524</v>
      </c>
      <c r="P36" s="71" t="s">
        <v>554</v>
      </c>
      <c r="Q36" s="41"/>
      <c r="R36" s="41"/>
      <c r="S36" s="41"/>
      <c r="T36" s="120">
        <v>5</v>
      </c>
      <c r="U36" s="66" t="str">
        <f t="array" ref="U36">IFERROR(INDEX(附表.技能!$1:$250,MATCH($D$12,附表.技能!$A:$A,0),MATCH(P36,附表.技能!$1:$1,0)),"")</f>
        <v/>
      </c>
      <c r="V36" s="120"/>
      <c r="W36" s="121"/>
      <c r="X36" s="121"/>
      <c r="Y36" s="122">
        <f t="shared" si="6"/>
        <v>5</v>
      </c>
      <c r="Z36" s="117" t="str">
        <f t="shared" si="7"/>
        <v>2 / 1</v>
      </c>
      <c r="AA36" s="36"/>
      <c r="AB36" s="215" t="e">
        <f ca="1">B5&amp;CHAR(10)&amp;U11&amp;"："&amp;V11&amp;"/"&amp;Y11&amp;" "&amp;U12&amp;"："&amp;V12&amp;"/"&amp;Y12&amp;CHAR(10)&amp;U13&amp;"："&amp;V13&amp;"/"&amp;X13&amp;Y13&amp;" "&amp;O14&amp;"："&amp;Q14&amp;CHAR(10)&amp;O6&amp;"："&amp;S6&amp;" "&amp;O7&amp;"："&amp;S7&amp;" "&amp;O8&amp;"："&amp;S8&amp;CHAR(10)&amp;" "&amp;O9&amp;"："&amp;S9&amp;" "&amp;O10&amp;"："&amp;S10&amp;" "&amp;" "&amp;O11&amp;"："&amp;S11&amp;CHAR(10)&amp;O12&amp;"："&amp;S12&amp;" "&amp;O13&amp;"："&amp;S13&amp;" "&amp;" "&amp;U9&amp;"："&amp;V9&amp;" "&amp;IF(Q20=0,"",O20&amp;"："&amp;Q20)&amp;CHAR(10)&amp;U7&amp;"："&amp;Y7&amp;" "&amp;U8&amp;"："&amp;V8&amp;" "&amp;U6&amp;"："&amp;Y6&amp;" "&amp;U15&amp;"："&amp;V15&amp;CHAR(10)&amp;A12&amp;"："&amp;I5&amp;" "&amp;A9&amp;"："&amp;C9&amp;" "&amp;J9&amp;CHAR(10)&amp;IF(K105="沒有","",K105&amp;CHAR(10))&amp;CHAR(10)&amp;"[技能列表]"&amp;CHAR(10)&amp;B27&amp;C27&amp;" "&amp;L27&amp;" / "&amp;M27&amp;CHAR(10)&amp;B28&amp;C28&amp;" "&amp;L28&amp;" / "&amp;M28&amp;CHAR(10)&amp;P39&amp;R39&amp;" "&amp;Y39&amp;" / "&amp;Z40&amp;CHAR(10)&amp;P40&amp;R40&amp;" "&amp;Y40&amp;" / "&amp;Z40&amp;CHAR(10)&amp;IF(F29&lt;&gt;L29,B29&amp;C29&amp;" "&amp;L29&amp;" / "&amp;M29&amp;CHAR(10),)&amp;IF(F30&lt;&gt;L30,B30&amp;C30&amp;" "&amp;L30&amp;" / "&amp;M30&amp;CHAR(10),)&amp;IF(F31&lt;&gt;L31,B31&amp;C31&amp;" "&amp;L31&amp;" / "&amp;M31&amp;CHAR(10),)&amp;IF(F32&lt;&gt;L32,B32&amp;C32&amp;" "&amp;L32&amp;" / "&amp;M32&amp;CHAR(10),)&amp;IF(F33&lt;&gt;L33,B33&amp;C33&amp;" "&amp;L33&amp;" / "&amp;M33&amp;CHAR(10),)&amp;IF(F34&lt;&gt;L34,B34&amp;C34&amp;" "&amp;L34&amp;" / "&amp;M34&amp;CHAR(10),)&amp;IF(T32&lt;&gt;Y32,P32&amp;Q32&amp;" "&amp;Y32&amp;" / "&amp;Z32&amp;CHAR(10),)&amp;IF(F35&lt;&gt;L35,B35&amp;C35&amp;" "&amp;L35&amp;" / "&amp;M35&amp;CHAR(10),)&amp;IF(F36&lt;&gt;L36,B36&amp;C36&amp;" "&amp;L36&amp;" / "&amp;M36&amp;CHAR(10),)&amp;IF(F37&lt;&gt;L37,B37&amp;C37&amp;" "&amp;L37&amp;" / "&amp;M37&amp;CHAR(10),)&amp;IF(F38&lt;&gt;L38,B38&amp;C38&amp;" "&amp;L38&amp;" / "&amp;M38&amp;CHAR(10),)&amp;IF(F39&lt;&gt;L39,B39&amp;C39&amp;" "&amp;L39&amp;" / "&amp;M39&amp;CHAR(10),)&amp;IF(F40&lt;&gt;L40,B40&amp;C40&amp;" "&amp;L40&amp;" / "&amp;M40&amp;CHAR(10),)&amp;IF(F41&lt;&gt;L41,B41&amp;C41&amp;" "&amp;L41&amp;" / "&amp;M41&amp;CHAR(10),)&amp;IF(F42&lt;&gt;L42,B42&amp;C42&amp;" "&amp;L42&amp;" / "&amp;M42&amp;CHAR(10),)&amp;IF(F43&lt;&gt;L43,B43&amp;C43&amp;" "&amp;L43&amp;" / "&amp;M43&amp;CHAR(10),)&amp;IF(F44&lt;&gt;L44,B44&amp;C44&amp;" "&amp;L44&amp;" / "&amp;M44&amp;CHAR(10),)&amp;IF(F45&lt;&gt;L45,B45&amp;C45&amp;" "&amp;L45&amp;" / "&amp;M45&amp;CHAR(10),)&amp;IF(F46&lt;&gt;L46,B46&amp;C46&amp;" "&amp;L46&amp;" / "&amp;M46&amp;CHAR(10),)&amp;IF(F47&lt;&gt;L47,B47&amp;C47&amp;" "&amp;L47&amp;" / "&amp;M47&amp;CHAR(10),)&amp;IF(F48&lt;&gt;L48,B48&amp;C48&amp;" "&amp;L48&amp;" / "&amp;M48&amp;CHAR(10),)&amp;IF(F49&lt;&gt;L49,B49&amp;C49&amp;" "&amp;L49&amp;" / "&amp;M49&amp;CHAR(10),)&amp;IF(F50&lt;&gt;L50,B50&amp;C50&amp;" "&amp;L50&amp;" / "&amp;M50&amp;CHAR(10),)&amp;IF(F51&lt;&gt;L51,B51&amp;C51&amp;" "&amp;L51&amp;" / "&amp;M51&amp;CHAR(10),)&amp;IF(F52&lt;&gt;L52,B52&amp;C52&amp;" "&amp;L52&amp;" / "&amp;M52&amp;CHAR(10),)&amp;IF(F53&lt;&gt;L53,B53&amp;C53&amp;" "&amp;L53&amp;" / "&amp;M53&amp;CHAR(10),)&amp;IF(F54&lt;&gt;L54,B54&amp;C54&amp;" "&amp;L54&amp;" / "&amp;M54&amp;CHAR(10),)&amp;IF(F55&lt;&gt;L55,B55&amp;C55&amp;" "&amp;L55&amp;" / "&amp;M55&amp;CHAR(10),)&amp;IF(F56&lt;&gt;L56,B56&amp;C56&amp;" "&amp;L56&amp;" / "&amp;M56&amp;CHAR(10),)&amp;IF(F57&lt;&gt;L57,B57&amp;C57&amp;" "&amp;L57&amp;" / "&amp;M57&amp;CHAR(10),)&amp;IF(F60&lt;&gt;L60,C60&amp;D60&amp;" "&amp;L60&amp;" / "&amp;M60&amp;CHAR(10),)&amp;IF(F61&lt;&gt;L61,C61&amp;D61&amp;" "&amp;L61&amp;" / "&amp;M61&amp;CHAR(10),)&amp;IF(F62&lt;&gt;L62,C62&amp;D62&amp;" "&amp;L62&amp;" / "&amp;M62&amp;CHAR(10),)&amp;IF(F63&lt;&gt;L63,C63&amp;D63&amp;" "&amp;L63&amp;" / "&amp;M63&amp;CHAR(10),)&amp;IF(F58&lt;&gt;L58,B58&amp;C58&amp;" "&amp;L58&amp;" / "&amp;M58&amp;CHAR(10),)&amp;IF(F59&lt;&gt;L59,C59&amp;D59&amp;" "&amp;L59&amp;" / "&amp;M59&amp;CHAR(10),)&amp;IF(F64&lt;&gt;L64,C64&amp;D64&amp;" "&amp;L64&amp;" / "&amp;M64&amp;CHAR(10),)&amp;IF(F65&lt;&gt;L65,C65&amp;D65&amp;" "&amp;L65&amp;" / "&amp;M65&amp;CHAR(10),)&amp;IF(F66&lt;&gt;L66,C66&amp;D66&amp;" "&amp;L66&amp;" / "&amp;M66&amp;CHAR(10),)&amp;IF(F67&lt;&gt;L67,C67&amp;D67&amp;" "&amp;L67&amp;" / "&amp;M67&amp;CHAR(10),)&amp;IF(F68&lt;&gt;L68,C68&amp;D68&amp;" "&amp;L68&amp;" / "&amp;M68&amp;CHAR(10),)&amp;IF(F69&lt;&gt;L69,C69&amp;D69&amp;" "&amp;L69&amp;" / "&amp;M69&amp;CHAR(10),)&amp;IF(F70&lt;&gt;L70,C70&amp;D70&amp;" "&amp;L70&amp;" / "&amp;M70&amp;CHAR(10),)&amp;IF(F71&lt;&gt;L71,B71&amp;C71&amp;" "&amp;L71&amp;" / "&amp;M71&amp;CHAR(10),)&amp;IF(F72&lt;&gt;L72,B72&amp;C72&amp;" "&amp;L72&amp;" / "&amp;M72&amp;CHAR(10),)&amp;IF(T74&lt;&gt;Y74,P74&amp;R74&amp;" "&amp;Y74&amp;" / "&amp;Z74&amp;CHAR(10),)&amp;IF(T75&lt;&gt;Y75,P75&amp;R75&amp;" "&amp;Y75&amp;" / "&amp;Z75&amp;CHAR(10),)&amp;IF(T76&lt;&gt;Y76,P76&amp;R76&amp;" "&amp;Y76&amp;" / "&amp;Z76&amp;CHAR(10),)&amp;IF(T27&lt;&gt;Y27,Q27&amp;R27&amp;" "&amp;Y27&amp;" / "&amp;Z27&amp;CHAR(10),)&amp;IF(T28&lt;&gt;Y28,Q28&amp;R28&amp;" "&amp;Y28&amp;" / "&amp;Z28&amp;CHAR(10),)&amp;IF(T29&lt;&gt;Y29,Q29&amp;R29&amp;" "&amp;Y29&amp;" / "&amp;Z29&amp;CHAR(10),)&amp;IF(T31&lt;&gt;Y31,P31&amp;Q31&amp;" "&amp;Y31&amp;" / "&amp;Z31&amp;CHAR(10),)&amp;IF(T33&lt;&gt;Y33,P33&amp;R33&amp;" "&amp;Y33&amp;" / "&amp;Z33&amp;CHAR(10),)&amp;IF(T34&lt;&gt;Y34,P34&amp;R34&amp;" "&amp;Y34&amp;" / "&amp;Z34&amp;CHAR(10),)&amp;IF(T35&lt;&gt;Y35,P35&amp;R35&amp;" "&amp;Y35&amp;" / "&amp;Z35&amp;CHAR(10),)&amp;IF(T36&lt;&gt;Y36,P36&amp;R36&amp;" "&amp;Y36&amp;" / "&amp;Z36&amp;CHAR(10),)&amp;IF(T30&lt;&gt;Y30,Q30&amp;R30&amp;" "&amp;Y30&amp;" / "&amp;Z30&amp;CHAR(10),)&amp;IF(T37&lt;&gt;Y37,P37&amp;R37&amp;" "&amp;Y37&amp;" / "&amp;Z37&amp;CHAR(10),)&amp;IF(T38&lt;&gt;Y38,P38&amp;R38&amp;" "&amp;Y38&amp;" / "&amp;Z38&amp;CHAR(10),)&amp;IF(T41&lt;&gt;Y41,P41&amp;R41&amp;" "&amp;Y41&amp;" / "&amp;Z41&amp;CHAR(10),)&amp;IF(T42&lt;&gt;Y42,P42&amp;R42&amp;" "&amp;Y42&amp;" / "&amp;Z42&amp;CHAR(10),)&amp;IF(T43&lt;&gt;Y43,P43&amp;R43&amp;" "&amp;Y43&amp;" / "&amp;Z43&amp;CHAR(10),)&amp;IF(T44&lt;&gt;Y44,P44&amp;R44&amp;" "&amp;Y44&amp;" / "&amp;Z44&amp;CHAR(10),)&amp;IF(T45&lt;&gt;Y45,P45&amp;R45&amp;" "&amp;Y45&amp;" / "&amp;Z45&amp;CHAR(10),)&amp;IF(T47&lt;&gt;Y47,Q47&amp;R47&amp;" "&amp;Y47&amp;" / "&amp;Z47&amp;CHAR(10),)&amp;IF(T48&lt;&gt;Y48,Q48&amp;R48&amp;" "&amp;Y48&amp;" / "&amp;Z48&amp;CHAR(10),)&amp;IF(T49&lt;&gt;Y49,Q49&amp;R49&amp;" "&amp;Y49&amp;" / "&amp;Z49&amp;CHAR(10),)&amp;IF(T50&lt;&gt;Y50,Q50&amp;R50&amp;" "&amp;Y50&amp;" / "&amp;Z50&amp;CHAR(10),)&amp;IF(T51&lt;&gt;Y51,Q51&amp;R51&amp;" "&amp;Y51&amp;" / "&amp;Z51&amp;CHAR(10),)&amp;IF(T52&lt;&gt;Y52,Q52&amp;R52&amp;" "&amp;Y52&amp;" / "&amp;Z52&amp;CHAR(10),)&amp;IF(T53&lt;&gt;Y53,Q53&amp;R53&amp;" "&amp;Y53&amp;" / "&amp;Z53&amp;CHAR(10),)&amp;IF(T54&lt;&gt;Y54,Q54&amp;R54&amp;" "&amp;Y54&amp;" / "&amp;Z54&amp;CHAR(10),)&amp;IF(T55&lt;&gt;Y55,Q55&amp;R55&amp;" "&amp;Y55&amp;" / "&amp;Z55&amp;CHAR(10),)&amp;IF(T56&lt;&gt;Y56,Q56&amp;R56&amp;" "&amp;Y56&amp;" / "&amp;Z56&amp;CHAR(10),)&amp;IF(T57&lt;&gt;Y57,Q57&amp;R57&amp;" "&amp;Y57&amp;" / "&amp;Z57&amp;CHAR(10),)&amp;IF(T58&lt;&gt;Y58,Q58&amp;R58&amp;" "&amp;Y58&amp;" / "&amp;Z58&amp;CHAR(10),)&amp;IF(T59&lt;&gt;Y59,Q59&amp;R59&amp;" "&amp;Y59&amp;" / "&amp;Z59&amp;CHAR(10),)&amp;IF(T60&lt;&gt;Y60,Q60&amp;R60&amp;" "&amp;Y60&amp;" / "&amp;Z60&amp;CHAR(10),)&amp;IF(T61&lt;&gt;Y61,Q61&amp;R61&amp;" "&amp;Y61&amp;" / "&amp;Z61&amp;CHAR(10),)&amp;IF(T62&lt;&gt;Y62,Q62&amp;R62&amp;" "&amp;Y62&amp;" / "&amp;Z62&amp;CHAR(10),)&amp;IF(T63&lt;&gt;Y63,Q63&amp;R63&amp;" "&amp;Y63&amp;" / "&amp;Z63&amp;CHAR(10),)&amp;IF(T64&lt;&gt;Y64,Q64&amp;R64&amp;" "&amp;Y64&amp;" / "&amp;Z64&amp;CHAR(10),)&amp;IF(T65&lt;&gt;Y65,P65&amp;R65&amp;" "&amp;Y65&amp;" / "&amp;Z65&amp;CHAR(10),)&amp;IF(T66&lt;&gt;Y66,P66&amp;R66&amp;" "&amp;Y66&amp;" / "&amp;Z66&amp;CHAR(10),)&amp;IF(T67&lt;&gt;Y67,P67&amp;R67&amp;" "&amp;Y67&amp;" / "&amp;Z67&amp;CHAR(10),)&amp;IF(T68&lt;&gt;Y68,P68&amp;R68&amp;" "&amp;Y68&amp;" / "&amp;Z68&amp;CHAR(10),)&amp;IF(T69&lt;&gt;Y69,P69&amp;R69&amp;" "&amp;Y69&amp;" / "&amp;Z69&amp;CHAR(10),)&amp;IF(T70&lt;&gt;Y70,P70&amp;R70&amp;" "&amp;Y70&amp;" / "&amp;Z70&amp;CHAR(10),)&amp;IF(F73&lt;&gt;L73,B73&amp;C73&amp;" "&amp;L73&amp;" / "&amp;M73&amp;CHAR(10),)&amp;IF(F74&lt;&gt;L74,B74&amp;C74&amp;" "&amp;L74&amp;" / "&amp;M74&amp;CHAR(10),)&amp;IF(F75&lt;&gt;L75,B75&amp;C75&amp;" "&amp;L75&amp;" / "&amp;M75&amp;CHAR(10),)&amp;IF(F76&lt;&gt;L76,B76&amp;C76&amp;" "&amp;L76&amp;" / "&amp;M76&amp;CHAR(10),)&amp;IF(T71&lt;&gt;Y71,P71&amp;R71&amp;" "&amp;Y71&amp;" / "&amp;Z71&amp;CHAR(10),)&amp;IF(T72&lt;&gt;Y72,P72&amp;R72&amp;" "&amp;Y72&amp;" / "&amp;Z72&amp;CHAR(10),)&amp;IF(T73&lt;&gt;Y73,P73&amp;R73&amp;" "&amp;Y73&amp;" / "&amp;Z73&amp;CHAR(10),)&amp;CHAR(10)&amp;AC169&amp;CHAR(10)&amp;AC170&amp;AC171</f>
        <v>#VALUE!</v>
      </c>
      <c r="AK36" s="104"/>
      <c r="AL36" s="648"/>
      <c r="AM36" s="644" t="s">
        <v>555</v>
      </c>
      <c r="AN36" s="641" t="s">
        <v>498</v>
      </c>
      <c r="AO36" s="641" t="str">
        <f>SUBSTITUTE(V12,"""","\""")</f>
        <v>34a</v>
      </c>
      <c r="AP36" s="641" t="s">
        <v>499</v>
      </c>
    </row>
    <row r="37" ht="14.25" customHeight="1" spans="1:42">
      <c r="A37" s="63" t="s">
        <v>524</v>
      </c>
      <c r="B37" s="67" t="s">
        <v>556</v>
      </c>
      <c r="C37" s="41"/>
      <c r="D37" s="41"/>
      <c r="E37" s="41"/>
      <c r="F37" s="70">
        <v>20</v>
      </c>
      <c r="G37" s="41"/>
      <c r="H37" s="66" t="str">
        <f t="array" ref="H37">IFERROR(INDEX(附表.技能!$1:$250,MATCH($D$12,附表.技能!$A:$A,0),MATCH(B37,附表.技能!$1:$1,0)),"")</f>
        <v/>
      </c>
      <c r="I37" s="120"/>
      <c r="J37" s="120"/>
      <c r="K37" s="121"/>
      <c r="L37" s="116">
        <f t="shared" si="9"/>
        <v>20</v>
      </c>
      <c r="M37" s="117" t="str">
        <f t="shared" si="10"/>
        <v>10 / 4</v>
      </c>
      <c r="O37" s="63" t="s">
        <v>524</v>
      </c>
      <c r="P37" s="755" t="s">
        <v>557</v>
      </c>
      <c r="Q37" s="152"/>
      <c r="R37" s="152"/>
      <c r="S37" s="152"/>
      <c r="T37" s="165">
        <v>5</v>
      </c>
      <c r="U37" s="166" t="str">
        <f t="array" ref="U37">IFERROR(INDEX(附表.技能!$1:$250,MATCH($D$12,附表.技能!$A:$A,0),MATCH(P37,附表.技能!$1:$1,0)),"")</f>
        <v/>
      </c>
      <c r="V37" s="120"/>
      <c r="W37" s="167"/>
      <c r="X37" s="165"/>
      <c r="Y37" s="209">
        <f t="shared" si="6"/>
        <v>5</v>
      </c>
      <c r="Z37" s="210" t="str">
        <f t="shared" si="7"/>
        <v>2 / 1</v>
      </c>
      <c r="AA37" s="36"/>
      <c r="AB37" s="53"/>
      <c r="AK37" s="104"/>
      <c r="AL37" s="648"/>
      <c r="AM37" s="644" t="s">
        <v>558</v>
      </c>
      <c r="AN37" s="641" t="s">
        <v>498</v>
      </c>
      <c r="AO37" s="641" t="str">
        <f t="shared" ref="AO37:AO42" si="11">SUBSTITUTE(L27,"""","\""")</f>
        <v>130</v>
      </c>
      <c r="AP37" s="641" t="s">
        <v>499</v>
      </c>
    </row>
    <row r="38" ht="14.25" customHeight="1" spans="1:42">
      <c r="A38" s="63" t="s">
        <v>524</v>
      </c>
      <c r="B38" s="67" t="s">
        <v>559</v>
      </c>
      <c r="C38" s="41"/>
      <c r="D38" s="41"/>
      <c r="E38" s="41"/>
      <c r="F38" s="70">
        <v>20</v>
      </c>
      <c r="G38" s="41"/>
      <c r="H38" s="66" t="str">
        <f t="array" ref="H38">IFERROR(INDEX(附表.技能!$1:$250,MATCH($D$12,附表.技能!$A:$A,0),MATCH(B38,附表.技能!$1:$1,0)),"")</f>
        <v/>
      </c>
      <c r="I38" s="120"/>
      <c r="J38" s="120"/>
      <c r="K38" s="121"/>
      <c r="L38" s="116">
        <f t="shared" si="9"/>
        <v>20</v>
      </c>
      <c r="M38" s="117" t="str">
        <f t="shared" si="10"/>
        <v>10 / 4</v>
      </c>
      <c r="O38" s="128" t="s">
        <v>560</v>
      </c>
      <c r="P38" s="62"/>
      <c r="Q38" s="62"/>
      <c r="R38" s="62"/>
      <c r="S38" s="62"/>
      <c r="T38" s="62"/>
      <c r="U38" s="62"/>
      <c r="V38" s="62"/>
      <c r="W38" s="62"/>
      <c r="X38" s="62"/>
      <c r="Y38" s="62"/>
      <c r="Z38" s="112"/>
      <c r="AA38" s="36"/>
      <c r="AB38" s="53"/>
      <c r="AK38" s="104"/>
      <c r="AL38" s="648"/>
      <c r="AM38" s="644" t="s">
        <v>561</v>
      </c>
      <c r="AN38" s="641" t="s">
        <v>498</v>
      </c>
      <c r="AO38" s="641" t="str">
        <f t="shared" si="11"/>
        <v>0</v>
      </c>
      <c r="AP38" s="641" t="s">
        <v>499</v>
      </c>
    </row>
    <row r="39" ht="14.25" customHeight="1" spans="1:42">
      <c r="A39" s="63" t="s">
        <v>524</v>
      </c>
      <c r="B39" s="67" t="s">
        <v>562</v>
      </c>
      <c r="C39" s="41"/>
      <c r="D39" s="41"/>
      <c r="E39" s="41"/>
      <c r="F39" s="70">
        <v>20</v>
      </c>
      <c r="G39" s="41"/>
      <c r="H39" s="66" t="str">
        <f t="array" ref="H39">IFERROR(INDEX(附表.技能!$1:$250,MATCH($D$12,附表.技能!$A:$A,0),MATCH(B39,附表.技能!$1:$1,0)),"")</f>
        <v/>
      </c>
      <c r="I39" s="120"/>
      <c r="J39" s="120"/>
      <c r="K39" s="121"/>
      <c r="L39" s="116">
        <f t="shared" si="9"/>
        <v>20</v>
      </c>
      <c r="M39" s="117" t="str">
        <f t="shared" si="10"/>
        <v>10 / 4</v>
      </c>
      <c r="O39" s="63" t="s">
        <v>524</v>
      </c>
      <c r="P39" s="84" t="s">
        <v>563</v>
      </c>
      <c r="Q39" s="11"/>
      <c r="R39" s="11"/>
      <c r="S39" s="11"/>
      <c r="T39" s="114">
        <v>25</v>
      </c>
      <c r="U39" s="66" t="str">
        <f t="array" ref="U39">IFERROR(INDEX(附表.技能!$1:$250,MATCH($D$12,附表.技能!$A:$A,0),MATCH(P39,附表.技能!$1:$1,0)),"")</f>
        <v/>
      </c>
      <c r="V39" s="115"/>
      <c r="W39" s="115"/>
      <c r="X39" s="114"/>
      <c r="Y39" s="122">
        <f t="shared" ref="Y39:Y43" si="12">MAX($T39+$V39+$W39+$X39,1)</f>
        <v>25</v>
      </c>
      <c r="Z39" s="117" t="str">
        <f t="shared" ref="Z39:Z44" si="13">ROUNDDOWN(Y39/2,)&amp;" / "&amp;ROUNDDOWN(Y39/5,)</f>
        <v>12 / 5</v>
      </c>
      <c r="AA39" s="36"/>
      <c r="AB39" s="53"/>
      <c r="AK39" s="104"/>
      <c r="AL39" s="648"/>
      <c r="AM39" s="644" t="s">
        <v>564</v>
      </c>
      <c r="AN39" s="641" t="s">
        <v>498</v>
      </c>
      <c r="AO39" s="641" t="str">
        <f t="shared" si="11"/>
        <v>10</v>
      </c>
      <c r="AP39" s="641" t="s">
        <v>499</v>
      </c>
    </row>
    <row r="40" ht="14.25" customHeight="1" spans="1:42">
      <c r="A40" s="63" t="s">
        <v>524</v>
      </c>
      <c r="B40" s="69" t="s">
        <v>565</v>
      </c>
      <c r="C40" s="41"/>
      <c r="D40" s="41"/>
      <c r="E40" s="41"/>
      <c r="F40" s="70">
        <v>20</v>
      </c>
      <c r="G40" s="41"/>
      <c r="H40" s="66" t="str">
        <f t="array" ref="H40">IFERROR(INDEX(附表.技能!$1:$250,MATCH($D$12,附表.技能!$A:$A,0),MATCH(B40,附表.技能!$1:$1,0)),"")</f>
        <v/>
      </c>
      <c r="I40" s="120"/>
      <c r="J40" s="120"/>
      <c r="K40" s="121"/>
      <c r="L40" s="116">
        <f t="shared" si="9"/>
        <v>20</v>
      </c>
      <c r="M40" s="117" t="str">
        <f t="shared" si="10"/>
        <v>10 / 4</v>
      </c>
      <c r="O40" s="63" t="s">
        <v>524</v>
      </c>
      <c r="P40" s="129" t="s">
        <v>566</v>
      </c>
      <c r="Q40" s="41"/>
      <c r="R40" s="41"/>
      <c r="S40" s="41"/>
      <c r="T40" s="120">
        <v>20</v>
      </c>
      <c r="U40" s="66" t="str">
        <f t="array" ref="U40">IFERROR(INDEX(附表.技能!$1:$250,MATCH($D$12,附表.技能!$A:$A,0),MATCH(P40,附表.技能!$1:$1,0)),"")</f>
        <v/>
      </c>
      <c r="V40" s="121"/>
      <c r="W40" s="121"/>
      <c r="X40" s="120"/>
      <c r="Y40" s="122">
        <f t="shared" si="12"/>
        <v>20</v>
      </c>
      <c r="Z40" s="117" t="str">
        <f t="shared" si="13"/>
        <v>10 / 4</v>
      </c>
      <c r="AA40" s="36"/>
      <c r="AB40" s="53"/>
      <c r="AK40" s="104"/>
      <c r="AL40" s="648"/>
      <c r="AM40" s="644" t="s">
        <v>567</v>
      </c>
      <c r="AN40" s="641" t="s">
        <v>498</v>
      </c>
      <c r="AO40" s="641" t="str">
        <f t="shared" si="11"/>
        <v>5</v>
      </c>
      <c r="AP40" s="641" t="s">
        <v>499</v>
      </c>
    </row>
    <row r="41" ht="14.25" customHeight="1" spans="1:42">
      <c r="A41" s="63" t="s">
        <v>524</v>
      </c>
      <c r="B41" s="79" t="s">
        <v>568</v>
      </c>
      <c r="C41" s="748"/>
      <c r="D41" s="41"/>
      <c r="E41" s="41"/>
      <c r="F41" s="70">
        <v>1</v>
      </c>
      <c r="G41" s="41"/>
      <c r="H41" s="66"/>
      <c r="I41" s="120"/>
      <c r="J41" s="120"/>
      <c r="K41" s="121"/>
      <c r="L41" s="116">
        <f t="shared" si="9"/>
        <v>1</v>
      </c>
      <c r="M41" s="117" t="str">
        <f t="shared" si="10"/>
        <v>0 / 0</v>
      </c>
      <c r="O41" s="63" t="s">
        <v>524</v>
      </c>
      <c r="P41" s="85" t="s">
        <v>569</v>
      </c>
      <c r="Q41" s="41"/>
      <c r="R41" s="41"/>
      <c r="S41" s="41"/>
      <c r="T41" s="120">
        <v>20</v>
      </c>
      <c r="U41" s="66" t="str">
        <f t="array" ref="U41">IFERROR(INDEX(附表.技能!$1:$250,MATCH($D$12,附表.技能!$A:$A,0),MATCH(P41,附表.技能!$1:$1,0)),"")</f>
        <v/>
      </c>
      <c r="V41" s="121"/>
      <c r="W41" s="121"/>
      <c r="X41" s="120"/>
      <c r="Y41" s="122">
        <f t="shared" si="12"/>
        <v>20</v>
      </c>
      <c r="Z41" s="117" t="str">
        <f t="shared" si="13"/>
        <v>10 / 4</v>
      </c>
      <c r="AA41" s="36"/>
      <c r="AB41" s="53"/>
      <c r="AK41" s="104"/>
      <c r="AL41" s="648"/>
      <c r="AM41" s="644" t="s">
        <v>570</v>
      </c>
      <c r="AN41" s="641" t="s">
        <v>498</v>
      </c>
      <c r="AO41" s="641" t="str">
        <f t="shared" si="11"/>
        <v>15</v>
      </c>
      <c r="AP41" s="641" t="s">
        <v>499</v>
      </c>
    </row>
    <row r="42" ht="14.25" customHeight="1" spans="1:42">
      <c r="A42" s="63" t="s">
        <v>524</v>
      </c>
      <c r="B42" s="750" t="s">
        <v>568</v>
      </c>
      <c r="C42" s="748"/>
      <c r="D42" s="41"/>
      <c r="E42" s="41"/>
      <c r="F42" s="70">
        <v>1</v>
      </c>
      <c r="G42" s="41"/>
      <c r="H42" s="66" t="str">
        <f t="array" ref="H42">IFERROR(INDEX(附表.技能!$1:$250,MATCH($D$12,附表.技能!$A:$A,0),MATCH(B42,附表.技能!$1:$1,0)),"")</f>
        <v/>
      </c>
      <c r="I42" s="120"/>
      <c r="J42" s="120"/>
      <c r="K42" s="121"/>
      <c r="L42" s="116">
        <f t="shared" si="9"/>
        <v>1</v>
      </c>
      <c r="M42" s="117" t="str">
        <f t="shared" si="10"/>
        <v>0 / 0</v>
      </c>
      <c r="O42" s="63" t="s">
        <v>524</v>
      </c>
      <c r="P42" s="85" t="s">
        <v>571</v>
      </c>
      <c r="Q42" s="41"/>
      <c r="R42" s="41"/>
      <c r="S42" s="41"/>
      <c r="T42" s="120">
        <v>5</v>
      </c>
      <c r="U42" s="66" t="str">
        <f t="array" ref="U42">IFERROR(INDEX(附表.技能!$1:$250,MATCH($D$12,附表.技能!$A:$A,0),MATCH(P42,附表.技能!$1:$1,0)),"")</f>
        <v/>
      </c>
      <c r="V42" s="121"/>
      <c r="W42" s="121"/>
      <c r="X42" s="120"/>
      <c r="Y42" s="122">
        <f t="shared" si="12"/>
        <v>5</v>
      </c>
      <c r="Z42" s="117" t="str">
        <f t="shared" si="13"/>
        <v>2 / 1</v>
      </c>
      <c r="AA42" s="36"/>
      <c r="AB42" s="53"/>
      <c r="AK42" s="104"/>
      <c r="AL42" s="648"/>
      <c r="AM42" s="644" t="s">
        <v>572</v>
      </c>
      <c r="AN42" s="641" t="s">
        <v>498</v>
      </c>
      <c r="AO42" s="641" t="str">
        <f t="shared" si="11"/>
        <v>15</v>
      </c>
      <c r="AP42" s="641" t="s">
        <v>499</v>
      </c>
    </row>
    <row r="43" ht="14.25" customHeight="1" spans="1:42">
      <c r="A43" s="63" t="s">
        <v>524</v>
      </c>
      <c r="B43" s="751" t="s">
        <v>573</v>
      </c>
      <c r="C43" s="41"/>
      <c r="D43" s="41"/>
      <c r="E43" s="41"/>
      <c r="F43" s="70">
        <v>1</v>
      </c>
      <c r="G43" s="41"/>
      <c r="H43" s="66" t="str">
        <f t="array" ref="H43">IFERROR(INDEX(附表.技能!$1:$250,MATCH($D$12,附表.技能!$A:$A,0),MATCH(B43,附表.技能!$1:$1,0)),"")</f>
        <v/>
      </c>
      <c r="I43" s="120"/>
      <c r="J43" s="120"/>
      <c r="K43" s="121"/>
      <c r="L43" s="116">
        <f t="shared" si="9"/>
        <v>1</v>
      </c>
      <c r="M43" s="117" t="str">
        <f t="shared" si="10"/>
        <v>0 / 0</v>
      </c>
      <c r="O43" s="63" t="s">
        <v>524</v>
      </c>
      <c r="P43" s="751" t="s">
        <v>574</v>
      </c>
      <c r="Q43" s="41"/>
      <c r="R43" s="41"/>
      <c r="S43" s="41"/>
      <c r="T43" s="120">
        <v>1</v>
      </c>
      <c r="U43" s="168"/>
      <c r="V43" s="121"/>
      <c r="W43" s="121"/>
      <c r="X43" s="120"/>
      <c r="Y43" s="122">
        <f t="shared" si="12"/>
        <v>1</v>
      </c>
      <c r="Z43" s="117" t="str">
        <f t="shared" si="13"/>
        <v>0 / 0</v>
      </c>
      <c r="AA43" s="36"/>
      <c r="AB43" s="53"/>
      <c r="AK43" s="104"/>
      <c r="AL43" s="648"/>
      <c r="AM43" s="644" t="s">
        <v>575</v>
      </c>
      <c r="AN43" s="641" t="s">
        <v>498</v>
      </c>
      <c r="AO43" s="641" t="str">
        <f>SUBSTITUTE(L34,"""","\""")</f>
        <v>10</v>
      </c>
      <c r="AP43" s="641" t="s">
        <v>499</v>
      </c>
    </row>
    <row r="44" ht="14.25" customHeight="1" spans="1:42">
      <c r="A44" s="63" t="s">
        <v>524</v>
      </c>
      <c r="B44" s="82" t="s">
        <v>576</v>
      </c>
      <c r="C44" s="34"/>
      <c r="D44" s="34"/>
      <c r="E44" s="34"/>
      <c r="F44" s="73">
        <v>5</v>
      </c>
      <c r="G44" s="34"/>
      <c r="H44" s="74" t="str">
        <f t="array" ref="H44">IFERROR(INDEX(附表.技能!$1:$250,MATCH($D$12,附表.技能!$A:$A,0),MATCH(B44,附表.技能!$1:$1,0)),"")</f>
        <v/>
      </c>
      <c r="I44" s="123"/>
      <c r="J44" s="123"/>
      <c r="K44" s="124"/>
      <c r="L44" s="116">
        <f t="shared" si="9"/>
        <v>5</v>
      </c>
      <c r="M44" s="125" t="str">
        <f t="shared" si="10"/>
        <v>2 / 1</v>
      </c>
      <c r="O44" s="63"/>
      <c r="P44" s="86" t="s">
        <v>577</v>
      </c>
      <c r="Q44" s="34"/>
      <c r="R44" s="34"/>
      <c r="S44" s="34"/>
      <c r="T44" s="123">
        <v>0</v>
      </c>
      <c r="U44" s="74" t="str">
        <f t="array" ref="U44">IFERROR(INDEX(附表.技能!$1:$250,MATCH($D$12,附表.技能!$A:$A,0),MATCH(P44,附表.技能!$1:$1,0)),"")</f>
        <v/>
      </c>
      <c r="V44" s="169" t="s">
        <v>578</v>
      </c>
      <c r="W44" s="169" t="s">
        <v>578</v>
      </c>
      <c r="X44" s="123">
        <v>0</v>
      </c>
      <c r="Y44" s="212">
        <f>MAX($X$44,0)</f>
        <v>0</v>
      </c>
      <c r="Z44" s="117" t="str">
        <f t="shared" si="13"/>
        <v>0 / 0</v>
      </c>
      <c r="AA44" s="36"/>
      <c r="AB44" s="53"/>
      <c r="AK44" s="104"/>
      <c r="AL44" s="648"/>
      <c r="AM44" s="644" t="s">
        <v>579</v>
      </c>
      <c r="AN44" s="641" t="s">
        <v>498</v>
      </c>
      <c r="AO44" s="641" t="str">
        <f>SUBSTITUTE(SUBSTITUTE(B35&amp;C35,"""","\"""),CHAR(10)," ")</f>
        <v>生存:</v>
      </c>
      <c r="AP44" s="641" t="s">
        <v>499</v>
      </c>
    </row>
    <row r="45" ht="14.25" customHeight="1" spans="1:42">
      <c r="A45" s="83" t="s">
        <v>580</v>
      </c>
      <c r="B45" s="62"/>
      <c r="C45" s="62"/>
      <c r="D45" s="62"/>
      <c r="E45" s="62"/>
      <c r="F45" s="62"/>
      <c r="G45" s="62"/>
      <c r="H45" s="62"/>
      <c r="I45" s="62"/>
      <c r="J45" s="62"/>
      <c r="K45" s="62"/>
      <c r="L45" s="62"/>
      <c r="M45" s="112"/>
      <c r="O45" s="130" t="s">
        <v>581</v>
      </c>
      <c r="P45" s="62"/>
      <c r="Q45" s="62"/>
      <c r="R45" s="62"/>
      <c r="S45" s="62"/>
      <c r="T45" s="62"/>
      <c r="U45" s="62"/>
      <c r="V45" s="62"/>
      <c r="W45" s="62"/>
      <c r="X45" s="62"/>
      <c r="Y45" s="62"/>
      <c r="Z45" s="112"/>
      <c r="AA45" s="36"/>
      <c r="AB45" s="53"/>
      <c r="AK45" s="104"/>
      <c r="AL45" s="648"/>
      <c r="AM45" s="644" t="s">
        <v>582</v>
      </c>
      <c r="AN45" s="641" t="s">
        <v>498</v>
      </c>
      <c r="AO45" s="641" t="str">
        <f>SUBSTITUTE(L35,"""","\""")</f>
        <v>10</v>
      </c>
      <c r="AP45" s="641" t="s">
        <v>499</v>
      </c>
    </row>
    <row r="46" ht="14.25" customHeight="1" spans="1:42">
      <c r="A46" s="63" t="s">
        <v>524</v>
      </c>
      <c r="B46" s="84" t="s">
        <v>583</v>
      </c>
      <c r="C46" s="11"/>
      <c r="D46" s="11"/>
      <c r="E46" s="11"/>
      <c r="F46" s="65">
        <v>20</v>
      </c>
      <c r="G46" s="11"/>
      <c r="H46" s="66" t="str">
        <f t="array" ref="H46">IFERROR(INDEX(附表.技能!$1:$250,MATCH($D$12,附表.技能!$A:$A,0),MATCH(B46,附表.技能!$1:$1,0)),"")</f>
        <v/>
      </c>
      <c r="I46" s="114"/>
      <c r="J46" s="114"/>
      <c r="K46" s="115"/>
      <c r="L46" s="116">
        <f t="shared" ref="L46:L50" si="14">MAX($F46+$I46+$K46+$J46,1)</f>
        <v>20</v>
      </c>
      <c r="M46" s="117" t="str">
        <f t="shared" ref="M46:M50" si="15">ROUNDDOWN(L46/2,)&amp;" / "&amp;ROUNDDOWN(L46/5,)</f>
        <v>10 / 4</v>
      </c>
      <c r="O46" s="63" t="s">
        <v>524</v>
      </c>
      <c r="P46" s="131" t="s">
        <v>584</v>
      </c>
      <c r="Q46" s="57"/>
      <c r="R46" s="57"/>
      <c r="S46" s="58"/>
      <c r="T46" s="135" t="e">
        <f>ROUNDDOWN($S$7/2,)</f>
        <v>#VALUE!</v>
      </c>
      <c r="U46" s="90" t="str">
        <f t="array" ref="U46">IFERROR(INDEX(附表.技能!$1:$250,MATCH($D$12,附表.技能!$A:$A,0),MATCH(P46,附表.技能!$1:$1,0)),"")</f>
        <v/>
      </c>
      <c r="V46" s="133"/>
      <c r="W46" s="133"/>
      <c r="X46" s="133"/>
      <c r="Y46" s="135" t="e">
        <f t="shared" ref="Y46:Y64" si="16">MAX($T46+$V46+$W46+$X46,1)</f>
        <v>#VALUE!</v>
      </c>
      <c r="Z46" s="136" t="e">
        <f t="shared" ref="Z46:Z64" si="17">ROUNDDOWN(Y46/2,)&amp;" / "&amp;ROUNDDOWN(Y46/5,)</f>
        <v>#VALUE!</v>
      </c>
      <c r="AA46" s="214"/>
      <c r="AB46" s="53"/>
      <c r="AK46" s="104"/>
      <c r="AL46" s="648"/>
      <c r="AM46" s="644" t="s">
        <v>585</v>
      </c>
      <c r="AN46" s="641" t="s">
        <v>498</v>
      </c>
      <c r="AO46" s="641" t="str">
        <f t="shared" ref="AO46:AO49" si="18">SUBSTITUTE(L37,"""","\""")</f>
        <v>20</v>
      </c>
      <c r="AP46" s="641" t="s">
        <v>499</v>
      </c>
    </row>
    <row r="47" ht="19.5" spans="1:42">
      <c r="A47" s="63" t="s">
        <v>524</v>
      </c>
      <c r="B47" s="85" t="s">
        <v>586</v>
      </c>
      <c r="C47" s="41"/>
      <c r="D47" s="41"/>
      <c r="E47" s="41"/>
      <c r="F47" s="70">
        <v>10</v>
      </c>
      <c r="G47" s="41"/>
      <c r="H47" s="66" t="str">
        <f t="array" ref="H47">IFERROR(INDEX(附表.技能!$1:$250,MATCH($D$12,附表.技能!$A:$A,0),MATCH(B47,附表.技能!$1:$1,0)),"")</f>
        <v/>
      </c>
      <c r="I47" s="120"/>
      <c r="J47" s="120"/>
      <c r="K47" s="121"/>
      <c r="L47" s="116">
        <f t="shared" si="14"/>
        <v>10</v>
      </c>
      <c r="M47" s="117" t="str">
        <f t="shared" si="15"/>
        <v>5 / 2</v>
      </c>
      <c r="O47" s="63" t="s">
        <v>524</v>
      </c>
      <c r="P47" s="614" t="s">
        <v>587</v>
      </c>
      <c r="Q47" s="164" t="s">
        <v>588</v>
      </c>
      <c r="R47" s="757"/>
      <c r="S47" s="45"/>
      <c r="T47" s="120">
        <v>25</v>
      </c>
      <c r="U47" s="168" t="str">
        <f t="array" ref="U47">IFERROR(INDEX(附表.技能!$1:$250,MATCH($D$12,附表.技能!$A:$A,0),MATCH(Q47,附表.技能!$1:$1,0)),"")</f>
        <v/>
      </c>
      <c r="V47" s="121"/>
      <c r="W47" s="121"/>
      <c r="X47" s="121"/>
      <c r="Y47" s="122">
        <f t="shared" si="16"/>
        <v>25</v>
      </c>
      <c r="Z47" s="192" t="str">
        <f t="shared" si="17"/>
        <v>12 / 5</v>
      </c>
      <c r="AA47" s="36"/>
      <c r="AB47" s="53"/>
      <c r="AK47" s="104"/>
      <c r="AL47" s="648"/>
      <c r="AM47" s="644" t="s">
        <v>589</v>
      </c>
      <c r="AN47" s="641" t="s">
        <v>498</v>
      </c>
      <c r="AO47" s="641" t="str">
        <f t="shared" si="18"/>
        <v>20</v>
      </c>
      <c r="AP47" s="641" t="s">
        <v>499</v>
      </c>
    </row>
    <row r="48" ht="19.5" spans="1:42">
      <c r="A48" s="63" t="s">
        <v>524</v>
      </c>
      <c r="B48" s="85" t="s">
        <v>590</v>
      </c>
      <c r="C48" s="41"/>
      <c r="D48" s="41"/>
      <c r="E48" s="41"/>
      <c r="F48" s="70">
        <v>5</v>
      </c>
      <c r="G48" s="41"/>
      <c r="H48" s="66" t="str">
        <f t="array" ref="H48">IFERROR(INDEX(附表.技能!$1:$250,MATCH($D$12,附表.技能!$A:$A,0),MATCH(B48,附表.技能!$1:$1,0)),"")</f>
        <v/>
      </c>
      <c r="I48" s="120"/>
      <c r="J48" s="120"/>
      <c r="K48" s="121"/>
      <c r="L48" s="116">
        <f t="shared" si="14"/>
        <v>5</v>
      </c>
      <c r="M48" s="117" t="str">
        <f t="shared" si="15"/>
        <v>2 / 1</v>
      </c>
      <c r="O48" s="63" t="s">
        <v>524</v>
      </c>
      <c r="P48" s="93"/>
      <c r="Q48" s="752" t="s">
        <v>591</v>
      </c>
      <c r="R48" s="41"/>
      <c r="S48" s="41"/>
      <c r="T48" s="120">
        <v>20</v>
      </c>
      <c r="U48" s="168" t="str">
        <f t="array" ref="U48">IFERROR(INDEX(附表.技能!$1:$250,MATCH($D$12,附表.技能!$A:$A,0),MATCH(Q48,附表.技能!$1:$1,0)),"")</f>
        <v/>
      </c>
      <c r="V48" s="121"/>
      <c r="W48" s="121"/>
      <c r="X48" s="121"/>
      <c r="Y48" s="122">
        <f t="shared" si="16"/>
        <v>20</v>
      </c>
      <c r="Z48" s="192" t="str">
        <f t="shared" si="17"/>
        <v>10 / 4</v>
      </c>
      <c r="AA48" s="36"/>
      <c r="AB48" s="53"/>
      <c r="AK48" s="104"/>
      <c r="AL48" s="648"/>
      <c r="AM48" s="644" t="s">
        <v>592</v>
      </c>
      <c r="AN48" s="641" t="s">
        <v>498</v>
      </c>
      <c r="AO48" s="641" t="str">
        <f t="shared" si="18"/>
        <v>20</v>
      </c>
      <c r="AP48" s="641" t="s">
        <v>499</v>
      </c>
    </row>
    <row r="49" ht="14.25" customHeight="1" spans="1:42">
      <c r="A49" s="63" t="s">
        <v>524</v>
      </c>
      <c r="B49" s="85" t="s">
        <v>593</v>
      </c>
      <c r="C49" s="41"/>
      <c r="D49" s="41"/>
      <c r="E49" s="41"/>
      <c r="F49" s="70">
        <v>1</v>
      </c>
      <c r="G49" s="41"/>
      <c r="H49" s="66" t="str">
        <f t="array" ref="H49">IFERROR(INDEX(附表.技能!$1:$250,MATCH($D$12,附表.技能!$A:$A,0),MATCH(B49,附表.技能!$1:$1,0)),"")</f>
        <v/>
      </c>
      <c r="I49" s="120"/>
      <c r="J49" s="120"/>
      <c r="K49" s="121"/>
      <c r="L49" s="116">
        <f t="shared" si="14"/>
        <v>1</v>
      </c>
      <c r="M49" s="117" t="str">
        <f t="shared" si="15"/>
        <v>0 / 0</v>
      </c>
      <c r="O49" s="63" t="s">
        <v>524</v>
      </c>
      <c r="P49" s="93"/>
      <c r="Q49" s="752" t="s">
        <v>594</v>
      </c>
      <c r="R49" s="41"/>
      <c r="S49" s="41"/>
      <c r="T49" s="120">
        <v>20</v>
      </c>
      <c r="U49" s="168" t="str">
        <f t="array" ref="U49">IFERROR(INDEX(附表.技能!$1:$250,MATCH($D$12,附表.技能!$A:$A,0),MATCH(Q49,附表.技能!$1:$1,0)),"")</f>
        <v/>
      </c>
      <c r="V49" s="121"/>
      <c r="W49" s="121"/>
      <c r="X49" s="121"/>
      <c r="Y49" s="122">
        <f t="shared" si="16"/>
        <v>20</v>
      </c>
      <c r="Z49" s="192" t="str">
        <f t="shared" si="17"/>
        <v>10 / 4</v>
      </c>
      <c r="AA49" s="36"/>
      <c r="AB49" s="53"/>
      <c r="AK49" s="104"/>
      <c r="AL49" s="648"/>
      <c r="AM49" s="644" t="s">
        <v>595</v>
      </c>
      <c r="AN49" s="641" t="s">
        <v>498</v>
      </c>
      <c r="AO49" s="641" t="str">
        <f t="shared" si="18"/>
        <v>20</v>
      </c>
      <c r="AP49" s="641" t="s">
        <v>499</v>
      </c>
    </row>
    <row r="50" ht="14.25" customHeight="1" spans="1:42">
      <c r="A50" s="63" t="s">
        <v>524</v>
      </c>
      <c r="B50" s="86" t="s">
        <v>596</v>
      </c>
      <c r="C50" s="34"/>
      <c r="D50" s="34"/>
      <c r="E50" s="34"/>
      <c r="F50" s="73">
        <v>10</v>
      </c>
      <c r="G50" s="34"/>
      <c r="H50" s="74" t="str">
        <f t="array" ref="H50">IFERROR(INDEX(附表.技能!$1:$250,MATCH($D$12,附表.技能!$A:$A,0),MATCH(B50,附表.技能!$1:$1,0)),"")</f>
        <v/>
      </c>
      <c r="I50" s="123"/>
      <c r="J50" s="123"/>
      <c r="K50" s="124"/>
      <c r="L50" s="116">
        <f t="shared" si="14"/>
        <v>10</v>
      </c>
      <c r="M50" s="125" t="str">
        <f t="shared" si="15"/>
        <v>5 / 2</v>
      </c>
      <c r="O50" s="63" t="s">
        <v>524</v>
      </c>
      <c r="P50" s="93"/>
      <c r="Q50" s="758" t="s">
        <v>597</v>
      </c>
      <c r="R50" s="41"/>
      <c r="S50" s="41"/>
      <c r="T50" s="120">
        <v>15</v>
      </c>
      <c r="U50" s="168" t="str">
        <f t="array" ref="U50">IFERROR(INDEX(附表.技能!$1:$250,MATCH($D$12,附表.技能!$A:$A,0),MATCH(Q50,附表.技能!$1:$1,0)),"")</f>
        <v/>
      </c>
      <c r="V50" s="121"/>
      <c r="W50" s="121"/>
      <c r="X50" s="121"/>
      <c r="Y50" s="122">
        <f t="shared" si="16"/>
        <v>15</v>
      </c>
      <c r="Z50" s="192" t="str">
        <f t="shared" si="17"/>
        <v>7 / 3</v>
      </c>
      <c r="AA50" s="36"/>
      <c r="AB50" s="53"/>
      <c r="AK50" s="104"/>
      <c r="AL50" s="648"/>
      <c r="AM50" s="644" t="s">
        <v>598</v>
      </c>
      <c r="AN50" s="641" t="s">
        <v>498</v>
      </c>
      <c r="AO50" s="641" t="str">
        <f>SUBSTITUTE(SUBSTITUTE(B41&amp;C41,"""","\"""),CHAR(10)," ")</f>
        <v>駕駛:</v>
      </c>
      <c r="AP50" s="641" t="s">
        <v>499</v>
      </c>
    </row>
    <row r="51" ht="14.25" customHeight="1" spans="1:42">
      <c r="A51" s="87" t="s">
        <v>599</v>
      </c>
      <c r="B51" s="62"/>
      <c r="C51" s="62"/>
      <c r="D51" s="62"/>
      <c r="E51" s="62"/>
      <c r="F51" s="62"/>
      <c r="G51" s="62"/>
      <c r="H51" s="62"/>
      <c r="I51" s="62"/>
      <c r="J51" s="62"/>
      <c r="K51" s="62"/>
      <c r="L51" s="62"/>
      <c r="M51" s="112"/>
      <c r="O51" s="63" t="s">
        <v>524</v>
      </c>
      <c r="P51" s="93"/>
      <c r="Q51" s="752" t="s">
        <v>600</v>
      </c>
      <c r="R51" s="41"/>
      <c r="S51" s="41"/>
      <c r="T51" s="120">
        <v>15</v>
      </c>
      <c r="U51" s="168" t="str">
        <f t="array" ref="U51">IFERROR(INDEX(附表.技能!$1:$250,MATCH($D$12,附表.技能!$A:$A,0),MATCH(Q51,附表.技能!$1:$1,0)),"")</f>
        <v/>
      </c>
      <c r="V51" s="121"/>
      <c r="W51" s="121"/>
      <c r="X51" s="121"/>
      <c r="Y51" s="122">
        <f t="shared" si="16"/>
        <v>15</v>
      </c>
      <c r="Z51" s="192" t="str">
        <f t="shared" si="17"/>
        <v>7 / 3</v>
      </c>
      <c r="AA51" s="36"/>
      <c r="AB51" s="53"/>
      <c r="AK51" s="104"/>
      <c r="AL51" s="648"/>
      <c r="AM51" s="644" t="s">
        <v>601</v>
      </c>
      <c r="AN51" s="641" t="s">
        <v>498</v>
      </c>
      <c r="AO51" s="641" t="str">
        <f>SUBSTITUTE(L41,"""","\""")</f>
        <v>1</v>
      </c>
      <c r="AP51" s="641" t="s">
        <v>499</v>
      </c>
    </row>
    <row r="52" ht="14.25" customHeight="1" spans="1:42">
      <c r="A52" s="63" t="s">
        <v>524</v>
      </c>
      <c r="B52" s="88" t="s">
        <v>602</v>
      </c>
      <c r="C52" s="38"/>
      <c r="D52" s="38"/>
      <c r="E52" s="38"/>
      <c r="F52" s="89">
        <v>5</v>
      </c>
      <c r="G52" s="38"/>
      <c r="H52" s="90" t="str">
        <f t="array" ref="H52">IFERROR(INDEX(附表.技能!$1:$250,MATCH($D$12,附表.技能!$A:$A,0),MATCH(B52,附表.技能!$1:$1,0)),"")</f>
        <v/>
      </c>
      <c r="I52" s="133"/>
      <c r="J52" s="133"/>
      <c r="K52" s="134"/>
      <c r="L52" s="135">
        <f t="shared" ref="L52:L72" si="19">MAX($F52+$I52+$K52+$J52,1)</f>
        <v>5</v>
      </c>
      <c r="M52" s="136" t="str">
        <f t="shared" ref="M52:M72" si="20">ROUNDDOWN(L52/2,)&amp;" / "&amp;ROUNDDOWN(L52/5,)</f>
        <v>2 / 1</v>
      </c>
      <c r="N52" s="137"/>
      <c r="O52" s="63" t="s">
        <v>524</v>
      </c>
      <c r="P52" s="93"/>
      <c r="Q52" s="752" t="s">
        <v>603</v>
      </c>
      <c r="R52" s="41"/>
      <c r="S52" s="41"/>
      <c r="T52" s="120">
        <v>10</v>
      </c>
      <c r="U52" s="168" t="str">
        <f t="array" ref="U52">IFERROR(INDEX(附表.技能!$1:$250,MATCH($D$12,附表.技能!$A:$A,0),MATCH(Q52,附表.技能!$1:$1,0)),"")</f>
        <v/>
      </c>
      <c r="V52" s="121"/>
      <c r="W52" s="121"/>
      <c r="X52" s="120"/>
      <c r="Y52" s="122">
        <f t="shared" si="16"/>
        <v>10</v>
      </c>
      <c r="Z52" s="192" t="str">
        <f t="shared" si="17"/>
        <v>5 / 2</v>
      </c>
      <c r="AA52" s="36"/>
      <c r="AB52" s="53"/>
      <c r="AK52" s="104"/>
      <c r="AL52" s="648"/>
      <c r="AM52" s="644" t="s">
        <v>604</v>
      </c>
      <c r="AN52" s="641" t="s">
        <v>498</v>
      </c>
      <c r="AO52" s="641" t="str">
        <f>SUBSTITUTE(L44,"""","\""")</f>
        <v>5</v>
      </c>
      <c r="AP52" s="641" t="s">
        <v>499</v>
      </c>
    </row>
    <row r="53" ht="14.25" customHeight="1" spans="1:42">
      <c r="A53" s="63" t="s">
        <v>524</v>
      </c>
      <c r="B53" s="69" t="s">
        <v>605</v>
      </c>
      <c r="C53" s="41"/>
      <c r="D53" s="41"/>
      <c r="E53" s="41"/>
      <c r="F53" s="70">
        <v>5</v>
      </c>
      <c r="G53" s="41"/>
      <c r="H53" s="66" t="str">
        <f t="array" ref="H53">IFERROR(INDEX(附表.技能!$1:$250,MATCH($D$12,附表.技能!$A:$A,0),MATCH(B53,附表.技能!$1:$1,0)),"")</f>
        <v/>
      </c>
      <c r="I53" s="120"/>
      <c r="J53" s="120"/>
      <c r="K53" s="121"/>
      <c r="L53" s="116">
        <f t="shared" si="19"/>
        <v>5</v>
      </c>
      <c r="M53" s="117" t="str">
        <f t="shared" si="20"/>
        <v>2 / 1</v>
      </c>
      <c r="N53" s="137"/>
      <c r="O53" s="63" t="s">
        <v>524</v>
      </c>
      <c r="P53" s="93"/>
      <c r="Q53" s="752" t="s">
        <v>606</v>
      </c>
      <c r="R53" s="41"/>
      <c r="S53" s="41"/>
      <c r="T53" s="120">
        <v>10</v>
      </c>
      <c r="U53" s="168" t="str">
        <f t="array" ref="U53">IFERROR(INDEX(附表.技能!$1:$250,MATCH($D$12,附表.技能!$A:$A,0),MATCH(Q53,附表.技能!$1:$1,0)),"")</f>
        <v/>
      </c>
      <c r="V53" s="121"/>
      <c r="W53" s="121"/>
      <c r="X53" s="121"/>
      <c r="Y53" s="122">
        <f t="shared" si="16"/>
        <v>10</v>
      </c>
      <c r="Z53" s="192" t="str">
        <f t="shared" si="17"/>
        <v>5 / 2</v>
      </c>
      <c r="AA53" s="36"/>
      <c r="AB53" s="53"/>
      <c r="AK53" s="104"/>
      <c r="AL53" s="648"/>
      <c r="AM53" s="644" t="s">
        <v>607</v>
      </c>
      <c r="AN53" s="641" t="s">
        <v>498</v>
      </c>
      <c r="AO53" s="641" t="str">
        <f t="shared" ref="AO53:AO57" si="21">SUBSTITUTE(L46,"""","\""")</f>
        <v>20</v>
      </c>
      <c r="AP53" s="641" t="s">
        <v>499</v>
      </c>
    </row>
    <row r="54" ht="14.25" customHeight="1" spans="1:42">
      <c r="A54" s="63" t="s">
        <v>524</v>
      </c>
      <c r="B54" s="67" t="s">
        <v>608</v>
      </c>
      <c r="C54" s="41"/>
      <c r="D54" s="41"/>
      <c r="E54" s="41"/>
      <c r="F54" s="70">
        <v>5</v>
      </c>
      <c r="G54" s="41"/>
      <c r="H54" s="66" t="str">
        <f t="array" ref="H54">IFERROR(INDEX(附表.技能!$1:$250,MATCH($D$12,附表.技能!$A:$A,0),MATCH(B54,附表.技能!$1:$1,0)),"")</f>
        <v/>
      </c>
      <c r="I54" s="120"/>
      <c r="J54" s="120"/>
      <c r="K54" s="121"/>
      <c r="L54" s="116">
        <f t="shared" si="19"/>
        <v>5</v>
      </c>
      <c r="M54" s="117" t="str">
        <f t="shared" si="20"/>
        <v>2 / 1</v>
      </c>
      <c r="N54" s="242"/>
      <c r="O54" s="63" t="s">
        <v>524</v>
      </c>
      <c r="P54" s="93"/>
      <c r="Q54" s="752" t="s">
        <v>609</v>
      </c>
      <c r="R54" s="41"/>
      <c r="S54" s="41"/>
      <c r="T54" s="120">
        <v>5</v>
      </c>
      <c r="U54" s="168" t="str">
        <f t="array" ref="U54">IFERROR(INDEX(附表.技能!$1:$250,MATCH($D$12,附表.技能!$A:$A,0),MATCH(Q54,附表.技能!$1:$1,0)),"")</f>
        <v/>
      </c>
      <c r="V54" s="121"/>
      <c r="W54" s="121"/>
      <c r="X54" s="121"/>
      <c r="Y54" s="122">
        <f t="shared" si="16"/>
        <v>5</v>
      </c>
      <c r="Z54" s="192" t="str">
        <f t="shared" si="17"/>
        <v>2 / 1</v>
      </c>
      <c r="AA54" s="36"/>
      <c r="AB54" s="53"/>
      <c r="AK54" s="104"/>
      <c r="AL54" s="648"/>
      <c r="AM54" s="644" t="s">
        <v>610</v>
      </c>
      <c r="AN54" s="641" t="s">
        <v>498</v>
      </c>
      <c r="AO54" s="641" t="str">
        <f t="shared" si="21"/>
        <v>10</v>
      </c>
      <c r="AP54" s="641" t="s">
        <v>499</v>
      </c>
    </row>
    <row r="55" ht="14.25" customHeight="1" spans="1:42">
      <c r="A55" s="63" t="s">
        <v>524</v>
      </c>
      <c r="B55" s="67" t="s">
        <v>611</v>
      </c>
      <c r="C55" s="41"/>
      <c r="D55" s="41"/>
      <c r="E55" s="41"/>
      <c r="F55" s="70">
        <v>5</v>
      </c>
      <c r="G55" s="41"/>
      <c r="H55" s="66" t="str">
        <f t="array" ref="H55">IFERROR(INDEX(附表.技能!$1:$250,MATCH($D$12,附表.技能!$A:$A,0),MATCH(B55,附表.技能!$1:$1,0)),"")</f>
        <v/>
      </c>
      <c r="I55" s="120"/>
      <c r="J55" s="120"/>
      <c r="K55" s="121"/>
      <c r="L55" s="116">
        <f t="shared" si="19"/>
        <v>5</v>
      </c>
      <c r="M55" s="117" t="str">
        <f t="shared" si="20"/>
        <v>2 / 1</v>
      </c>
      <c r="N55" s="242"/>
      <c r="O55" s="63" t="s">
        <v>524</v>
      </c>
      <c r="P55" s="71" t="s">
        <v>612</v>
      </c>
      <c r="Q55" s="41"/>
      <c r="R55" s="41"/>
      <c r="S55" s="41"/>
      <c r="T55" s="120">
        <v>20</v>
      </c>
      <c r="U55" s="168" t="str">
        <f t="array" ref="U55">IFERROR(INDEX(附表.技能!$1:$250,MATCH($D$12,附表.技能!$A:$A,0),MATCH(Q55,附表.技能!$1:$1,0)),"")</f>
        <v/>
      </c>
      <c r="V55" s="121"/>
      <c r="W55" s="121"/>
      <c r="X55" s="121"/>
      <c r="Y55" s="122">
        <f t="shared" si="16"/>
        <v>20</v>
      </c>
      <c r="Z55" s="192" t="str">
        <f t="shared" si="17"/>
        <v>10 / 4</v>
      </c>
      <c r="AA55" s="36"/>
      <c r="AB55" s="53"/>
      <c r="AK55" s="104"/>
      <c r="AL55" s="648"/>
      <c r="AM55" s="644" t="s">
        <v>613</v>
      </c>
      <c r="AN55" s="641" t="s">
        <v>498</v>
      </c>
      <c r="AO55" s="641" t="str">
        <f t="shared" si="21"/>
        <v>5</v>
      </c>
      <c r="AP55" s="641" t="s">
        <v>499</v>
      </c>
    </row>
    <row r="56" ht="14.25" customHeight="1" spans="1:42">
      <c r="A56" s="63" t="s">
        <v>524</v>
      </c>
      <c r="B56" s="67" t="s">
        <v>614</v>
      </c>
      <c r="C56" s="41"/>
      <c r="D56" s="41"/>
      <c r="E56" s="41"/>
      <c r="F56" s="70">
        <v>10</v>
      </c>
      <c r="G56" s="41"/>
      <c r="H56" s="66" t="str">
        <f t="array" ref="H56">IFERROR(INDEX(附表.技能!$1:$250,MATCH($D$12,附表.技能!$A:$A,0),MATCH(B56,附表.技能!$1:$1,0)),"")</f>
        <v/>
      </c>
      <c r="I56" s="120"/>
      <c r="J56" s="120"/>
      <c r="K56" s="121"/>
      <c r="L56" s="116">
        <f t="shared" si="19"/>
        <v>10</v>
      </c>
      <c r="M56" s="117" t="str">
        <f t="shared" si="20"/>
        <v>5 / 2</v>
      </c>
      <c r="N56" s="242"/>
      <c r="O56" s="63" t="s">
        <v>524</v>
      </c>
      <c r="P56" s="615" t="s">
        <v>615</v>
      </c>
      <c r="Q56" s="752" t="s">
        <v>616</v>
      </c>
      <c r="R56" s="41"/>
      <c r="S56" s="41"/>
      <c r="T56" s="120">
        <v>15</v>
      </c>
      <c r="U56" s="168" t="str">
        <f t="array" ref="U56">IFERROR(INDEX(附表.技能!$1:$250,MATCH($D$12,附表.技能!$A:$A,0),MATCH(Q56,附表.技能!$1:$1,0)),"")</f>
        <v/>
      </c>
      <c r="V56" s="121"/>
      <c r="W56" s="121"/>
      <c r="X56" s="120"/>
      <c r="Y56" s="122">
        <f t="shared" si="16"/>
        <v>15</v>
      </c>
      <c r="Z56" s="192" t="str">
        <f t="shared" si="17"/>
        <v>7 / 3</v>
      </c>
      <c r="AA56" s="36"/>
      <c r="AB56" s="53"/>
      <c r="AK56" s="104"/>
      <c r="AL56" s="648"/>
      <c r="AM56" s="644" t="s">
        <v>617</v>
      </c>
      <c r="AN56" s="641" t="s">
        <v>498</v>
      </c>
      <c r="AO56" s="641" t="str">
        <f t="shared" si="21"/>
        <v>1</v>
      </c>
      <c r="AP56" s="641" t="s">
        <v>499</v>
      </c>
    </row>
    <row r="57" ht="14.25" customHeight="1" spans="1:42">
      <c r="A57" s="63" t="s">
        <v>524</v>
      </c>
      <c r="B57" s="67" t="s">
        <v>618</v>
      </c>
      <c r="C57" s="41"/>
      <c r="D57" s="41"/>
      <c r="E57" s="41"/>
      <c r="F57" s="70">
        <v>1</v>
      </c>
      <c r="G57" s="41"/>
      <c r="H57" s="66" t="str">
        <f t="array" ref="H57">IFERROR(INDEX(附表.技能!$1:$250,MATCH($D$12,附表.技能!$A:$A,0),MATCH(B57,附表.技能!$1:$1,0)),"")</f>
        <v/>
      </c>
      <c r="I57" s="120"/>
      <c r="J57" s="120"/>
      <c r="K57" s="121"/>
      <c r="L57" s="116">
        <f t="shared" si="19"/>
        <v>1</v>
      </c>
      <c r="M57" s="117" t="str">
        <f t="shared" si="20"/>
        <v>0 / 0</v>
      </c>
      <c r="N57" s="242"/>
      <c r="O57" s="63" t="s">
        <v>524</v>
      </c>
      <c r="P57" s="93"/>
      <c r="Q57" s="171" t="s">
        <v>619</v>
      </c>
      <c r="R57" s="41"/>
      <c r="S57" s="45"/>
      <c r="T57" s="120">
        <v>20</v>
      </c>
      <c r="U57" s="168" t="str">
        <f t="array" ref="U57">IFERROR(INDEX(附表.技能!$1:$250,MATCH($D$12,附表.技能!$A:$A,0),MATCH(Q57,附表.技能!$1:$1,0)),"")</f>
        <v/>
      </c>
      <c r="V57" s="121"/>
      <c r="W57" s="121"/>
      <c r="X57" s="121"/>
      <c r="Y57" s="122">
        <f t="shared" si="16"/>
        <v>20</v>
      </c>
      <c r="Z57" s="192" t="str">
        <f t="shared" si="17"/>
        <v>10 / 4</v>
      </c>
      <c r="AA57" s="36"/>
      <c r="AB57" s="53"/>
      <c r="AK57" s="104"/>
      <c r="AL57" s="648"/>
      <c r="AM57" s="644" t="s">
        <v>620</v>
      </c>
      <c r="AN57" s="641" t="s">
        <v>498</v>
      </c>
      <c r="AO57" s="641" t="str">
        <f t="shared" si="21"/>
        <v>10</v>
      </c>
      <c r="AP57" s="641" t="s">
        <v>499</v>
      </c>
    </row>
    <row r="58" ht="14.25" customHeight="1" spans="1:42">
      <c r="A58" s="63" t="s">
        <v>524</v>
      </c>
      <c r="B58" s="82" t="s">
        <v>621</v>
      </c>
      <c r="C58" s="34"/>
      <c r="D58" s="34"/>
      <c r="E58" s="34"/>
      <c r="F58" s="70">
        <v>1</v>
      </c>
      <c r="G58" s="41"/>
      <c r="H58" s="66" t="str">
        <f t="array" ref="H58">IFERROR(INDEX(附表.技能!$1:$250,MATCH($D$12,附表.技能!$A:$A,0),MATCH(B58,附表.技能!$1:$1,0)),"")</f>
        <v/>
      </c>
      <c r="I58" s="120"/>
      <c r="J58" s="120"/>
      <c r="K58" s="121"/>
      <c r="L58" s="116">
        <f t="shared" si="19"/>
        <v>1</v>
      </c>
      <c r="M58" s="117" t="str">
        <f t="shared" si="20"/>
        <v>0 / 0</v>
      </c>
      <c r="N58" s="242"/>
      <c r="O58" s="63" t="s">
        <v>524</v>
      </c>
      <c r="P58" s="93"/>
      <c r="Q58" s="171" t="s">
        <v>622</v>
      </c>
      <c r="R58" s="41"/>
      <c r="S58" s="45"/>
      <c r="T58" s="120">
        <v>25</v>
      </c>
      <c r="U58" s="168" t="str">
        <f t="array" ref="U58">IFERROR(INDEX(附表.技能!$1:$250,MATCH($D$12,附表.技能!$A:$A,0),MATCH(Q58,附表.技能!$1:$1,0)),"")</f>
        <v/>
      </c>
      <c r="V58" s="121"/>
      <c r="W58" s="121"/>
      <c r="X58" s="120"/>
      <c r="Y58" s="122">
        <f t="shared" si="16"/>
        <v>25</v>
      </c>
      <c r="Z58" s="192" t="str">
        <f t="shared" si="17"/>
        <v>12 / 5</v>
      </c>
      <c r="AA58" s="36"/>
      <c r="AB58" s="53"/>
      <c r="AK58" s="104"/>
      <c r="AL58" s="648"/>
      <c r="AM58" s="644" t="s">
        <v>623</v>
      </c>
      <c r="AN58" s="641" t="s">
        <v>498</v>
      </c>
      <c r="AO58" s="641" t="e">
        <f>SUBSTITUTE(L74,"""","\""")</f>
        <v>#VALUE!</v>
      </c>
      <c r="AP58" s="641" t="s">
        <v>499</v>
      </c>
    </row>
    <row r="59" ht="14.25" customHeight="1" spans="1:42">
      <c r="A59" s="63" t="s">
        <v>524</v>
      </c>
      <c r="B59" s="91" t="s">
        <v>624</v>
      </c>
      <c r="C59" s="752" t="s">
        <v>625</v>
      </c>
      <c r="D59" s="41"/>
      <c r="E59" s="41"/>
      <c r="F59" s="70">
        <v>1</v>
      </c>
      <c r="G59" s="41"/>
      <c r="H59" s="66" t="str">
        <f t="array" ref="H59">IFERROR(INDEX(附表.技能!$1:$250,MATCH($D$12,附表.技能!$A:$A,0),MATCH(C59,附表.技能!$1:$1,0)),"")</f>
        <v/>
      </c>
      <c r="I59" s="120"/>
      <c r="J59" s="120"/>
      <c r="K59" s="121"/>
      <c r="L59" s="116">
        <f t="shared" si="19"/>
        <v>1</v>
      </c>
      <c r="M59" s="117" t="str">
        <f t="shared" si="20"/>
        <v>0 / 0</v>
      </c>
      <c r="N59" s="242"/>
      <c r="O59" s="63" t="s">
        <v>524</v>
      </c>
      <c r="P59" s="93"/>
      <c r="Q59" s="171" t="s">
        <v>626</v>
      </c>
      <c r="R59" s="41"/>
      <c r="S59" s="45"/>
      <c r="T59" s="120">
        <v>15</v>
      </c>
      <c r="U59" s="168" t="str">
        <f t="array" ref="U59">IFERROR(INDEX(附表.技能!$1:$250,MATCH($D$12,附表.技能!$A:$A,0),MATCH(Q59,附表.技能!$1:$1,0)),"")</f>
        <v/>
      </c>
      <c r="V59" s="121"/>
      <c r="W59" s="121"/>
      <c r="X59" s="120"/>
      <c r="Y59" s="122">
        <f t="shared" si="16"/>
        <v>15</v>
      </c>
      <c r="Z59" s="192" t="str">
        <f t="shared" si="17"/>
        <v>7 / 3</v>
      </c>
      <c r="AA59" s="36"/>
      <c r="AB59" s="53"/>
      <c r="AK59" s="104"/>
      <c r="AL59" s="648"/>
      <c r="AM59" s="644" t="s">
        <v>627</v>
      </c>
      <c r="AN59" s="641" t="s">
        <v>498</v>
      </c>
      <c r="AO59" s="641" t="str">
        <f>SUBSTITUTE(SUBSTITUTE(B75&amp;C75,"""","\"""),CHAR(10)," ")</f>
        <v>語言：</v>
      </c>
      <c r="AP59" s="641" t="s">
        <v>499</v>
      </c>
    </row>
    <row r="60" ht="14.25" customHeight="1" spans="1:42">
      <c r="A60" s="63" t="s">
        <v>524</v>
      </c>
      <c r="B60" s="93"/>
      <c r="C60" s="752" t="s">
        <v>628</v>
      </c>
      <c r="D60" s="41"/>
      <c r="E60" s="41"/>
      <c r="F60" s="70">
        <v>1</v>
      </c>
      <c r="G60" s="41"/>
      <c r="H60" s="66" t="str">
        <f t="array" ref="H60">IFERROR(INDEX(附表.技能!$1:$250,MATCH($D$12,附表.技能!$A:$A,0),MATCH(C60,附表.技能!$1:$1,0)),"")</f>
        <v/>
      </c>
      <c r="I60" s="120"/>
      <c r="J60" s="120"/>
      <c r="K60" s="121"/>
      <c r="L60" s="116">
        <f t="shared" si="19"/>
        <v>1</v>
      </c>
      <c r="M60" s="117" t="str">
        <f t="shared" si="20"/>
        <v>0 / 0</v>
      </c>
      <c r="N60" s="242"/>
      <c r="O60" s="63" t="s">
        <v>524</v>
      </c>
      <c r="P60" s="93"/>
      <c r="Q60" s="172" t="s">
        <v>629</v>
      </c>
      <c r="R60" s="41"/>
      <c r="S60" s="45"/>
      <c r="T60" s="120">
        <v>10</v>
      </c>
      <c r="U60" s="168" t="str">
        <f t="array" ref="U60">IFERROR(INDEX(附表.技能!$1:$250,MATCH($D$12,附表.技能!$A:$A,0),MATCH(Q60,附表.技能!$1:$1,0)),"")</f>
        <v/>
      </c>
      <c r="V60" s="121"/>
      <c r="W60" s="121"/>
      <c r="X60" s="120"/>
      <c r="Y60" s="122">
        <f t="shared" si="16"/>
        <v>10</v>
      </c>
      <c r="Z60" s="192" t="str">
        <f t="shared" si="17"/>
        <v>5 / 2</v>
      </c>
      <c r="AA60" s="36"/>
      <c r="AB60" s="53"/>
      <c r="AK60" s="104"/>
      <c r="AL60" s="648"/>
      <c r="AM60" s="644" t="s">
        <v>630</v>
      </c>
      <c r="AN60" s="641" t="s">
        <v>498</v>
      </c>
      <c r="AO60" s="641" t="str">
        <f>SUBSTITUTE(L75,"""","\""")</f>
        <v>1</v>
      </c>
      <c r="AP60" s="641" t="s">
        <v>499</v>
      </c>
    </row>
    <row r="61" ht="14.25" customHeight="1" spans="1:42">
      <c r="A61" s="63" t="s">
        <v>524</v>
      </c>
      <c r="B61" s="93"/>
      <c r="C61" s="753" t="s">
        <v>631</v>
      </c>
      <c r="D61" s="41"/>
      <c r="E61" s="41"/>
      <c r="F61" s="70">
        <v>1</v>
      </c>
      <c r="G61" s="41"/>
      <c r="H61" s="66" t="str">
        <f t="array" ref="H61">IFERROR(INDEX(附表.技能!$1:$250,MATCH($D$12,附表.技能!$A:$A,0),MATCH(C61,附表.技能!$1:$1,0)),"")</f>
        <v/>
      </c>
      <c r="I61" s="120"/>
      <c r="J61" s="120"/>
      <c r="K61" s="121"/>
      <c r="L61" s="116">
        <f t="shared" si="19"/>
        <v>1</v>
      </c>
      <c r="M61" s="117" t="str">
        <f t="shared" si="20"/>
        <v>0 / 0</v>
      </c>
      <c r="N61" s="242"/>
      <c r="O61" s="63" t="s">
        <v>524</v>
      </c>
      <c r="P61" s="93"/>
      <c r="Q61" s="759" t="s">
        <v>632</v>
      </c>
      <c r="R61" s="41"/>
      <c r="S61" s="45"/>
      <c r="T61" s="120">
        <v>10</v>
      </c>
      <c r="U61" s="168" t="str">
        <f t="array" ref="U61">IFERROR(INDEX(附表.技能!$1:$250,MATCH($D$12,附表.技能!$A:$A,0),MATCH(Q61,附表.技能!$1:$1,0)),"")</f>
        <v/>
      </c>
      <c r="V61" s="121"/>
      <c r="W61" s="121"/>
      <c r="X61" s="120"/>
      <c r="Y61" s="122">
        <f t="shared" si="16"/>
        <v>10</v>
      </c>
      <c r="Z61" s="192" t="str">
        <f t="shared" si="17"/>
        <v>5 / 2</v>
      </c>
      <c r="AA61" s="36"/>
      <c r="AB61" s="53"/>
      <c r="AK61" s="104"/>
      <c r="AL61" s="648"/>
      <c r="AM61" s="644" t="s">
        <v>633</v>
      </c>
      <c r="AN61" s="641" t="s">
        <v>498</v>
      </c>
      <c r="AO61" s="641" t="str">
        <f t="shared" ref="AO61:AO67" si="22">SUBSTITUTE(L52,"""","\""")</f>
        <v>5</v>
      </c>
      <c r="AP61" s="641" t="s">
        <v>499</v>
      </c>
    </row>
    <row r="62" ht="14.25" customHeight="1" spans="1:42">
      <c r="A62" s="63" t="s">
        <v>524</v>
      </c>
      <c r="B62" s="93"/>
      <c r="C62" s="752" t="s">
        <v>634</v>
      </c>
      <c r="D62" s="41"/>
      <c r="E62" s="41"/>
      <c r="F62" s="70">
        <v>1</v>
      </c>
      <c r="G62" s="41"/>
      <c r="H62" s="66" t="str">
        <f t="array" ref="H62">IFERROR(INDEX(附表.技能!$1:$250,MATCH($D$12,附表.技能!$A:$A,0),MATCH(C62,附表.技能!$1:$1,0)),"")</f>
        <v/>
      </c>
      <c r="I62" s="120"/>
      <c r="J62" s="120"/>
      <c r="K62" s="121"/>
      <c r="L62" s="116">
        <f t="shared" si="19"/>
        <v>1</v>
      </c>
      <c r="M62" s="117" t="str">
        <f t="shared" si="20"/>
        <v>0 / 0</v>
      </c>
      <c r="N62" s="242"/>
      <c r="O62" s="63" t="s">
        <v>524</v>
      </c>
      <c r="P62" s="93"/>
      <c r="Q62" s="760" t="s">
        <v>635</v>
      </c>
      <c r="R62" s="41"/>
      <c r="S62" s="45"/>
      <c r="T62" s="120">
        <v>10</v>
      </c>
      <c r="U62" s="168" t="str">
        <f t="array" ref="U62">IFERROR(INDEX(附表.技能!$1:$250,MATCH($D$12,附表.技能!$A:$A,0),MATCH(Q62,附表.技能!$1:$1,0)),"")</f>
        <v/>
      </c>
      <c r="V62" s="121"/>
      <c r="W62" s="121"/>
      <c r="X62" s="120"/>
      <c r="Y62" s="122">
        <f t="shared" si="16"/>
        <v>10</v>
      </c>
      <c r="Z62" s="192" t="str">
        <f t="shared" si="17"/>
        <v>5 / 2</v>
      </c>
      <c r="AA62" s="36"/>
      <c r="AB62" s="53"/>
      <c r="AK62" s="104"/>
      <c r="AL62" s="648"/>
      <c r="AM62" s="644" t="s">
        <v>636</v>
      </c>
      <c r="AN62" s="641" t="s">
        <v>498</v>
      </c>
      <c r="AO62" s="641" t="str">
        <f t="shared" si="22"/>
        <v>5</v>
      </c>
      <c r="AP62" s="641" t="s">
        <v>499</v>
      </c>
    </row>
    <row r="63" ht="14.25" customHeight="1" spans="1:42">
      <c r="A63" s="63" t="s">
        <v>524</v>
      </c>
      <c r="B63" s="93"/>
      <c r="C63" s="753" t="s">
        <v>637</v>
      </c>
      <c r="D63" s="41"/>
      <c r="E63" s="41"/>
      <c r="F63" s="70">
        <v>1</v>
      </c>
      <c r="G63" s="41"/>
      <c r="H63" s="66" t="str">
        <f t="array" ref="H63">IFERROR(INDEX(附表.技能!$1:$250,MATCH($D$12,附表.技能!$A:$A,0),MATCH(C63,附表.技能!$1:$1,0)),"")</f>
        <v/>
      </c>
      <c r="I63" s="120"/>
      <c r="J63" s="120"/>
      <c r="K63" s="121"/>
      <c r="L63" s="116">
        <f t="shared" si="19"/>
        <v>1</v>
      </c>
      <c r="M63" s="117" t="str">
        <f t="shared" si="20"/>
        <v>0 / 0</v>
      </c>
      <c r="N63" s="242"/>
      <c r="O63" s="63" t="s">
        <v>524</v>
      </c>
      <c r="P63" s="93"/>
      <c r="Q63" s="760" t="s">
        <v>638</v>
      </c>
      <c r="R63" s="41"/>
      <c r="S63" s="45"/>
      <c r="T63" s="120">
        <v>1</v>
      </c>
      <c r="U63" s="168" t="str">
        <f t="array" ref="U63">IFERROR(INDEX(附表.技能!$1:$250,MATCH($D$12,附表.技能!$A:$A,0),MATCH(Q63,附表.技能!$1:$1,0)),"")</f>
        <v/>
      </c>
      <c r="V63" s="121"/>
      <c r="W63" s="121"/>
      <c r="X63" s="120"/>
      <c r="Y63" s="122">
        <f t="shared" si="16"/>
        <v>1</v>
      </c>
      <c r="Z63" s="192" t="str">
        <f t="shared" si="17"/>
        <v>0 / 0</v>
      </c>
      <c r="AA63" s="36"/>
      <c r="AB63" s="53"/>
      <c r="AK63" s="104"/>
      <c r="AL63" s="648"/>
      <c r="AM63" s="644" t="s">
        <v>639</v>
      </c>
      <c r="AN63" s="641" t="s">
        <v>498</v>
      </c>
      <c r="AO63" s="641" t="str">
        <f t="shared" si="22"/>
        <v>5</v>
      </c>
      <c r="AP63" s="641" t="s">
        <v>499</v>
      </c>
    </row>
    <row r="64" ht="14.25" customHeight="1" spans="1:42">
      <c r="A64" s="63" t="s">
        <v>524</v>
      </c>
      <c r="B64" s="93"/>
      <c r="C64" s="753" t="s">
        <v>640</v>
      </c>
      <c r="D64" s="41"/>
      <c r="E64" s="41"/>
      <c r="F64" s="70">
        <v>1</v>
      </c>
      <c r="G64" s="41"/>
      <c r="H64" s="66" t="str">
        <f t="array" ref="H64">IFERROR(INDEX(附表.技能!$1:$250,MATCH($D$12,附表.技能!$A:$A,0),MATCH(C64,附表.技能!$1:$1,0)),"")</f>
        <v/>
      </c>
      <c r="I64" s="120"/>
      <c r="J64" s="120"/>
      <c r="K64" s="121"/>
      <c r="L64" s="116">
        <f t="shared" si="19"/>
        <v>1</v>
      </c>
      <c r="M64" s="117" t="str">
        <f t="shared" si="20"/>
        <v>0 / 0</v>
      </c>
      <c r="N64" s="242"/>
      <c r="O64" s="63" t="s">
        <v>524</v>
      </c>
      <c r="P64" s="140"/>
      <c r="Q64" s="761" t="s">
        <v>641</v>
      </c>
      <c r="R64" s="152"/>
      <c r="S64" s="106"/>
      <c r="T64" s="165">
        <v>1</v>
      </c>
      <c r="U64" s="176" t="str">
        <f t="array" ref="U64">IFERROR(INDEX(附表.技能!$1:$250,MATCH($D$12,附表.技能!$A:$A,0),MATCH(Q64,附表.技能!$1:$1,0)),"")</f>
        <v/>
      </c>
      <c r="V64" s="167"/>
      <c r="W64" s="167"/>
      <c r="X64" s="165"/>
      <c r="Y64" s="209">
        <f t="shared" si="16"/>
        <v>1</v>
      </c>
      <c r="Z64" s="219" t="str">
        <f t="shared" si="17"/>
        <v>0 / 0</v>
      </c>
      <c r="AA64" s="36"/>
      <c r="AB64" s="53"/>
      <c r="AK64" s="104"/>
      <c r="AL64" s="648"/>
      <c r="AM64" s="644" t="s">
        <v>642</v>
      </c>
      <c r="AN64" s="641" t="s">
        <v>498</v>
      </c>
      <c r="AO64" s="641" t="str">
        <f t="shared" si="22"/>
        <v>5</v>
      </c>
      <c r="AP64" s="641" t="s">
        <v>499</v>
      </c>
    </row>
    <row r="65" ht="14.25" customHeight="1" spans="1:42">
      <c r="A65" s="63" t="s">
        <v>524</v>
      </c>
      <c r="B65" s="93"/>
      <c r="C65" s="752" t="s">
        <v>643</v>
      </c>
      <c r="D65" s="41"/>
      <c r="E65" s="41"/>
      <c r="F65" s="70">
        <v>1</v>
      </c>
      <c r="G65" s="41"/>
      <c r="H65" s="66" t="str">
        <f t="array" ref="H65">IFERROR(INDEX(附表.技能!$1:$250,MATCH($D$12,附表.技能!$A:$A,0),MATCH(C65,附表.技能!$1:$1,0)),"")</f>
        <v/>
      </c>
      <c r="I65" s="120"/>
      <c r="J65" s="120"/>
      <c r="K65" s="121"/>
      <c r="L65" s="116">
        <f t="shared" si="19"/>
        <v>1</v>
      </c>
      <c r="M65" s="117" t="str">
        <f t="shared" si="20"/>
        <v>0 / 0</v>
      </c>
      <c r="N65" s="242"/>
      <c r="O65" s="266" t="s">
        <v>644</v>
      </c>
      <c r="P65" s="62"/>
      <c r="Q65" s="62"/>
      <c r="R65" s="62"/>
      <c r="S65" s="62"/>
      <c r="T65" s="62"/>
      <c r="U65" s="62"/>
      <c r="V65" s="62"/>
      <c r="W65" s="62"/>
      <c r="X65" s="62"/>
      <c r="Y65" s="62"/>
      <c r="Z65" s="112"/>
      <c r="AA65" s="36"/>
      <c r="AB65" s="53"/>
      <c r="AK65" s="104"/>
      <c r="AL65" s="648"/>
      <c r="AM65" s="644" t="s">
        <v>645</v>
      </c>
      <c r="AN65" s="641" t="s">
        <v>498</v>
      </c>
      <c r="AO65" s="641" t="str">
        <f t="shared" si="22"/>
        <v>10</v>
      </c>
      <c r="AP65" s="641" t="s">
        <v>499</v>
      </c>
    </row>
    <row r="66" ht="14.25" customHeight="1" spans="1:42">
      <c r="A66" s="63" t="s">
        <v>524</v>
      </c>
      <c r="B66" s="93"/>
      <c r="C66" s="753" t="s">
        <v>646</v>
      </c>
      <c r="D66" s="41"/>
      <c r="E66" s="41"/>
      <c r="F66" s="70">
        <v>1</v>
      </c>
      <c r="G66" s="41"/>
      <c r="H66" s="66" t="str">
        <f t="array" ref="H66">IFERROR(INDEX(附表.技能!$1:$250,MATCH($D$12,附表.技能!$A:$A,0),MATCH(C66,附表.技能!$1:$1,0)),"")</f>
        <v/>
      </c>
      <c r="I66" s="120"/>
      <c r="J66" s="120"/>
      <c r="K66" s="121"/>
      <c r="L66" s="116">
        <f t="shared" si="19"/>
        <v>1</v>
      </c>
      <c r="M66" s="117" t="str">
        <f t="shared" si="20"/>
        <v>0 / 0</v>
      </c>
      <c r="N66" s="242"/>
      <c r="O66" s="225" t="s">
        <v>524</v>
      </c>
      <c r="P66" s="76" t="s">
        <v>647</v>
      </c>
      <c r="Q66" s="11"/>
      <c r="R66" s="11"/>
      <c r="S66" s="11"/>
      <c r="T66" s="115">
        <v>1</v>
      </c>
      <c r="U66" s="229" t="str">
        <f t="array" ref="U66">IFERROR(INDEX(附表.技能!$1:$250,MATCH($D$12,附表.技能!$A:$A,0),MATCH(P66,附表.技能!$1:$1,0)),"")</f>
        <v/>
      </c>
      <c r="V66" s="115"/>
      <c r="W66" s="115"/>
      <c r="X66" s="115"/>
      <c r="Y66" s="122">
        <f t="shared" ref="Y66:Y70" si="23">MAX($T66+$V66+$W66+$X66,1)</f>
        <v>1</v>
      </c>
      <c r="Z66" s="274" t="str">
        <f t="shared" ref="Z66:Z69" si="24">ROUNDDOWN(Y66/2,)&amp;" / "&amp;ROUNDDOWN(Y66/5,)</f>
        <v>0 / 0</v>
      </c>
      <c r="AA66" s="36"/>
      <c r="AB66" s="53"/>
      <c r="AK66" s="104"/>
      <c r="AL66" s="648"/>
      <c r="AM66" s="644" t="s">
        <v>648</v>
      </c>
      <c r="AN66" s="641" t="s">
        <v>498</v>
      </c>
      <c r="AO66" s="641" t="str">
        <f t="shared" si="22"/>
        <v>1</v>
      </c>
      <c r="AP66" s="641" t="s">
        <v>499</v>
      </c>
    </row>
    <row r="67" ht="14.25" customHeight="1" spans="1:42">
      <c r="A67" s="63" t="s">
        <v>524</v>
      </c>
      <c r="B67" s="93"/>
      <c r="C67" s="753" t="s">
        <v>649</v>
      </c>
      <c r="D67" s="41"/>
      <c r="E67" s="41"/>
      <c r="F67" s="70">
        <v>1</v>
      </c>
      <c r="G67" s="41"/>
      <c r="H67" s="66" t="str">
        <f t="array" ref="H67">IFERROR(INDEX(附表.技能!$1:$250,MATCH($D$12,附表.技能!$A:$A,0),MATCH(C67,附表.技能!$1:$1,0)),"")</f>
        <v/>
      </c>
      <c r="I67" s="120"/>
      <c r="J67" s="120"/>
      <c r="K67" s="121"/>
      <c r="L67" s="116">
        <f t="shared" si="19"/>
        <v>1</v>
      </c>
      <c r="M67" s="117" t="str">
        <f t="shared" si="20"/>
        <v>0 / 0</v>
      </c>
      <c r="N67" s="242"/>
      <c r="O67" s="225" t="s">
        <v>524</v>
      </c>
      <c r="P67" s="71" t="s">
        <v>650</v>
      </c>
      <c r="Q67" s="41"/>
      <c r="R67" s="41"/>
      <c r="S67" s="41"/>
      <c r="T67" s="121">
        <v>30</v>
      </c>
      <c r="U67" s="229" t="str">
        <f t="array" ref="U67">IFERROR(INDEX(附表.技能!$1:$250,MATCH($D$12,附表.技能!$A:$A,0),MATCH(P67,附表.技能!$1:$1,0)),"")</f>
        <v/>
      </c>
      <c r="V67" s="121"/>
      <c r="W67" s="121"/>
      <c r="X67" s="121"/>
      <c r="Y67" s="122">
        <f t="shared" si="23"/>
        <v>30</v>
      </c>
      <c r="Z67" s="274" t="str">
        <f t="shared" si="24"/>
        <v>15 / 6</v>
      </c>
      <c r="AA67" s="36"/>
      <c r="AB67" s="53"/>
      <c r="AK67" s="104"/>
      <c r="AL67" s="648"/>
      <c r="AM67" s="644" t="s">
        <v>651</v>
      </c>
      <c r="AN67" s="641" t="s">
        <v>498</v>
      </c>
      <c r="AO67" s="641" t="str">
        <f t="shared" si="22"/>
        <v>1</v>
      </c>
      <c r="AP67" s="641" t="s">
        <v>499</v>
      </c>
    </row>
    <row r="68" ht="14.25" customHeight="1" spans="1:42">
      <c r="A68" s="63" t="s">
        <v>524</v>
      </c>
      <c r="B68" s="93"/>
      <c r="C68" s="753" t="s">
        <v>652</v>
      </c>
      <c r="D68" s="41"/>
      <c r="E68" s="41"/>
      <c r="F68" s="70">
        <v>1</v>
      </c>
      <c r="G68" s="41"/>
      <c r="H68" s="66" t="str">
        <f t="array" ref="H68">IFERROR(INDEX(附表.技能!$1:$250,MATCH($D$12,附表.技能!$A:$A,0),MATCH(C68,附表.技能!$1:$1,0)),"")</f>
        <v/>
      </c>
      <c r="I68" s="120"/>
      <c r="J68" s="120"/>
      <c r="K68" s="121"/>
      <c r="L68" s="116">
        <f t="shared" si="19"/>
        <v>1</v>
      </c>
      <c r="M68" s="117" t="str">
        <f t="shared" si="20"/>
        <v>0 / 0</v>
      </c>
      <c r="N68" s="242"/>
      <c r="O68" s="225" t="s">
        <v>524</v>
      </c>
      <c r="P68" s="267" t="s">
        <v>653</v>
      </c>
      <c r="Q68" s="41"/>
      <c r="R68" s="41"/>
      <c r="S68" s="41"/>
      <c r="T68" s="121">
        <v>1</v>
      </c>
      <c r="U68" s="229" t="str">
        <f t="array" ref="U68">IFERROR(INDEX(附表.技能!$1:$250,MATCH($D$12,附表.技能!$A:$A,0),MATCH(P68,附表.技能!$1:$1,0)),"")</f>
        <v/>
      </c>
      <c r="V68" s="121"/>
      <c r="W68" s="121"/>
      <c r="X68" s="121"/>
      <c r="Y68" s="122">
        <f t="shared" si="23"/>
        <v>1</v>
      </c>
      <c r="Z68" s="274" t="str">
        <f t="shared" si="24"/>
        <v>0 / 0</v>
      </c>
      <c r="AA68" s="36"/>
      <c r="AB68" s="53"/>
      <c r="AK68" s="104"/>
      <c r="AL68" s="648"/>
      <c r="AM68" s="644" t="s">
        <v>654</v>
      </c>
      <c r="AN68" s="641" t="s">
        <v>498</v>
      </c>
      <c r="AO68" s="641" t="str">
        <f>SUBSTITUTE(Y36,"""","\""")</f>
        <v>5</v>
      </c>
      <c r="AP68" s="641" t="s">
        <v>499</v>
      </c>
    </row>
    <row r="69" ht="14.25" customHeight="1" spans="1:42">
      <c r="A69" s="63" t="s">
        <v>524</v>
      </c>
      <c r="B69" s="93"/>
      <c r="C69" s="753" t="s">
        <v>655</v>
      </c>
      <c r="D69" s="41"/>
      <c r="E69" s="41"/>
      <c r="F69" s="70">
        <v>1</v>
      </c>
      <c r="G69" s="41"/>
      <c r="H69" s="66" t="str">
        <f t="array" ref="H69">IFERROR(INDEX(附表.技能!$1:$250,MATCH($D$12,附表.技能!$A:$A,0),MATCH(C69,附表.技能!$1:$1,0)),"")</f>
        <v/>
      </c>
      <c r="I69" s="120"/>
      <c r="J69" s="120"/>
      <c r="K69" s="121"/>
      <c r="L69" s="116">
        <f t="shared" si="19"/>
        <v>1</v>
      </c>
      <c r="M69" s="117" t="str">
        <f t="shared" si="20"/>
        <v>0 / 0</v>
      </c>
      <c r="N69" s="242"/>
      <c r="O69" s="225" t="s">
        <v>524</v>
      </c>
      <c r="P69" s="71" t="s">
        <v>656</v>
      </c>
      <c r="Q69" s="41"/>
      <c r="R69" s="41"/>
      <c r="S69" s="41"/>
      <c r="T69" s="121">
        <v>1</v>
      </c>
      <c r="U69" s="229" t="str">
        <f t="array" ref="U69">IFERROR(INDEX(附表.技能!$1:$250,MATCH($D$12,附表.技能!$A:$A,0),MATCH(P69,附表.技能!$1:$1,0)),"")</f>
        <v/>
      </c>
      <c r="V69" s="121"/>
      <c r="W69" s="121"/>
      <c r="X69" s="121"/>
      <c r="Y69" s="122">
        <f t="shared" si="23"/>
        <v>1</v>
      </c>
      <c r="Z69" s="274" t="str">
        <f t="shared" si="24"/>
        <v>0 / 0</v>
      </c>
      <c r="AA69" s="36"/>
      <c r="AB69" s="53"/>
      <c r="AK69" s="104"/>
      <c r="AL69" s="648"/>
      <c r="AM69" s="644" t="s">
        <v>657</v>
      </c>
      <c r="AN69" s="641" t="s">
        <v>498</v>
      </c>
      <c r="AO69" s="641" t="str">
        <f>SUBSTITUTE(Y29,"""","\""")</f>
        <v>5</v>
      </c>
      <c r="AP69" s="641" t="s">
        <v>499</v>
      </c>
    </row>
    <row r="70" ht="14.25" customHeight="1" spans="1:42">
      <c r="A70" s="63" t="s">
        <v>524</v>
      </c>
      <c r="B70" s="93"/>
      <c r="C70" s="753" t="s">
        <v>658</v>
      </c>
      <c r="D70" s="41"/>
      <c r="E70" s="41"/>
      <c r="F70" s="70">
        <v>1</v>
      </c>
      <c r="G70" s="41"/>
      <c r="H70" s="66" t="str">
        <f t="array" ref="H70">IFERROR(INDEX(附表.技能!$1:$250,MATCH($D$12,附表.技能!$A:$A,0),MATCH(C70,附表.技能!$1:$1,0)),"")</f>
        <v/>
      </c>
      <c r="I70" s="120"/>
      <c r="J70" s="120"/>
      <c r="K70" s="121"/>
      <c r="L70" s="116">
        <f t="shared" si="19"/>
        <v>1</v>
      </c>
      <c r="M70" s="117" t="str">
        <f t="shared" si="20"/>
        <v>0 / 0</v>
      </c>
      <c r="N70" s="242"/>
      <c r="O70" s="225" t="s">
        <v>524</v>
      </c>
      <c r="P70" s="791" t="s">
        <v>659</v>
      </c>
      <c r="Q70" s="34"/>
      <c r="R70" s="34"/>
      <c r="S70" s="34"/>
      <c r="T70" s="124">
        <v>1</v>
      </c>
      <c r="U70" s="291" t="str">
        <f t="array" ref="U70">IFERROR(INDEX(附表.技能!$1:$250,MATCH($D$12,附表.技能!$A:$A,0),MATCH(P70,附表.技能!$1:$1,0)),"")</f>
        <v/>
      </c>
      <c r="V70" s="124"/>
      <c r="W70" s="124"/>
      <c r="X70" s="124"/>
      <c r="Y70" s="122">
        <f t="shared" si="23"/>
        <v>1</v>
      </c>
      <c r="Z70" s="295" t="str">
        <f>ROUNDDOWN(Y69/2,)&amp;" / "&amp;ROUNDDOWN(Y69/5,)</f>
        <v>0 / 0</v>
      </c>
      <c r="AA70" s="36"/>
      <c r="AB70" s="53"/>
      <c r="AK70" s="104"/>
      <c r="AL70" s="648"/>
      <c r="AM70" s="644" t="s">
        <v>660</v>
      </c>
      <c r="AN70" s="641" t="s">
        <v>498</v>
      </c>
      <c r="AO70" s="641" t="str">
        <f t="shared" ref="AO70:AO71" si="25">SUBSTITUTE(Y34,"""","\""")</f>
        <v>10</v>
      </c>
      <c r="AP70" s="641" t="s">
        <v>499</v>
      </c>
    </row>
    <row r="71" ht="14.25" customHeight="1" spans="1:42">
      <c r="A71" s="63" t="s">
        <v>524</v>
      </c>
      <c r="B71" s="126"/>
      <c r="C71" s="782"/>
      <c r="D71" s="41"/>
      <c r="E71" s="41"/>
      <c r="F71" s="70">
        <v>1</v>
      </c>
      <c r="G71" s="41"/>
      <c r="H71" s="66" t="str">
        <f t="array" ref="H71">IFERROR(INDEX(附表.技能!$1:$250,MATCH($D$12,附表.技能!$A:$A,0),MATCH(B71,附表.技能!$1:$1,0)),"")</f>
        <v/>
      </c>
      <c r="I71" s="120"/>
      <c r="J71" s="120"/>
      <c r="K71" s="121"/>
      <c r="L71" s="116">
        <f t="shared" si="19"/>
        <v>1</v>
      </c>
      <c r="M71" s="117" t="str">
        <f t="shared" si="20"/>
        <v>0 / 0</v>
      </c>
      <c r="N71" s="242"/>
      <c r="O71" s="269" t="s">
        <v>661</v>
      </c>
      <c r="P71" s="62"/>
      <c r="Q71" s="62"/>
      <c r="R71" s="62"/>
      <c r="S71" s="62"/>
      <c r="T71" s="62"/>
      <c r="U71" s="62"/>
      <c r="V71" s="62"/>
      <c r="W71" s="62"/>
      <c r="X71" s="62"/>
      <c r="Y71" s="62"/>
      <c r="Z71" s="112"/>
      <c r="AA71" s="36"/>
      <c r="AB71" s="53"/>
      <c r="AK71" s="104"/>
      <c r="AL71" s="648"/>
      <c r="AM71" s="644" t="s">
        <v>662</v>
      </c>
      <c r="AN71" s="641" t="s">
        <v>498</v>
      </c>
      <c r="AO71" s="641" t="str">
        <f t="shared" si="25"/>
        <v>10</v>
      </c>
      <c r="AP71" s="641" t="s">
        <v>499</v>
      </c>
    </row>
    <row r="72" ht="14.25" customHeight="1" spans="1:42">
      <c r="A72" s="221" t="s">
        <v>524</v>
      </c>
      <c r="B72" s="783" t="s">
        <v>663</v>
      </c>
      <c r="C72" s="784"/>
      <c r="D72" s="152"/>
      <c r="E72" s="152"/>
      <c r="F72" s="151">
        <v>1</v>
      </c>
      <c r="G72" s="152"/>
      <c r="H72" s="166" t="str">
        <f t="array" ref="H72">IFERROR(INDEX(附表.技能!$1:$250,MATCH($D$12,附表.技能!$A:$A,0),MATCH(B72,附表.技能!$1:$1,0)),"")</f>
        <v/>
      </c>
      <c r="I72" s="165"/>
      <c r="J72" s="165"/>
      <c r="K72" s="167"/>
      <c r="L72" s="270">
        <f t="shared" si="19"/>
        <v>1</v>
      </c>
      <c r="M72" s="210" t="str">
        <f t="shared" si="20"/>
        <v>0 / 0</v>
      </c>
      <c r="N72" s="242"/>
      <c r="O72" s="271" t="s">
        <v>524</v>
      </c>
      <c r="P72" s="272"/>
      <c r="Q72" s="11"/>
      <c r="R72" s="11"/>
      <c r="S72" s="12"/>
      <c r="T72" s="114">
        <v>1</v>
      </c>
      <c r="U72" s="66" t="str">
        <f t="array" ref="U72">IFERROR(INDEX(附表.技能!$1:$250,MATCH($D$12,附表.技能!$A:$A,0),MATCH(P72,附表.技能!$1:$1,0)),"")</f>
        <v/>
      </c>
      <c r="V72" s="115"/>
      <c r="W72" s="115"/>
      <c r="X72" s="114"/>
      <c r="Y72" s="122">
        <f t="shared" ref="Y72:Y76" si="26">MAX($T72+$V72+$W72+$X72,1)</f>
        <v>1</v>
      </c>
      <c r="Z72" s="117" t="str">
        <f t="shared" ref="Z72:Z76" si="27">ROUNDDOWN(Y72/2,)&amp;" / "&amp;ROUNDDOWN(Y72/5,)</f>
        <v>0 / 0</v>
      </c>
      <c r="AA72" s="36"/>
      <c r="AB72" s="53"/>
      <c r="AK72" s="104"/>
      <c r="AL72" s="648"/>
      <c r="AM72" s="644" t="s">
        <v>664</v>
      </c>
      <c r="AN72" s="641" t="s">
        <v>498</v>
      </c>
      <c r="AO72" s="641" t="str">
        <f>SUBSTITUTE(Y33,"""","\""")</f>
        <v>1</v>
      </c>
      <c r="AP72" s="641" t="s">
        <v>499</v>
      </c>
    </row>
    <row r="73" ht="14.25" customHeight="1" spans="1:42">
      <c r="A73" s="224" t="s">
        <v>665</v>
      </c>
      <c r="B73" s="62"/>
      <c r="C73" s="62"/>
      <c r="D73" s="62"/>
      <c r="E73" s="62"/>
      <c r="F73" s="62"/>
      <c r="G73" s="62"/>
      <c r="H73" s="62"/>
      <c r="I73" s="62"/>
      <c r="J73" s="62"/>
      <c r="K73" s="62"/>
      <c r="L73" s="62"/>
      <c r="M73" s="112"/>
      <c r="N73" s="242"/>
      <c r="O73" s="273" t="s">
        <v>524</v>
      </c>
      <c r="P73" s="171"/>
      <c r="Q73" s="41"/>
      <c r="R73" s="41"/>
      <c r="S73" s="45"/>
      <c r="T73" s="120">
        <v>1</v>
      </c>
      <c r="U73" s="168" t="str">
        <f t="array" ref="U73">IFERROR(INDEX(附表.技能!$1:$250,MATCH($D$12,附表.技能!$A:$A,0),MATCH(P73,附表.技能!$1:$1,0)),"")</f>
        <v/>
      </c>
      <c r="V73" s="121"/>
      <c r="W73" s="121"/>
      <c r="X73" s="120"/>
      <c r="Y73" s="122">
        <f t="shared" si="26"/>
        <v>1</v>
      </c>
      <c r="Z73" s="192" t="str">
        <f t="shared" si="27"/>
        <v>0 / 0</v>
      </c>
      <c r="AA73" s="36"/>
      <c r="AB73" s="53"/>
      <c r="AK73" s="104"/>
      <c r="AL73" s="648"/>
      <c r="AM73" s="644" t="s">
        <v>666</v>
      </c>
      <c r="AN73" s="641" t="s">
        <v>498</v>
      </c>
      <c r="AO73" s="641" t="str">
        <f t="shared" ref="AO73:AO76" si="28">SUBSTITUTE(Y39,"""","\""")</f>
        <v>25</v>
      </c>
      <c r="AP73" s="641" t="s">
        <v>499</v>
      </c>
    </row>
    <row r="74" ht="14.25" customHeight="1" spans="1:42">
      <c r="A74" s="225" t="s">
        <v>524</v>
      </c>
      <c r="B74" s="226" t="s">
        <v>667</v>
      </c>
      <c r="C74" s="785"/>
      <c r="D74" s="38"/>
      <c r="E74" s="38"/>
      <c r="F74" s="228" t="e">
        <f>S11</f>
        <v>#VALUE!</v>
      </c>
      <c r="G74" s="12"/>
      <c r="H74" s="229" t="str">
        <f t="array" ref="H74">IFERROR(INDEX(附表.技能!$1:$250,MATCH($D$12,附表.技能!$A:$A,0),MATCH(B74,附表.技能!$1:$1,0)),"")</f>
        <v/>
      </c>
      <c r="I74" s="115"/>
      <c r="J74" s="115"/>
      <c r="K74" s="115"/>
      <c r="L74" s="116" t="e">
        <f t="shared" ref="L74:L76" si="29">MAX($F74+$I74+$K74+$J74,1)</f>
        <v>#VALUE!</v>
      </c>
      <c r="M74" s="274" t="e">
        <f t="shared" ref="M74:M76" si="30">ROUNDDOWN(L74/2,)&amp;" / "&amp;ROUNDDOWN(L74/5,)</f>
        <v>#VALUE!</v>
      </c>
      <c r="N74" s="242"/>
      <c r="O74" s="273" t="s">
        <v>524</v>
      </c>
      <c r="P74" s="171"/>
      <c r="Q74" s="41"/>
      <c r="R74" s="41"/>
      <c r="S74" s="45"/>
      <c r="T74" s="120">
        <v>1</v>
      </c>
      <c r="U74" s="168" t="str">
        <f t="array" ref="U74">IFERROR(INDEX(附表.技能!$1:$250,MATCH($D$12,附表.技能!$A:$A,0),MATCH(P74,附表.技能!$1:$1,0)),"")</f>
        <v/>
      </c>
      <c r="V74" s="120"/>
      <c r="W74" s="120"/>
      <c r="X74" s="121"/>
      <c r="Y74" s="122">
        <f t="shared" si="26"/>
        <v>1</v>
      </c>
      <c r="Z74" s="192" t="str">
        <f t="shared" si="27"/>
        <v>0 / 0</v>
      </c>
      <c r="AA74" s="36"/>
      <c r="AB74" s="53"/>
      <c r="AK74" s="104"/>
      <c r="AL74" s="648"/>
      <c r="AM74" s="644" t="s">
        <v>668</v>
      </c>
      <c r="AN74" s="641" t="s">
        <v>498</v>
      </c>
      <c r="AO74" s="641" t="str">
        <f t="shared" si="28"/>
        <v>20</v>
      </c>
      <c r="AP74" s="641" t="s">
        <v>499</v>
      </c>
    </row>
    <row r="75" ht="14.25" customHeight="1" spans="1:42">
      <c r="A75" s="225" t="s">
        <v>524</v>
      </c>
      <c r="B75" s="72" t="s">
        <v>669</v>
      </c>
      <c r="C75" s="786"/>
      <c r="D75" s="41"/>
      <c r="E75" s="45"/>
      <c r="F75" s="231">
        <v>1</v>
      </c>
      <c r="G75" s="45"/>
      <c r="H75" s="229" t="str">
        <f t="array" ref="H75">IFERROR(INDEX(附表.技能!$1:$250,MATCH($D$12,附表.技能!$A:$A,0),MATCH(B75,附表.技能!$1:$1,0)),"")</f>
        <v/>
      </c>
      <c r="I75" s="121"/>
      <c r="J75" s="121"/>
      <c r="K75" s="121"/>
      <c r="L75" s="116">
        <f t="shared" si="29"/>
        <v>1</v>
      </c>
      <c r="M75" s="274" t="str">
        <f t="shared" si="30"/>
        <v>0 / 0</v>
      </c>
      <c r="N75" s="242"/>
      <c r="O75" s="273" t="s">
        <v>524</v>
      </c>
      <c r="P75" s="171"/>
      <c r="Q75" s="41"/>
      <c r="R75" s="41"/>
      <c r="S75" s="45"/>
      <c r="T75" s="120">
        <v>1</v>
      </c>
      <c r="U75" s="168" t="str">
        <f t="array" ref="U75">IFERROR(INDEX(附表.技能!$1:$250,MATCH($D$12,附表.技能!$A:$A,0),MATCH(P75,附表.技能!$1:$1,0)),"")</f>
        <v/>
      </c>
      <c r="V75" s="120"/>
      <c r="W75" s="120"/>
      <c r="X75" s="121"/>
      <c r="Y75" s="122">
        <f t="shared" si="26"/>
        <v>1</v>
      </c>
      <c r="Z75" s="192" t="str">
        <f t="shared" si="27"/>
        <v>0 / 0</v>
      </c>
      <c r="AA75" s="177"/>
      <c r="AB75" s="53"/>
      <c r="AK75" s="104"/>
      <c r="AL75" s="648"/>
      <c r="AM75" s="665" t="s">
        <v>670</v>
      </c>
      <c r="AN75" s="666" t="s">
        <v>498</v>
      </c>
      <c r="AO75" s="666" t="str">
        <f t="shared" si="28"/>
        <v>20</v>
      </c>
      <c r="AP75" s="641" t="s">
        <v>499</v>
      </c>
    </row>
    <row r="76" ht="14.25" customHeight="1" spans="1:42">
      <c r="A76" s="232" t="s">
        <v>524</v>
      </c>
      <c r="B76" s="755" t="s">
        <v>669</v>
      </c>
      <c r="C76" s="784"/>
      <c r="D76" s="152"/>
      <c r="E76" s="152"/>
      <c r="F76" s="234">
        <v>1</v>
      </c>
      <c r="G76" s="106"/>
      <c r="H76" s="235" t="str">
        <f t="array" ref="H76">IFERROR(INDEX(附表.技能!$1:$250,MATCH($D$12,附表.技能!$A:$A,0),MATCH(B76,附表.技能!$1:$1,0)),"")</f>
        <v/>
      </c>
      <c r="I76" s="167"/>
      <c r="J76" s="167"/>
      <c r="K76" s="167"/>
      <c r="L76" s="270">
        <f t="shared" si="29"/>
        <v>1</v>
      </c>
      <c r="M76" s="275" t="str">
        <f t="shared" si="30"/>
        <v>0 / 0</v>
      </c>
      <c r="N76" s="242"/>
      <c r="O76" s="276" t="s">
        <v>524</v>
      </c>
      <c r="P76" s="277"/>
      <c r="Q76" s="152"/>
      <c r="R76" s="152"/>
      <c r="S76" s="106"/>
      <c r="T76" s="165">
        <v>1</v>
      </c>
      <c r="U76" s="176" t="str">
        <f t="array" ref="U76">IFERROR(INDEX(附表.技能!$1:$250,MATCH($D$12,附表.技能!$A:$A,0),MATCH(P76,附表.技能!$1:$1,0)),"")</f>
        <v/>
      </c>
      <c r="V76" s="165"/>
      <c r="W76" s="165"/>
      <c r="X76" s="167"/>
      <c r="Y76" s="209">
        <f t="shared" si="26"/>
        <v>1</v>
      </c>
      <c r="Z76" s="219" t="str">
        <f t="shared" si="27"/>
        <v>0 / 0</v>
      </c>
      <c r="AA76" s="177"/>
      <c r="AB76" s="53"/>
      <c r="AK76" s="104"/>
      <c r="AL76" s="648"/>
      <c r="AM76" s="644" t="s">
        <v>671</v>
      </c>
      <c r="AN76" s="641" t="s">
        <v>498</v>
      </c>
      <c r="AO76" s="641" t="str">
        <f t="shared" si="28"/>
        <v>5</v>
      </c>
      <c r="AP76" s="641" t="s">
        <v>499</v>
      </c>
    </row>
    <row r="77" ht="14.25" customHeight="1" spans="1:42">
      <c r="A77" s="177"/>
      <c r="B77" s="177"/>
      <c r="C77" s="177"/>
      <c r="D77" s="177"/>
      <c r="E77" s="177"/>
      <c r="F77" s="177"/>
      <c r="G77" s="177"/>
      <c r="H77" s="177"/>
      <c r="I77" s="177"/>
      <c r="J77" s="177"/>
      <c r="K77" s="177"/>
      <c r="L77" s="177"/>
      <c r="M77" s="177"/>
      <c r="N77" s="242"/>
      <c r="O77" s="177"/>
      <c r="P77" s="177"/>
      <c r="Q77" s="177"/>
      <c r="R77" s="177"/>
      <c r="S77" s="177"/>
      <c r="T77" s="177"/>
      <c r="U77" s="177"/>
      <c r="V77" s="177"/>
      <c r="W77" s="177"/>
      <c r="X77" s="177"/>
      <c r="Y77" s="177"/>
      <c r="Z77" s="177"/>
      <c r="AA77" s="177"/>
      <c r="AB77" s="53"/>
      <c r="AK77" s="104"/>
      <c r="AL77" s="648"/>
      <c r="AM77" s="644" t="s">
        <v>672</v>
      </c>
      <c r="AN77" s="641" t="s">
        <v>498</v>
      </c>
      <c r="AO77" s="641" t="str">
        <f>SUBSTITUTE(Y44,"""","\""")</f>
        <v>0</v>
      </c>
      <c r="AP77" s="641" t="s">
        <v>499</v>
      </c>
    </row>
    <row r="78" ht="14.25" customHeight="1" spans="1:42">
      <c r="A78" s="56" t="s">
        <v>673</v>
      </c>
      <c r="B78" s="57"/>
      <c r="C78" s="57"/>
      <c r="D78" s="57"/>
      <c r="E78" s="57"/>
      <c r="F78" s="57"/>
      <c r="G78" s="57"/>
      <c r="H78" s="57"/>
      <c r="I78" s="57"/>
      <c r="J78" s="57"/>
      <c r="K78" s="57"/>
      <c r="L78" s="57"/>
      <c r="M78" s="57"/>
      <c r="N78" s="57"/>
      <c r="O78" s="57"/>
      <c r="P78" s="57"/>
      <c r="Q78" s="57"/>
      <c r="R78" s="57"/>
      <c r="S78" s="57"/>
      <c r="T78" s="57"/>
      <c r="U78" s="57"/>
      <c r="V78" s="57"/>
      <c r="W78" s="57"/>
      <c r="X78" s="57"/>
      <c r="Y78" s="57"/>
      <c r="Z78" s="111"/>
      <c r="AA78" s="36"/>
      <c r="AB78" s="53"/>
      <c r="AK78" s="104"/>
      <c r="AL78" s="648"/>
      <c r="AM78" s="644" t="s">
        <v>674</v>
      </c>
      <c r="AN78" s="641" t="s">
        <v>498</v>
      </c>
      <c r="AO78" s="641" t="str">
        <f t="shared" ref="AO78:AO80" si="31">SUBSTITUTE(Y67,"""","\""")</f>
        <v>30</v>
      </c>
      <c r="AP78" s="641" t="s">
        <v>499</v>
      </c>
    </row>
    <row r="79" ht="14.25" customHeight="1" spans="1:42">
      <c r="A79" s="236" t="s">
        <v>675</v>
      </c>
      <c r="B79" s="237" t="s">
        <v>676</v>
      </c>
      <c r="C79" s="34"/>
      <c r="D79" s="34"/>
      <c r="E79" s="34"/>
      <c r="F79" s="157"/>
      <c r="G79" s="237" t="s">
        <v>677</v>
      </c>
      <c r="H79" s="34"/>
      <c r="I79" s="34"/>
      <c r="J79" s="157"/>
      <c r="K79" s="278" t="s">
        <v>678</v>
      </c>
      <c r="L79" s="279" t="s">
        <v>679</v>
      </c>
      <c r="M79" s="34"/>
      <c r="N79" s="34"/>
      <c r="O79" s="34"/>
      <c r="P79" s="237" t="s">
        <v>680</v>
      </c>
      <c r="Q79" s="157"/>
      <c r="R79" s="237" t="s">
        <v>681</v>
      </c>
      <c r="S79" s="157"/>
      <c r="T79" s="237" t="s">
        <v>682</v>
      </c>
      <c r="U79" s="157"/>
      <c r="V79" s="292" t="s">
        <v>683</v>
      </c>
      <c r="W79" s="237" t="s">
        <v>684</v>
      </c>
      <c r="X79" s="157"/>
      <c r="Y79" s="237" t="s">
        <v>685</v>
      </c>
      <c r="Z79" s="202"/>
      <c r="AA79" s="36"/>
      <c r="AB79" s="53"/>
      <c r="AK79" s="104"/>
      <c r="AL79" s="648"/>
      <c r="AM79" s="644" t="s">
        <v>686</v>
      </c>
      <c r="AN79" s="641" t="s">
        <v>498</v>
      </c>
      <c r="AO79" s="641" t="str">
        <f t="shared" si="31"/>
        <v>1</v>
      </c>
      <c r="AP79" s="641" t="s">
        <v>499</v>
      </c>
    </row>
    <row r="80" ht="14.25" customHeight="1" spans="1:42">
      <c r="A80" s="126"/>
      <c r="B80" s="35"/>
      <c r="C80" s="11"/>
      <c r="D80" s="11"/>
      <c r="E80" s="11"/>
      <c r="F80" s="12"/>
      <c r="G80" s="35"/>
      <c r="H80" s="11"/>
      <c r="I80" s="11"/>
      <c r="J80" s="12"/>
      <c r="K80" s="161"/>
      <c r="L80" s="280"/>
      <c r="M80" s="280"/>
      <c r="N80" s="280"/>
      <c r="O80" s="280"/>
      <c r="P80" s="35"/>
      <c r="Q80" s="12"/>
      <c r="R80" s="35"/>
      <c r="S80" s="12"/>
      <c r="T80" s="35"/>
      <c r="U80" s="12"/>
      <c r="V80" s="293"/>
      <c r="W80" s="35"/>
      <c r="X80" s="12"/>
      <c r="Y80" s="35"/>
      <c r="Z80" s="185"/>
      <c r="AA80" s="36"/>
      <c r="AB80" s="53"/>
      <c r="AK80" s="104"/>
      <c r="AL80" s="648"/>
      <c r="AM80" s="644" t="s">
        <v>687</v>
      </c>
      <c r="AN80" s="641" t="s">
        <v>498</v>
      </c>
      <c r="AO80" s="641" t="str">
        <f t="shared" si="31"/>
        <v>1</v>
      </c>
      <c r="AP80" s="641" t="s">
        <v>499</v>
      </c>
    </row>
    <row r="81" ht="19.5" spans="1:42">
      <c r="A81" s="238">
        <v>1000</v>
      </c>
      <c r="B81" s="239" t="str">
        <f>IFERROR(IF($A81&gt;=1000,VLOOKUP($A81,附表.武器列表!$A:$K,2,FALSE),""),)</f>
        <v>空手</v>
      </c>
      <c r="C81" s="41"/>
      <c r="D81" s="41"/>
      <c r="E81" s="41"/>
      <c r="F81" s="45"/>
      <c r="G81" s="239" t="str">
        <f>IFERROR(IF($A81&gt;=1000,VLOOKUP($A81,附表.武器列表!$A:$K,3,FALSE),""),)</f>
        <v>格鬥（鬥毆）</v>
      </c>
      <c r="H81" s="41"/>
      <c r="I81" s="41"/>
      <c r="J81" s="45"/>
      <c r="K81" s="281" t="str">
        <f t="shared" ref="K81:K86" si="32">IF(G81="格鬥（鬥毆）",$Y$47,"")&amp;IF(G81="格鬥（連枷）",$Y$53,"")&amp;IF(G81="格鬥（絞殺）",$Y$51,"")&amp;IF(G81="格鬥（電鋸）",$Y$52,"")&amp;IF(G81="格鬥（鞭）",$Y$54,"")&amp;IF(G81="格鬥（斧）",$Y$50,"")&amp;IF(G81="格鬥（劍）",$Y$48,"")&amp;IF(G81="格鬥（矛）",$Y$49,"")&amp;IF(G81="投擲",$Y$55,"")&amp;IF(G81="射擊（弓）",$Y$56,"")&amp;IF(G81="射擊（手槍）",$Y$57,"")&amp;IF(G81="射擊（步槍）",$Y$58,"")&amp;IF(G81="射擊（霰彈槍）",$Y$58,"")&amp;IF(G81="射擊（衝鋒槍）",$Y$59,"")&amp;IF(G81="電器維修",$Y$35,"")</f>
        <v>25</v>
      </c>
      <c r="L81" s="239" t="str">
        <f>IFERROR(IF($A81&gt;=1000,VLOOKUP($A81,附表.武器列表!$A:$K,4,FALSE),""),)</f>
        <v>1d3</v>
      </c>
      <c r="M81" s="45"/>
      <c r="N81" s="239" t="str">
        <f>IFERROR(IF($A81&gt;=1000,VLOOKUP($A81,附表.武器列表!$A:$K,5,FALSE),""),)</f>
        <v>+dB</v>
      </c>
      <c r="O81" s="45"/>
      <c r="P81" s="239" t="str">
        <f>IFERROR(IF($A81&gt;=1000,VLOOKUP($A81,附表.武器列表!$A:$K,6,FALSE),""),)</f>
        <v>接觸</v>
      </c>
      <c r="Q81" s="45"/>
      <c r="R81" s="239">
        <f>IFERROR(IF($A81&gt;=1000,VLOOKUP($A81,附表.武器列表!$A:$K,7,FALSE),""),)</f>
        <v>0</v>
      </c>
      <c r="S81" s="45"/>
      <c r="T81" s="239">
        <f>IFERROR(IF($A81&gt;=1000,VLOOKUP($A81,附表.武器列表!$A:$K,8,FALSE),""),)</f>
        <v>1</v>
      </c>
      <c r="U81" s="45"/>
      <c r="V81" s="281" t="str">
        <f>IFERROR(IF($A81&gt;=1000,VLOOKUP($A81,附表.武器列表!$A:$K,9,FALSE),""),)</f>
        <v>-</v>
      </c>
      <c r="W81" s="239" t="str">
        <f>IFERROR(IF($A81&gt;=1000,VLOOKUP($A81,附表.武器列表!$A:$K,10,FALSE),""),)</f>
        <v>無價</v>
      </c>
      <c r="X81" s="45"/>
      <c r="Y81" s="239" t="str">
        <f>IFERROR(IF($A81&gt;=1000,VLOOKUP($A81,附表.武器列表!$A:$K,11,FALSE),""),)</f>
        <v>-</v>
      </c>
      <c r="Z81" s="97"/>
      <c r="AA81" s="36"/>
      <c r="AB81" s="53"/>
      <c r="AK81" s="104"/>
      <c r="AL81" s="648"/>
      <c r="AM81" s="644" t="s">
        <v>688</v>
      </c>
      <c r="AN81" s="641" t="s">
        <v>498</v>
      </c>
      <c r="AO81" s="641" t="str">
        <f>SUBSTITUTE(Y66,"""","\""")</f>
        <v>1</v>
      </c>
      <c r="AP81" s="641" t="s">
        <v>499</v>
      </c>
    </row>
    <row r="82" ht="19.5" spans="1:42">
      <c r="A82" s="238"/>
      <c r="B82" s="239" t="str">
        <f>IFERROR(IF($A82&gt;=1000,VLOOKUP($A82,附表.武器列表!$A:$K,2,FALSE),""),)</f>
        <v/>
      </c>
      <c r="C82" s="41"/>
      <c r="D82" s="41"/>
      <c r="E82" s="41"/>
      <c r="F82" s="45"/>
      <c r="G82" s="239" t="str">
        <f>IFERROR(IF($A82&gt;=1000,VLOOKUP($A82,附表.武器列表!$A:$K,3,FALSE),""),)</f>
        <v/>
      </c>
      <c r="H82" s="41"/>
      <c r="I82" s="41"/>
      <c r="J82" s="45"/>
      <c r="K82" s="281" t="str">
        <f t="shared" si="32"/>
        <v/>
      </c>
      <c r="L82" s="239" t="str">
        <f>IFERROR(IF($A82&gt;=1000,VLOOKUP($A82,附表.武器列表!$A:$K,4,FALSE),""),)</f>
        <v/>
      </c>
      <c r="M82" s="45"/>
      <c r="N82" s="239" t="str">
        <f>IFERROR(IF($A82&gt;=1000,VLOOKUP($A82,附表.武器列表!$A:$K,5,FALSE),""),)</f>
        <v/>
      </c>
      <c r="O82" s="45"/>
      <c r="P82" s="239" t="str">
        <f>IFERROR(IF($A82&gt;=1000,VLOOKUP($A82,附表.武器列表!$A:$K,6,FALSE),""),)</f>
        <v/>
      </c>
      <c r="Q82" s="45"/>
      <c r="R82" s="239" t="str">
        <f>IFERROR(IF($A82&gt;=1000,VLOOKUP($A82,附表.武器列表!$A:$K,7,FALSE),""),)</f>
        <v/>
      </c>
      <c r="S82" s="45"/>
      <c r="T82" s="239" t="str">
        <f>IFERROR(IF($A82&gt;=1000,VLOOKUP($A82,附表.武器列表!$A:$K,8,FALSE),""),)</f>
        <v/>
      </c>
      <c r="U82" s="45"/>
      <c r="V82" s="281" t="str">
        <f>IFERROR(IF($A82&gt;=1000,VLOOKUP($A82,附表.武器列表!$A:$K,9,FALSE),""),)</f>
        <v/>
      </c>
      <c r="W82" s="239" t="str">
        <f>IFERROR(IF($A82&gt;=1000,VLOOKUP($A82,附表.武器列表!$A:$K,10,FALSE),""),)</f>
        <v/>
      </c>
      <c r="X82" s="45"/>
      <c r="Y82" s="239" t="str">
        <f>IFERROR(IF($A82&gt;=1000,VLOOKUP($A82,附表.武器列表!$A:$K,11,FALSE),""),)</f>
        <v/>
      </c>
      <c r="Z82" s="97"/>
      <c r="AA82" s="36"/>
      <c r="AB82" s="53"/>
      <c r="AK82" s="104"/>
      <c r="AL82" s="648"/>
      <c r="AM82" s="644" t="s">
        <v>689</v>
      </c>
      <c r="AN82" s="641" t="s">
        <v>498</v>
      </c>
      <c r="AO82" s="641" t="e">
        <f t="shared" ref="AO82:AO83" si="33">SUBSTITUTE(Y46,"""","\""")</f>
        <v>#VALUE!</v>
      </c>
      <c r="AP82" s="641" t="s">
        <v>499</v>
      </c>
    </row>
    <row r="83" ht="14.25" customHeight="1" spans="1:42">
      <c r="A83" s="238"/>
      <c r="B83" s="239" t="str">
        <f>IFERROR(IF($A83&gt;=1000,VLOOKUP($A83,附表.武器列表!$A:$K,2,FALSE),""),)</f>
        <v/>
      </c>
      <c r="C83" s="41"/>
      <c r="D83" s="41"/>
      <c r="E83" s="41"/>
      <c r="F83" s="45"/>
      <c r="G83" s="239" t="str">
        <f>IFERROR(IF($A83&gt;=1000,VLOOKUP($A83,附表.武器列表!$A:$K,3,FALSE),""),)</f>
        <v/>
      </c>
      <c r="H83" s="41"/>
      <c r="I83" s="41"/>
      <c r="J83" s="45"/>
      <c r="K83" s="281" t="str">
        <f t="shared" si="32"/>
        <v/>
      </c>
      <c r="L83" s="239" t="str">
        <f>IFERROR(IF($A83&gt;=1000,VLOOKUP($A83,附表.武器列表!$A:$K,4,FALSE),""),)</f>
        <v/>
      </c>
      <c r="M83" s="45"/>
      <c r="N83" s="239" t="str">
        <f>IFERROR(IF($A83&gt;=1000,VLOOKUP($A83,附表.武器列表!$A:$K,5,FALSE),""),)</f>
        <v/>
      </c>
      <c r="O83" s="45"/>
      <c r="P83" s="239" t="str">
        <f>IFERROR(IF($A83&gt;=1000,VLOOKUP($A83,附表.武器列表!$A:$K,6,FALSE),""),)</f>
        <v/>
      </c>
      <c r="Q83" s="45"/>
      <c r="R83" s="239" t="str">
        <f>IFERROR(IF($A83&gt;=1000,VLOOKUP($A83,附表.武器列表!$A:$K,7,FALSE),""),)</f>
        <v/>
      </c>
      <c r="S83" s="45"/>
      <c r="T83" s="239" t="str">
        <f>IFERROR(IF($A83&gt;=1000,VLOOKUP($A83,附表.武器列表!$A:$K,8,FALSE),""),)</f>
        <v/>
      </c>
      <c r="U83" s="45"/>
      <c r="V83" s="281" t="str">
        <f>IFERROR(IF($A83&gt;=1000,VLOOKUP($A83,附表.武器列表!$A:$K,9,FALSE),""),)</f>
        <v/>
      </c>
      <c r="W83" s="239" t="str">
        <f>IFERROR(IF($A83&gt;=1000,VLOOKUP($A83,附表.武器列表!$A:$K,10,FALSE),""),)</f>
        <v/>
      </c>
      <c r="X83" s="45"/>
      <c r="Y83" s="239" t="str">
        <f>IFERROR(IF($A83&gt;=1000,VLOOKUP($A83,附表.武器列表!$A:$K,11,FALSE),""),)</f>
        <v/>
      </c>
      <c r="Z83" s="97"/>
      <c r="AA83" s="36"/>
      <c r="AB83" s="53"/>
      <c r="AK83" s="104"/>
      <c r="AL83" s="648"/>
      <c r="AM83" s="644" t="s">
        <v>690</v>
      </c>
      <c r="AN83" s="641" t="s">
        <v>498</v>
      </c>
      <c r="AO83" s="641" t="str">
        <f t="shared" si="33"/>
        <v>25</v>
      </c>
      <c r="AP83" s="641" t="s">
        <v>499</v>
      </c>
    </row>
    <row r="84" ht="14.25" customHeight="1" spans="1:42">
      <c r="A84" s="238"/>
      <c r="B84" s="239" t="str">
        <f>IFERROR(IF($A84&gt;=1000,VLOOKUP($A84,附表.武器列表!$A:$K,2,FALSE),""),)</f>
        <v/>
      </c>
      <c r="C84" s="41"/>
      <c r="D84" s="41"/>
      <c r="E84" s="41"/>
      <c r="F84" s="45"/>
      <c r="G84" s="239" t="str">
        <f>IFERROR(IF($A84&gt;=1000,VLOOKUP($A84,附表.武器列表!$A:$K,3,FALSE),""),)</f>
        <v/>
      </c>
      <c r="H84" s="41"/>
      <c r="I84" s="41"/>
      <c r="J84" s="45"/>
      <c r="K84" s="281" t="str">
        <f t="shared" si="32"/>
        <v/>
      </c>
      <c r="L84" s="239" t="str">
        <f>IFERROR(IF($A84&gt;=1000,VLOOKUP($A84,附表.武器列表!$A:$K,4,FALSE),""),)</f>
        <v/>
      </c>
      <c r="M84" s="45"/>
      <c r="N84" s="239" t="str">
        <f>IFERROR(IF($A84&gt;=1000,VLOOKUP($A84,附表.武器列表!$A:$K,5,FALSE),""),)</f>
        <v/>
      </c>
      <c r="O84" s="45"/>
      <c r="P84" s="239" t="str">
        <f>IFERROR(IF($A84&gt;=1000,VLOOKUP($A84,附表.武器列表!$A:$K,6,FALSE),""),)</f>
        <v/>
      </c>
      <c r="Q84" s="45"/>
      <c r="R84" s="239" t="str">
        <f>IFERROR(IF($A84&gt;=1000,VLOOKUP($A84,附表.武器列表!$A:$K,7,FALSE),""),)</f>
        <v/>
      </c>
      <c r="S84" s="45"/>
      <c r="T84" s="239" t="str">
        <f>IFERROR(IF($A84&gt;=1000,VLOOKUP($A84,附表.武器列表!$A:$K,8,FALSE),""),)</f>
        <v/>
      </c>
      <c r="U84" s="45"/>
      <c r="V84" s="281" t="str">
        <f>IFERROR(IF($A84&gt;=1000,VLOOKUP($A84,附表.武器列表!$A:$K,9,FALSE),""),)</f>
        <v/>
      </c>
      <c r="W84" s="239" t="str">
        <f>IFERROR(IF($A84&gt;=1000,VLOOKUP($A84,附表.武器列表!$A:$K,10,FALSE),""),)</f>
        <v/>
      </c>
      <c r="X84" s="45"/>
      <c r="Y84" s="239" t="str">
        <f>IFERROR(IF($A84&gt;=1000,VLOOKUP($A84,附表.武器列表!$A:$K,11,FALSE),""),)</f>
        <v/>
      </c>
      <c r="Z84" s="97"/>
      <c r="AA84" s="36"/>
      <c r="AB84" s="53"/>
      <c r="AK84" s="104"/>
      <c r="AL84" s="648"/>
      <c r="AM84" s="644" t="s">
        <v>691</v>
      </c>
      <c r="AN84" s="641" t="s">
        <v>498</v>
      </c>
      <c r="AO84" s="641" t="str">
        <f>SUBSTITUTE(Y55,"""","\""")</f>
        <v>20</v>
      </c>
      <c r="AP84" s="641" t="s">
        <v>499</v>
      </c>
    </row>
    <row r="85" ht="14.25" customHeight="1" spans="1:42">
      <c r="A85" s="238"/>
      <c r="B85" s="239" t="str">
        <f>IFERROR(IF($A85&gt;=1000,VLOOKUP($A85,附表.武器列表!$A:$K,2,FALSE),""),)</f>
        <v/>
      </c>
      <c r="C85" s="41"/>
      <c r="D85" s="41"/>
      <c r="E85" s="41"/>
      <c r="F85" s="45"/>
      <c r="G85" s="239" t="str">
        <f>IFERROR(IF($A85&gt;=1000,VLOOKUP($A85,附表.武器列表!$A:$K,3,FALSE),""),)</f>
        <v/>
      </c>
      <c r="H85" s="41"/>
      <c r="I85" s="41"/>
      <c r="J85" s="45"/>
      <c r="K85" s="281" t="str">
        <f t="shared" si="32"/>
        <v/>
      </c>
      <c r="L85" s="239" t="str">
        <f>IFERROR(IF($A85&gt;=1000,VLOOKUP($A85,附表.武器列表!$A:$K,4,FALSE),""),)</f>
        <v/>
      </c>
      <c r="M85" s="45"/>
      <c r="N85" s="239" t="str">
        <f>IFERROR(IF($A85&gt;=1000,VLOOKUP($A85,附表.武器列表!$A:$K,5,FALSE),""),)</f>
        <v/>
      </c>
      <c r="O85" s="45"/>
      <c r="P85" s="239" t="str">
        <f>IFERROR(IF($A85&gt;=1000,VLOOKUP($A85,附表.武器列表!$A:$K,6,FALSE),""),)</f>
        <v/>
      </c>
      <c r="Q85" s="45"/>
      <c r="R85" s="239" t="str">
        <f>IFERROR(IF($A85&gt;=1000,VLOOKUP($A85,附表.武器列表!$A:$K,7,FALSE),""),)</f>
        <v/>
      </c>
      <c r="S85" s="45"/>
      <c r="T85" s="239" t="str">
        <f>IFERROR(IF($A85&gt;=1000,VLOOKUP($A85,附表.武器列表!$A:$K,8,FALSE),""),)</f>
        <v/>
      </c>
      <c r="U85" s="45"/>
      <c r="V85" s="281" t="str">
        <f>IFERROR(IF($A85&gt;=1000,VLOOKUP($A85,附表.武器列表!$A:$K,9,FALSE),""),)</f>
        <v/>
      </c>
      <c r="W85" s="239" t="str">
        <f>IFERROR(IF($A85&gt;=1000,VLOOKUP($A85,附表.武器列表!$A:$K,10,FALSE),""),)</f>
        <v/>
      </c>
      <c r="X85" s="45"/>
      <c r="Y85" s="239" t="str">
        <f>IFERROR(IF($A85&gt;=1000,VLOOKUP($A85,附表.武器列表!$A:$K,11,FALSE),""),)</f>
        <v/>
      </c>
      <c r="Z85" s="97"/>
      <c r="AA85" s="36"/>
      <c r="AB85" s="53"/>
      <c r="AK85" s="104"/>
      <c r="AL85" s="648"/>
      <c r="AM85" s="644" t="s">
        <v>692</v>
      </c>
      <c r="AN85" s="641" t="s">
        <v>498</v>
      </c>
      <c r="AO85" s="641" t="str">
        <f t="shared" ref="AO85:AO88" si="34">SUBSTITUTE(Y57,"""","\""")</f>
        <v>20</v>
      </c>
      <c r="AP85" s="641" t="s">
        <v>499</v>
      </c>
    </row>
    <row r="86" ht="14.25" customHeight="1" spans="1:42">
      <c r="A86" s="240"/>
      <c r="B86" s="241" t="str">
        <f>IFERROR(IF($A86&gt;=1000,VLOOKUP($A86,附表.武器列表!$A:$K,2,FALSE),""),)</f>
        <v/>
      </c>
      <c r="C86" s="152"/>
      <c r="D86" s="152"/>
      <c r="E86" s="152"/>
      <c r="F86" s="106"/>
      <c r="G86" s="241" t="str">
        <f>IFERROR(IF($A86&gt;=1000,VLOOKUP($A86,附表.武器列表!$A:$K,3,FALSE),""),)</f>
        <v/>
      </c>
      <c r="H86" s="152"/>
      <c r="I86" s="152"/>
      <c r="J86" s="106"/>
      <c r="K86" s="282" t="str">
        <f t="shared" si="32"/>
        <v/>
      </c>
      <c r="L86" s="241" t="str">
        <f>IFERROR(IF($A86&gt;=1000,VLOOKUP($A86,附表.武器列表!$A:$K,4,FALSE),""),)</f>
        <v/>
      </c>
      <c r="M86" s="106"/>
      <c r="N86" s="241" t="str">
        <f>IFERROR(IF($A86&gt;=1000,VLOOKUP($A86,附表.武器列表!$A:$K,5,FALSE),""),)</f>
        <v/>
      </c>
      <c r="O86" s="106"/>
      <c r="P86" s="241" t="str">
        <f>IFERROR(IF($A86&gt;=1000,VLOOKUP($A86,附表.武器列表!$A:$K,6,FALSE),""),)</f>
        <v/>
      </c>
      <c r="Q86" s="106"/>
      <c r="R86" s="241" t="str">
        <f>IFERROR(IF($A86&gt;=1000,VLOOKUP($A86,附表.武器列表!$A:$K,7,FALSE),""),)</f>
        <v/>
      </c>
      <c r="S86" s="106"/>
      <c r="T86" s="241" t="str">
        <f>IFERROR(IF($A86&gt;=1000,VLOOKUP($A86,附表.武器列表!$A:$K,8,FALSE),""),)</f>
        <v/>
      </c>
      <c r="U86" s="106"/>
      <c r="V86" s="282" t="str">
        <f>IFERROR(IF($A86&gt;=1000,VLOOKUP($A86,附表.武器列表!$A:$K,9,FALSE),""),)</f>
        <v/>
      </c>
      <c r="W86" s="241" t="str">
        <f>IFERROR(IF($A86&gt;=1000,VLOOKUP($A86,附表.武器列表!$A:$K,10,FALSE),""),)</f>
        <v/>
      </c>
      <c r="X86" s="106"/>
      <c r="Y86" s="241" t="str">
        <f>IFERROR(IF($A86&gt;=1000,VLOOKUP($A86,附表.武器列表!$A:$K,11,FALSE),""),)</f>
        <v/>
      </c>
      <c r="Z86" s="193"/>
      <c r="AA86" s="36"/>
      <c r="AB86" s="54"/>
      <c r="AC86" s="55"/>
      <c r="AD86" s="55"/>
      <c r="AE86" s="55"/>
      <c r="AF86" s="55"/>
      <c r="AG86" s="55"/>
      <c r="AH86" s="55"/>
      <c r="AI86" s="55"/>
      <c r="AJ86" s="55"/>
      <c r="AK86" s="110"/>
      <c r="AL86" s="648"/>
      <c r="AM86" s="644" t="s">
        <v>693</v>
      </c>
      <c r="AN86" s="641" t="s">
        <v>498</v>
      </c>
      <c r="AO86" s="641" t="str">
        <f t="shared" si="34"/>
        <v>25</v>
      </c>
      <c r="AP86" s="641" t="s">
        <v>499</v>
      </c>
    </row>
    <row r="87" ht="14.25" customHeight="1" spans="1:42">
      <c r="A87" s="242"/>
      <c r="B87" s="242"/>
      <c r="C87" s="242"/>
      <c r="D87" s="242"/>
      <c r="E87" s="242"/>
      <c r="F87" s="242"/>
      <c r="G87" s="242"/>
      <c r="H87" s="242"/>
      <c r="I87" s="242"/>
      <c r="J87" s="242"/>
      <c r="K87" s="242"/>
      <c r="L87" s="242"/>
      <c r="M87" s="283"/>
      <c r="N87" s="283"/>
      <c r="O87" s="283"/>
      <c r="P87" s="242"/>
      <c r="Q87" s="242"/>
      <c r="R87" s="242"/>
      <c r="S87" s="242"/>
      <c r="T87" s="242"/>
      <c r="U87" s="242"/>
      <c r="V87" s="242"/>
      <c r="W87" s="242"/>
      <c r="X87" s="242"/>
      <c r="Y87" s="242"/>
      <c r="Z87" s="36"/>
      <c r="AA87" s="36"/>
      <c r="AB87" s="36"/>
      <c r="AC87" s="36"/>
      <c r="AD87" s="177"/>
      <c r="AE87" s="36"/>
      <c r="AF87" s="36"/>
      <c r="AG87" s="36"/>
      <c r="AH87" s="36"/>
      <c r="AI87" s="36"/>
      <c r="AJ87" s="36"/>
      <c r="AK87" s="36"/>
      <c r="AL87" s="19"/>
      <c r="AM87" s="644" t="s">
        <v>694</v>
      </c>
      <c r="AN87" s="641" t="s">
        <v>498</v>
      </c>
      <c r="AO87" s="641" t="str">
        <f t="shared" si="34"/>
        <v>15</v>
      </c>
      <c r="AP87" s="641" t="s">
        <v>499</v>
      </c>
    </row>
    <row r="88" ht="14.25" customHeight="1" spans="1:42">
      <c r="A88" s="243" t="s">
        <v>695</v>
      </c>
      <c r="B88" s="38"/>
      <c r="C88" s="38"/>
      <c r="D88" s="38"/>
      <c r="E88" s="38"/>
      <c r="F88" s="38"/>
      <c r="G88" s="38"/>
      <c r="H88" s="38"/>
      <c r="I88" s="38"/>
      <c r="J88" s="38"/>
      <c r="K88" s="38"/>
      <c r="L88" s="38"/>
      <c r="M88" s="38"/>
      <c r="N88" s="38"/>
      <c r="O88" s="38"/>
      <c r="P88" s="38"/>
      <c r="Q88" s="38"/>
      <c r="R88" s="38"/>
      <c r="S88" s="38"/>
      <c r="T88" s="38"/>
      <c r="U88" s="38"/>
      <c r="V88" s="38"/>
      <c r="W88" s="38"/>
      <c r="X88" s="38"/>
      <c r="Y88" s="38"/>
      <c r="Z88" s="95"/>
      <c r="AA88" s="36"/>
      <c r="AB88" s="797" t="s">
        <v>696</v>
      </c>
      <c r="AC88" s="55"/>
      <c r="AD88" s="55"/>
      <c r="AE88" s="55"/>
      <c r="AF88" s="55"/>
      <c r="AG88" s="55"/>
      <c r="AH88" s="55"/>
      <c r="AI88" s="55"/>
      <c r="AJ88" s="55"/>
      <c r="AK88" s="110"/>
      <c r="AL88" s="19"/>
      <c r="AM88" s="644" t="s">
        <v>697</v>
      </c>
      <c r="AN88" s="641" t="s">
        <v>498</v>
      </c>
      <c r="AO88" s="641" t="str">
        <f t="shared" si="34"/>
        <v>10</v>
      </c>
      <c r="AP88" s="641" t="s">
        <v>499</v>
      </c>
    </row>
    <row r="89" ht="14.25" customHeight="1" spans="1:42">
      <c r="A89" s="244" t="s">
        <v>698</v>
      </c>
      <c r="B89" s="157"/>
      <c r="C89" s="245">
        <v>42</v>
      </c>
      <c r="D89" s="34"/>
      <c r="E89" s="34"/>
      <c r="F89" s="34"/>
      <c r="G89" s="34"/>
      <c r="H89" s="34"/>
      <c r="I89" s="34"/>
      <c r="J89" s="34"/>
      <c r="K89" s="34"/>
      <c r="L89" s="157"/>
      <c r="M89" s="284" t="s">
        <v>699</v>
      </c>
      <c r="N89" s="34"/>
      <c r="O89" s="157"/>
      <c r="P89" s="245">
        <v>46</v>
      </c>
      <c r="Q89" s="34"/>
      <c r="R89" s="34"/>
      <c r="S89" s="34"/>
      <c r="T89" s="34"/>
      <c r="U89" s="34"/>
      <c r="V89" s="34"/>
      <c r="W89" s="34"/>
      <c r="X89" s="34"/>
      <c r="Y89" s="34"/>
      <c r="Z89" s="202"/>
      <c r="AA89" s="36"/>
      <c r="AB89" s="798" t="str">
        <f ca="1">"思想及信念: "&amp;CHOOSE(INT(RAND()*10+1),"虔誠信仰著某個神祈","覺得人類不需要依靠宗教也可以好好生活","覺得科學可以解釋所有事，並對某種科學領域有獨特的興趣","相信因果循環與命運","是一個政黨、社群或秘密結社的成員","覺得這個社會已經病了，而需要剷除某種因素（如：毒品、政府、種族主義）","是神秘學的信徒","是積極參與政治的人，有特定的政治立場","覺得金錢至上，且為了金錢不擇手段","是一個激進主義分子，活躍於社會運動")</f>
        <v>思想及信念: 相信因果循環與命運</v>
      </c>
      <c r="AK89" s="104"/>
      <c r="AL89" s="19"/>
      <c r="AM89" s="644" t="s">
        <v>700</v>
      </c>
      <c r="AN89" s="641" t="s">
        <v>498</v>
      </c>
      <c r="AO89" s="641" t="str">
        <f>SUBSTITUTE(SUBSTITUTE(B82,"""","\"""),CHAR(10)," ")</f>
        <v/>
      </c>
      <c r="AP89" s="641" t="s">
        <v>499</v>
      </c>
    </row>
    <row r="90" ht="14.25" customHeight="1" spans="1:42">
      <c r="A90" s="53"/>
      <c r="B90" s="161"/>
      <c r="C90" s="246"/>
      <c r="L90" s="161"/>
      <c r="M90" s="246"/>
      <c r="O90" s="161"/>
      <c r="P90" s="246"/>
      <c r="Z90" s="104"/>
      <c r="AA90" s="36"/>
      <c r="AB90" s="247"/>
      <c r="AC90" s="11"/>
      <c r="AD90" s="11"/>
      <c r="AE90" s="11"/>
      <c r="AF90" s="11"/>
      <c r="AG90" s="11"/>
      <c r="AH90" s="11"/>
      <c r="AI90" s="11"/>
      <c r="AJ90" s="11"/>
      <c r="AK90" s="185"/>
      <c r="AL90" s="19"/>
      <c r="AM90" s="644" t="s">
        <v>701</v>
      </c>
      <c r="AN90" s="641" t="s">
        <v>498</v>
      </c>
      <c r="AO90" s="641" t="str">
        <f>SUBSTITUTE(SUBSTITUTE(L82,"""","\"""),CHAR(10)," ")</f>
        <v/>
      </c>
      <c r="AP90" s="641" t="s">
        <v>499</v>
      </c>
    </row>
    <row r="91" ht="14.25" customHeight="1" spans="1:42">
      <c r="A91" s="247"/>
      <c r="B91" s="12"/>
      <c r="C91" s="246"/>
      <c r="L91" s="161"/>
      <c r="M91" s="35"/>
      <c r="N91" s="11"/>
      <c r="O91" s="12"/>
      <c r="P91" s="246"/>
      <c r="Z91" s="104"/>
      <c r="AA91" s="36"/>
      <c r="AB91" s="799" t="str">
        <f ca="1">"寶貴之物: "&amp;CHOOSE(INT(RAND()*9+1),"一個與他最擅長的技能（點數最高的職業技能）相關的物品","一件他的在工作上需要用到的必需品","一個從他童年時就保存至今的寶物","一樣由調查員最重要的人給予他的物品","一件調查員珍視的蒐藏品","一件調查員無意間發現，但不知道到底是什麼的東西，調查員正努力尋找答案","某種體育用品","一把特別的武器","他的寵物")</f>
        <v>寶貴之物: 一件調查員珍視的蒐藏品</v>
      </c>
      <c r="AC91" s="11"/>
      <c r="AD91" s="11"/>
      <c r="AE91" s="11"/>
      <c r="AF91" s="11"/>
      <c r="AG91" s="11"/>
      <c r="AH91" s="11"/>
      <c r="AI91" s="11"/>
      <c r="AJ91" s="11"/>
      <c r="AK91" s="185"/>
      <c r="AL91" s="19"/>
      <c r="AM91" s="644" t="s">
        <v>702</v>
      </c>
      <c r="AN91" s="641" t="s">
        <v>498</v>
      </c>
      <c r="AO91" s="641" t="str">
        <f>SUBSTITUTE(SUBSTITUTE(P82,"""","\"""),CHAR(10)," ")</f>
        <v/>
      </c>
      <c r="AP91" s="641" t="s">
        <v>499</v>
      </c>
    </row>
    <row r="92" ht="14.25" customHeight="1" spans="1:42">
      <c r="A92" s="248" t="s">
        <v>703</v>
      </c>
      <c r="B92" s="161"/>
      <c r="C92" s="245">
        <v>43</v>
      </c>
      <c r="D92" s="34"/>
      <c r="E92" s="34"/>
      <c r="F92" s="34"/>
      <c r="G92" s="34"/>
      <c r="H92" s="34"/>
      <c r="I92" s="34"/>
      <c r="J92" s="34"/>
      <c r="K92" s="34"/>
      <c r="L92" s="157"/>
      <c r="M92" s="285" t="s">
        <v>704</v>
      </c>
      <c r="O92" s="161"/>
      <c r="P92" s="245">
        <v>47</v>
      </c>
      <c r="Q92" s="34"/>
      <c r="R92" s="34"/>
      <c r="S92" s="34"/>
      <c r="T92" s="34"/>
      <c r="U92" s="34"/>
      <c r="V92" s="34"/>
      <c r="W92" s="34"/>
      <c r="X92" s="34"/>
      <c r="Y92" s="34"/>
      <c r="Z92" s="202"/>
      <c r="AA92" s="36"/>
      <c r="AB92" s="799" t="str">
        <f ca="1">"意義非凡之地: "&amp;CHOOSE(INT(RAND()*10+1),"過去就讀的學校","他的故鄉","與他的初戀之人相遇之處","某個可以安靜沉思的地方","某個類似酒吧或是熟人的家那樣的社交場所","與他的信念息息相關的地方","埋葬著某個對調查員別具意義的人的墓地","他從小長大的那個家","他生命中最快樂時的所在","他的工作場所")</f>
        <v>意義非凡之地: 他的工作場所</v>
      </c>
      <c r="AC92" s="11"/>
      <c r="AD92" s="11"/>
      <c r="AE92" s="11"/>
      <c r="AF92" s="11"/>
      <c r="AG92" s="11"/>
      <c r="AH92" s="11"/>
      <c r="AI92" s="11"/>
      <c r="AJ92" s="11"/>
      <c r="AK92" s="185"/>
      <c r="AL92" s="19"/>
      <c r="AM92" s="644" t="s">
        <v>705</v>
      </c>
      <c r="AN92" s="641" t="s">
        <v>498</v>
      </c>
      <c r="AO92" s="641" t="str">
        <f>SUBSTITUTE(SUBSTITUTE(T82,"""","\"""),CHAR(10)," ")</f>
        <v/>
      </c>
      <c r="AP92" s="641" t="s">
        <v>499</v>
      </c>
    </row>
    <row r="93" ht="14.25" customHeight="1" spans="1:42">
      <c r="A93" s="53"/>
      <c r="B93" s="161"/>
      <c r="C93" s="246"/>
      <c r="L93" s="161"/>
      <c r="M93" s="246"/>
      <c r="O93" s="161"/>
      <c r="P93" s="246"/>
      <c r="Z93" s="104"/>
      <c r="AA93" s="36"/>
      <c r="AB93" s="799" t="str">
        <f ca="1">"重要之人: "&amp;CHOOSE(INT(RAND()*10+1),"他的父母","他的祖父母","他的兄弟姐妹","他的孩子","他的另一半","那位曾經教導調查員最擅長的技能（點數最高的職業技能）的人","他的兒時好友","他心目中的偶像或是英雄","在遊戲中的另一位調查員","一個由KP指定的NPC")</f>
        <v>重要之人: 那位曾經教導調查員最擅長的技能（點數最高的職業技能）的人</v>
      </c>
      <c r="AC93" s="11"/>
      <c r="AD93" s="11"/>
      <c r="AE93" s="11"/>
      <c r="AF93" s="11"/>
      <c r="AG93" s="11"/>
      <c r="AH93" s="11"/>
      <c r="AI93" s="11"/>
      <c r="AJ93" s="11"/>
      <c r="AK93" s="185"/>
      <c r="AL93" s="19"/>
      <c r="AM93" s="644" t="s">
        <v>706</v>
      </c>
      <c r="AN93" s="641" t="s">
        <v>498</v>
      </c>
      <c r="AO93" s="641" t="str">
        <f>SUBSTITUTE(SUBSTITUTE(V82,"""","\"""),CHAR(10)," ")</f>
        <v/>
      </c>
      <c r="AP93" s="641" t="s">
        <v>499</v>
      </c>
    </row>
    <row r="94" ht="14.25" customHeight="1" spans="1:42">
      <c r="A94" s="247"/>
      <c r="B94" s="12"/>
      <c r="C94" s="246"/>
      <c r="L94" s="161"/>
      <c r="M94" s="35"/>
      <c r="N94" s="11"/>
      <c r="O94" s="12"/>
      <c r="P94" s="246"/>
      <c r="Z94" s="104"/>
      <c r="AA94" s="36"/>
      <c r="AB94" s="798" t="str">
        <f ca="1">"及原因: "&amp;CHOOSE(INT(RAND()*10+1),"調查員在某種程度上受了他的幫助，欠了人情","調查員從他那裡學到了些什麼重要的東西","他給了調查員生活的意義","調查員曾經傷害過他，尋求他的原諒","和他曾有過無可磨滅的經驗與回憶","調查員想要對他證明自己","調查員崇拜著他","調查員對他有著某些使調查員後悔的過往","調查員試圖證明自己和他不同，比他更出色","他讓調查員的人生變得亂七八糟，因此調查員試圖復仇")</f>
        <v>及原因: 調查員在某種程度上受了他的幫助，欠了人情</v>
      </c>
      <c r="AK94" s="104"/>
      <c r="AL94" s="19"/>
      <c r="AM94" s="644" t="s">
        <v>707</v>
      </c>
      <c r="AN94" s="641" t="s">
        <v>498</v>
      </c>
      <c r="AO94" s="641" t="str">
        <f>SUBSTITUTE(SUBSTITUTE(Y82,"""","\"""),CHAR(10)," ")</f>
        <v/>
      </c>
      <c r="AP94" s="641" t="s">
        <v>499</v>
      </c>
    </row>
    <row r="95" ht="14.25" customHeight="1" spans="1:42">
      <c r="A95" s="248" t="s">
        <v>708</v>
      </c>
      <c r="B95" s="161"/>
      <c r="C95" s="245">
        <v>44</v>
      </c>
      <c r="D95" s="34"/>
      <c r="E95" s="34"/>
      <c r="F95" s="34"/>
      <c r="G95" s="34"/>
      <c r="H95" s="34"/>
      <c r="I95" s="34"/>
      <c r="J95" s="34"/>
      <c r="K95" s="34"/>
      <c r="L95" s="157"/>
      <c r="M95" s="285" t="s">
        <v>709</v>
      </c>
      <c r="O95" s="161"/>
      <c r="P95" s="245">
        <v>48</v>
      </c>
      <c r="Q95" s="34"/>
      <c r="R95" s="34"/>
      <c r="S95" s="34"/>
      <c r="T95" s="34"/>
      <c r="U95" s="34"/>
      <c r="V95" s="34"/>
      <c r="W95" s="34"/>
      <c r="X95" s="34"/>
      <c r="Y95" s="34"/>
      <c r="Z95" s="202"/>
      <c r="AA95" s="36"/>
      <c r="AB95" s="247"/>
      <c r="AC95" s="11"/>
      <c r="AD95" s="11"/>
      <c r="AE95" s="11"/>
      <c r="AF95" s="11"/>
      <c r="AG95" s="11"/>
      <c r="AH95" s="11"/>
      <c r="AI95" s="11"/>
      <c r="AJ95" s="11"/>
      <c r="AK95" s="185"/>
      <c r="AL95" s="19"/>
      <c r="AM95" s="644" t="s">
        <v>710</v>
      </c>
      <c r="AN95" s="641" t="s">
        <v>498</v>
      </c>
      <c r="AO95" s="641" t="str">
        <f>SUBSTITUTE(SUBSTITUTE(B83,"""","\"""),CHAR(10)," ")</f>
        <v/>
      </c>
      <c r="AP95" s="641" t="s">
        <v>499</v>
      </c>
    </row>
    <row r="96" ht="14.25" customHeight="1" spans="1:42">
      <c r="A96" s="53"/>
      <c r="B96" s="161"/>
      <c r="C96" s="246"/>
      <c r="L96" s="161"/>
      <c r="M96" s="246"/>
      <c r="O96" s="161"/>
      <c r="P96" s="246"/>
      <c r="Z96" s="104"/>
      <c r="AA96" s="36"/>
      <c r="AB96" s="800" t="str">
        <f ca="1">"特質: "&amp;CHOOSE(INT(RAND()*10+1),"慷慨大方的人","對動物很友善的人","善於夢想的人","享樂主義者","甘冒風險的賭徒或冒險者","善於料理的人","萬人迷","忠心耿耿的人","有好名聲的人","充滿野心的人")</f>
        <v>特質: 萬人迷</v>
      </c>
      <c r="AC96" s="55"/>
      <c r="AD96" s="55"/>
      <c r="AE96" s="55"/>
      <c r="AF96" s="55"/>
      <c r="AG96" s="55"/>
      <c r="AH96" s="55"/>
      <c r="AI96" s="55"/>
      <c r="AJ96" s="55"/>
      <c r="AK96" s="110"/>
      <c r="AL96" s="19"/>
      <c r="AM96" s="644" t="s">
        <v>711</v>
      </c>
      <c r="AN96" s="641" t="s">
        <v>498</v>
      </c>
      <c r="AO96" s="641" t="str">
        <f>SUBSTITUTE(SUBSTITUTE(L83,"""","\"""),CHAR(10)," ")</f>
        <v/>
      </c>
      <c r="AP96" s="641" t="s">
        <v>499</v>
      </c>
    </row>
    <row r="97" ht="14.25" customHeight="1" spans="1:42">
      <c r="A97" s="247"/>
      <c r="B97" s="12"/>
      <c r="C97" s="246"/>
      <c r="L97" s="161"/>
      <c r="M97" s="35"/>
      <c r="N97" s="11"/>
      <c r="O97" s="12"/>
      <c r="P97" s="246"/>
      <c r="Z97" s="104"/>
      <c r="AA97" s="36"/>
      <c r="AB97" s="36"/>
      <c r="AC97" s="36"/>
      <c r="AD97" s="664"/>
      <c r="AE97" s="36"/>
      <c r="AF97" s="36"/>
      <c r="AG97" s="36"/>
      <c r="AH97" s="36"/>
      <c r="AI97" s="36"/>
      <c r="AJ97" s="36"/>
      <c r="AK97" s="36"/>
      <c r="AL97" s="19"/>
      <c r="AM97" s="644" t="s">
        <v>712</v>
      </c>
      <c r="AN97" s="641" t="s">
        <v>498</v>
      </c>
      <c r="AO97" s="641" t="str">
        <f>SUBSTITUTE(SUBSTITUTE(P83,"""","\"""),CHAR(10)," ")</f>
        <v/>
      </c>
      <c r="AP97" s="641" t="s">
        <v>499</v>
      </c>
    </row>
    <row r="98" ht="14.25" customHeight="1" spans="1:42">
      <c r="A98" s="248" t="s">
        <v>713</v>
      </c>
      <c r="B98" s="161"/>
      <c r="C98" s="245">
        <v>45</v>
      </c>
      <c r="D98" s="34"/>
      <c r="E98" s="34"/>
      <c r="F98" s="34"/>
      <c r="G98" s="34"/>
      <c r="H98" s="34"/>
      <c r="I98" s="34"/>
      <c r="J98" s="34"/>
      <c r="K98" s="34"/>
      <c r="L98" s="157"/>
      <c r="M98" s="285" t="s">
        <v>714</v>
      </c>
      <c r="O98" s="161"/>
      <c r="P98" s="245">
        <v>49</v>
      </c>
      <c r="Q98" s="34"/>
      <c r="R98" s="34"/>
      <c r="S98" s="34"/>
      <c r="T98" s="34"/>
      <c r="U98" s="34"/>
      <c r="V98" s="34"/>
      <c r="W98" s="34"/>
      <c r="X98" s="34"/>
      <c r="Y98" s="34"/>
      <c r="Z98" s="202"/>
      <c r="AA98" s="36"/>
      <c r="AB98" s="36"/>
      <c r="AC98" s="36"/>
      <c r="AD98" s="664"/>
      <c r="AE98" s="36"/>
      <c r="AF98" s="36"/>
      <c r="AG98" s="36"/>
      <c r="AH98" s="36"/>
      <c r="AI98" s="36"/>
      <c r="AJ98" s="36"/>
      <c r="AK98" s="36"/>
      <c r="AL98" s="19"/>
      <c r="AM98" s="644" t="s">
        <v>715</v>
      </c>
      <c r="AN98" s="641" t="s">
        <v>498</v>
      </c>
      <c r="AO98" s="641" t="str">
        <f>SUBSTITUTE(SUBSTITUTE(T83,"""","\"""),CHAR(10)," ")</f>
        <v/>
      </c>
      <c r="AP98" s="641" t="s">
        <v>499</v>
      </c>
    </row>
    <row r="99" ht="14.25" customHeight="1" spans="1:42">
      <c r="A99" s="53"/>
      <c r="B99" s="161"/>
      <c r="C99" s="246"/>
      <c r="L99" s="161"/>
      <c r="M99" s="246"/>
      <c r="O99" s="161"/>
      <c r="P99" s="246"/>
      <c r="Z99" s="104"/>
      <c r="AA99" s="36"/>
      <c r="AB99" s="36"/>
      <c r="AC99" s="36"/>
      <c r="AD99" s="664"/>
      <c r="AE99" s="36"/>
      <c r="AF99" s="36"/>
      <c r="AG99" s="36"/>
      <c r="AH99" s="36"/>
      <c r="AI99" s="36"/>
      <c r="AJ99" s="36"/>
      <c r="AK99" s="36"/>
      <c r="AL99" s="19"/>
      <c r="AM99" s="644" t="s">
        <v>716</v>
      </c>
      <c r="AN99" s="641" t="s">
        <v>498</v>
      </c>
      <c r="AO99" s="641" t="str">
        <f>SUBSTITUTE(SUBSTITUTE(V83,"""","\"""),CHAR(10)," ")</f>
        <v/>
      </c>
      <c r="AP99" s="641" t="s">
        <v>499</v>
      </c>
    </row>
    <row r="100" ht="14.25" customHeight="1" spans="1:42">
      <c r="A100" s="54"/>
      <c r="B100" s="159"/>
      <c r="C100" s="160"/>
      <c r="D100" s="55"/>
      <c r="E100" s="55"/>
      <c r="F100" s="55"/>
      <c r="G100" s="55"/>
      <c r="H100" s="55"/>
      <c r="I100" s="55"/>
      <c r="J100" s="55"/>
      <c r="K100" s="55"/>
      <c r="L100" s="159"/>
      <c r="M100" s="160"/>
      <c r="N100" s="55"/>
      <c r="O100" s="159"/>
      <c r="P100" s="160"/>
      <c r="Q100" s="55"/>
      <c r="R100" s="55"/>
      <c r="S100" s="55"/>
      <c r="T100" s="55"/>
      <c r="U100" s="55"/>
      <c r="V100" s="55"/>
      <c r="W100" s="55"/>
      <c r="X100" s="55"/>
      <c r="Y100" s="55"/>
      <c r="Z100" s="110"/>
      <c r="AA100" s="36"/>
      <c r="AB100" s="36"/>
      <c r="AC100" s="36"/>
      <c r="AD100" s="664"/>
      <c r="AE100" s="36"/>
      <c r="AF100" s="36"/>
      <c r="AG100" s="36"/>
      <c r="AH100" s="36"/>
      <c r="AI100" s="36"/>
      <c r="AJ100" s="36"/>
      <c r="AK100" s="36"/>
      <c r="AL100" s="19"/>
      <c r="AM100" s="644" t="s">
        <v>717</v>
      </c>
      <c r="AN100" s="641" t="s">
        <v>498</v>
      </c>
      <c r="AO100" s="641" t="str">
        <f>SUBSTITUTE(SUBSTITUTE(Y83,"""","\"""),CHAR(10)," ")</f>
        <v/>
      </c>
      <c r="AP100" s="641" t="s">
        <v>499</v>
      </c>
    </row>
    <row r="101" ht="14.25" customHeight="1" spans="1:42">
      <c r="A101" s="650"/>
      <c r="B101" s="650"/>
      <c r="C101" s="650"/>
      <c r="D101" s="650"/>
      <c r="E101" s="650"/>
      <c r="F101" s="650"/>
      <c r="G101" s="650"/>
      <c r="H101" s="650"/>
      <c r="I101" s="650"/>
      <c r="J101" s="650"/>
      <c r="K101" s="650"/>
      <c r="L101" s="650"/>
      <c r="M101" s="650"/>
      <c r="N101" s="660"/>
      <c r="O101" s="650"/>
      <c r="P101" s="650"/>
      <c r="Q101" s="650"/>
      <c r="R101" s="650"/>
      <c r="S101" s="650"/>
      <c r="T101" s="650"/>
      <c r="U101" s="650"/>
      <c r="V101" s="650"/>
      <c r="W101" s="650"/>
      <c r="X101" s="650"/>
      <c r="Y101" s="650"/>
      <c r="Z101" s="650"/>
      <c r="AA101" s="36"/>
      <c r="AB101" s="36"/>
      <c r="AC101" s="36"/>
      <c r="AD101" s="664"/>
      <c r="AE101" s="36"/>
      <c r="AF101" s="36"/>
      <c r="AG101" s="36"/>
      <c r="AH101" s="36"/>
      <c r="AI101" s="36"/>
      <c r="AJ101" s="36"/>
      <c r="AK101" s="36"/>
      <c r="AL101" s="19"/>
      <c r="AM101" s="644" t="s">
        <v>718</v>
      </c>
      <c r="AN101" s="641" t="s">
        <v>498</v>
      </c>
      <c r="AO101" s="641" t="str">
        <f>SUBSTITUTE(SUBSTITUTE(B84,"""","\"""),CHAR(10)," ")</f>
        <v/>
      </c>
      <c r="AP101" s="641" t="s">
        <v>499</v>
      </c>
    </row>
    <row r="102" ht="14.25" customHeight="1" spans="1:42">
      <c r="A102" s="243" t="s">
        <v>719</v>
      </c>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95"/>
      <c r="AA102" s="36"/>
      <c r="AB102" s="36"/>
      <c r="AC102" s="36"/>
      <c r="AD102" s="664"/>
      <c r="AE102" s="36"/>
      <c r="AF102" s="36"/>
      <c r="AG102" s="36"/>
      <c r="AH102" s="36"/>
      <c r="AI102" s="36"/>
      <c r="AJ102" s="36"/>
      <c r="AK102" s="36"/>
      <c r="AL102" s="19"/>
      <c r="AM102" s="644" t="s">
        <v>720</v>
      </c>
      <c r="AN102" s="641" t="s">
        <v>498</v>
      </c>
      <c r="AO102" s="641" t="str">
        <f>SUBSTITUTE(SUBSTITUTE(L84,"""","\"""),CHAR(10)," ")</f>
        <v/>
      </c>
      <c r="AP102" s="641" t="s">
        <v>499</v>
      </c>
    </row>
    <row r="103" ht="14.25" customHeight="1" spans="1:42">
      <c r="A103" s="248" t="s">
        <v>721</v>
      </c>
      <c r="G103" s="104"/>
      <c r="H103" s="250" t="s">
        <v>722</v>
      </c>
      <c r="I103" s="41"/>
      <c r="J103" s="45"/>
      <c r="K103" s="792">
        <v>50</v>
      </c>
      <c r="L103" s="41"/>
      <c r="M103" s="41"/>
      <c r="N103" s="41"/>
      <c r="O103" s="41"/>
      <c r="P103" s="41"/>
      <c r="Q103" s="41"/>
      <c r="R103" s="41"/>
      <c r="S103" s="41"/>
      <c r="T103" s="41"/>
      <c r="U103" s="41"/>
      <c r="V103" s="41"/>
      <c r="W103" s="41"/>
      <c r="X103" s="41"/>
      <c r="Y103" s="41"/>
      <c r="Z103" s="97"/>
      <c r="AA103" s="36"/>
      <c r="AB103" s="36"/>
      <c r="AC103" s="36"/>
      <c r="AD103" s="664"/>
      <c r="AE103" s="36"/>
      <c r="AF103" s="36"/>
      <c r="AG103" s="36"/>
      <c r="AH103" s="36"/>
      <c r="AI103" s="36"/>
      <c r="AJ103" s="36"/>
      <c r="AK103" s="36"/>
      <c r="AL103" s="19"/>
      <c r="AM103" s="644" t="s">
        <v>723</v>
      </c>
      <c r="AN103" s="641" t="s">
        <v>498</v>
      </c>
      <c r="AO103" s="641" t="str">
        <f>SUBSTITUTE(SUBSTITUTE(P84,"""","\"""),CHAR(10)," ")</f>
        <v/>
      </c>
      <c r="AP103" s="641" t="s">
        <v>499</v>
      </c>
    </row>
    <row r="104" ht="14.25" customHeight="1" spans="1:42">
      <c r="A104" s="53"/>
      <c r="G104" s="104"/>
      <c r="H104" s="250" t="s">
        <v>724</v>
      </c>
      <c r="I104" s="41"/>
      <c r="J104" s="45"/>
      <c r="K104" s="793">
        <v>51</v>
      </c>
      <c r="L104" s="41"/>
      <c r="M104" s="41"/>
      <c r="N104" s="41"/>
      <c r="O104" s="41"/>
      <c r="P104" s="41"/>
      <c r="Q104" s="41"/>
      <c r="R104" s="41"/>
      <c r="S104" s="41"/>
      <c r="T104" s="41"/>
      <c r="U104" s="41"/>
      <c r="V104" s="41"/>
      <c r="W104" s="41"/>
      <c r="X104" s="41"/>
      <c r="Y104" s="41"/>
      <c r="Z104" s="97"/>
      <c r="AA104" s="36"/>
      <c r="AB104" s="36"/>
      <c r="AC104" s="36"/>
      <c r="AD104" s="664"/>
      <c r="AE104" s="36"/>
      <c r="AF104" s="36"/>
      <c r="AG104" s="36"/>
      <c r="AH104" s="36"/>
      <c r="AI104" s="36"/>
      <c r="AJ104" s="36"/>
      <c r="AK104" s="36"/>
      <c r="AL104" s="19"/>
      <c r="AM104" s="644" t="s">
        <v>725</v>
      </c>
      <c r="AN104" s="641" t="s">
        <v>498</v>
      </c>
      <c r="AO104" s="641" t="str">
        <f>SUBSTITUTE(SUBSTITUTE(T84,"""","\"""),CHAR(10)," ")</f>
        <v/>
      </c>
      <c r="AP104" s="641" t="s">
        <v>499</v>
      </c>
    </row>
    <row r="105" ht="14.25" customHeight="1" spans="1:42">
      <c r="A105" s="53"/>
      <c r="G105" s="104"/>
      <c r="H105" s="251" t="s">
        <v>726</v>
      </c>
      <c r="I105" s="34"/>
      <c r="J105" s="157"/>
      <c r="K105" s="794">
        <v>52</v>
      </c>
      <c r="L105" s="34"/>
      <c r="M105" s="34"/>
      <c r="N105" s="34"/>
      <c r="O105" s="34"/>
      <c r="P105" s="34"/>
      <c r="Q105" s="34"/>
      <c r="R105" s="34"/>
      <c r="S105" s="34"/>
      <c r="T105" s="34"/>
      <c r="U105" s="34"/>
      <c r="V105" s="34"/>
      <c r="W105" s="34"/>
      <c r="X105" s="34"/>
      <c r="Y105" s="34"/>
      <c r="Z105" s="202"/>
      <c r="AA105" s="36"/>
      <c r="AB105" s="36"/>
      <c r="AC105" s="36"/>
      <c r="AD105" s="664"/>
      <c r="AE105" s="36"/>
      <c r="AF105" s="36"/>
      <c r="AG105" s="36"/>
      <c r="AH105" s="36"/>
      <c r="AI105" s="36"/>
      <c r="AJ105" s="36"/>
      <c r="AK105" s="36"/>
      <c r="AL105" s="19"/>
      <c r="AM105" s="644" t="s">
        <v>727</v>
      </c>
      <c r="AN105" s="641" t="s">
        <v>498</v>
      </c>
      <c r="AO105" s="641" t="str">
        <f>SUBSTITUTE(SUBSTITUTE(V84,"""","\"""),CHAR(10)," ")</f>
        <v/>
      </c>
      <c r="AP105" s="641" t="s">
        <v>499</v>
      </c>
    </row>
    <row r="106" ht="14.25" customHeight="1" spans="1:42">
      <c r="A106" s="53"/>
      <c r="G106" s="104"/>
      <c r="J106" s="161"/>
      <c r="K106" s="246"/>
      <c r="Z106" s="104"/>
      <c r="AA106" s="36"/>
      <c r="AB106" s="36"/>
      <c r="AC106" s="36"/>
      <c r="AD106" s="664"/>
      <c r="AE106" s="36"/>
      <c r="AF106" s="36"/>
      <c r="AG106" s="36"/>
      <c r="AH106" s="36"/>
      <c r="AI106" s="36"/>
      <c r="AJ106" s="36"/>
      <c r="AK106" s="36"/>
      <c r="AL106" s="19"/>
      <c r="AM106" s="644" t="s">
        <v>728</v>
      </c>
      <c r="AN106" s="641" t="s">
        <v>498</v>
      </c>
      <c r="AO106" s="641" t="str">
        <f>SUBSTITUTE(SUBSTITUTE(Y84,"""","\"""),CHAR(10)," ")</f>
        <v/>
      </c>
      <c r="AP106" s="641" t="s">
        <v>499</v>
      </c>
    </row>
    <row r="107" ht="14.25" customHeight="1" spans="1:42">
      <c r="A107" s="53"/>
      <c r="G107" s="104"/>
      <c r="J107" s="161"/>
      <c r="K107" s="246"/>
      <c r="Z107" s="104"/>
      <c r="AA107" s="36"/>
      <c r="AB107" s="36"/>
      <c r="AC107" s="36"/>
      <c r="AD107" s="664"/>
      <c r="AE107" s="36"/>
      <c r="AF107" s="36"/>
      <c r="AG107" s="36"/>
      <c r="AH107" s="36"/>
      <c r="AI107" s="36"/>
      <c r="AJ107" s="36"/>
      <c r="AK107" s="36"/>
      <c r="AL107" s="19"/>
      <c r="AM107" s="644" t="s">
        <v>729</v>
      </c>
      <c r="AN107" s="641" t="s">
        <v>498</v>
      </c>
      <c r="AO107" s="641" t="str">
        <f>SUBSTITUTE(SUBSTITUTE(B85,"""","\"""),CHAR(10)," ")</f>
        <v/>
      </c>
      <c r="AP107" s="641" t="s">
        <v>499</v>
      </c>
    </row>
    <row r="108" ht="14.25" customHeight="1" spans="1:42">
      <c r="A108" s="53"/>
      <c r="G108" s="104"/>
      <c r="J108" s="161"/>
      <c r="K108" s="246"/>
      <c r="Z108" s="104"/>
      <c r="AA108" s="36"/>
      <c r="AB108" s="36"/>
      <c r="AC108" s="36"/>
      <c r="AD108" s="664"/>
      <c r="AE108" s="36"/>
      <c r="AF108" s="36"/>
      <c r="AG108" s="36"/>
      <c r="AH108" s="36"/>
      <c r="AI108" s="36"/>
      <c r="AJ108" s="36"/>
      <c r="AK108" s="36"/>
      <c r="AL108" s="19"/>
      <c r="AM108" s="644" t="s">
        <v>730</v>
      </c>
      <c r="AN108" s="641" t="s">
        <v>498</v>
      </c>
      <c r="AO108" s="641" t="str">
        <f>SUBSTITUTE(SUBSTITUTE(L85,"""","\"""),CHAR(10)," ")</f>
        <v/>
      </c>
      <c r="AP108" s="641" t="s">
        <v>499</v>
      </c>
    </row>
    <row r="109" ht="14.25" customHeight="1" spans="1:42">
      <c r="A109" s="53"/>
      <c r="G109" s="104"/>
      <c r="J109" s="161"/>
      <c r="K109" s="246"/>
      <c r="Z109" s="104"/>
      <c r="AA109" s="36"/>
      <c r="AB109" s="36"/>
      <c r="AC109" s="36"/>
      <c r="AD109" s="664"/>
      <c r="AE109" s="36"/>
      <c r="AF109" s="36"/>
      <c r="AG109" s="36"/>
      <c r="AH109" s="36"/>
      <c r="AI109" s="36"/>
      <c r="AJ109" s="36"/>
      <c r="AK109" s="36"/>
      <c r="AL109" s="19"/>
      <c r="AM109" s="644" t="s">
        <v>731</v>
      </c>
      <c r="AN109" s="641" t="s">
        <v>498</v>
      </c>
      <c r="AO109" s="641" t="str">
        <f>SUBSTITUTE(SUBSTITUTE(P85,"""","\"""),CHAR(10)," ")</f>
        <v/>
      </c>
      <c r="AP109" s="641" t="s">
        <v>499</v>
      </c>
    </row>
    <row r="110" ht="14.25" customHeight="1" spans="1:42">
      <c r="A110" s="53"/>
      <c r="G110" s="104"/>
      <c r="J110" s="161"/>
      <c r="K110" s="246"/>
      <c r="Z110" s="104"/>
      <c r="AA110" s="36"/>
      <c r="AB110" s="36"/>
      <c r="AG110" s="36"/>
      <c r="AH110" s="36"/>
      <c r="AI110" s="36"/>
      <c r="AJ110" s="36"/>
      <c r="AK110" s="36"/>
      <c r="AL110" s="19"/>
      <c r="AM110" s="644" t="s">
        <v>732</v>
      </c>
      <c r="AN110" s="641" t="s">
        <v>498</v>
      </c>
      <c r="AO110" s="641" t="str">
        <f>SUBSTITUTE(SUBSTITUTE(T85,"""","\"""),CHAR(10)," ")</f>
        <v/>
      </c>
      <c r="AP110" s="641" t="s">
        <v>499</v>
      </c>
    </row>
    <row r="111" ht="14.25" customHeight="1" spans="1:42">
      <c r="A111" s="54"/>
      <c r="B111" s="55"/>
      <c r="C111" s="55"/>
      <c r="D111" s="55"/>
      <c r="E111" s="55"/>
      <c r="F111" s="55"/>
      <c r="G111" s="110"/>
      <c r="H111" s="55"/>
      <c r="I111" s="55"/>
      <c r="J111" s="159"/>
      <c r="K111" s="160"/>
      <c r="L111" s="55"/>
      <c r="M111" s="55"/>
      <c r="N111" s="55"/>
      <c r="O111" s="55"/>
      <c r="P111" s="55"/>
      <c r="Q111" s="55"/>
      <c r="R111" s="55"/>
      <c r="S111" s="55"/>
      <c r="T111" s="55"/>
      <c r="U111" s="55"/>
      <c r="V111" s="55"/>
      <c r="W111" s="55"/>
      <c r="X111" s="55"/>
      <c r="Y111" s="55"/>
      <c r="Z111" s="110"/>
      <c r="AA111" s="36"/>
      <c r="AB111" s="36"/>
      <c r="AG111" s="36"/>
      <c r="AH111" s="36"/>
      <c r="AI111" s="36"/>
      <c r="AJ111" s="36"/>
      <c r="AK111" s="36"/>
      <c r="AL111" s="19"/>
      <c r="AM111" s="644" t="s">
        <v>733</v>
      </c>
      <c r="AN111" s="641" t="s">
        <v>498</v>
      </c>
      <c r="AO111" s="641" t="str">
        <f>SUBSTITUTE(SUBSTITUTE(V85,"""","\"""),CHAR(10)," ")</f>
        <v/>
      </c>
      <c r="AP111" s="641" t="s">
        <v>499</v>
      </c>
    </row>
    <row r="112" ht="14.25" customHeight="1" spans="1:42">
      <c r="A112" s="36"/>
      <c r="B112" s="36"/>
      <c r="C112" s="36"/>
      <c r="D112" s="36"/>
      <c r="E112" s="36"/>
      <c r="F112" s="36"/>
      <c r="G112" s="36"/>
      <c r="H112" s="36"/>
      <c r="I112" s="36"/>
      <c r="J112" s="36"/>
      <c r="K112" s="36"/>
      <c r="L112" s="36"/>
      <c r="M112" s="288"/>
      <c r="N112" s="288"/>
      <c r="O112" s="36"/>
      <c r="P112" s="36"/>
      <c r="Q112" s="36"/>
      <c r="R112" s="36"/>
      <c r="S112" s="36"/>
      <c r="T112" s="36"/>
      <c r="U112" s="36"/>
      <c r="V112" s="36"/>
      <c r="W112" s="36"/>
      <c r="X112" s="36"/>
      <c r="Y112" s="36"/>
      <c r="Z112" s="36"/>
      <c r="AA112" s="36"/>
      <c r="AB112" s="36"/>
      <c r="AG112" s="36"/>
      <c r="AH112" s="36"/>
      <c r="AI112" s="36"/>
      <c r="AJ112" s="36"/>
      <c r="AK112" s="36"/>
      <c r="AL112" s="19"/>
      <c r="AM112" s="644" t="s">
        <v>734</v>
      </c>
      <c r="AN112" s="641" t="s">
        <v>498</v>
      </c>
      <c r="AO112" s="641" t="str">
        <f>SUBSTITUTE(SUBSTITUTE(Y85,"""","\"""),CHAR(10)," ")</f>
        <v/>
      </c>
      <c r="AP112" s="641" t="s">
        <v>499</v>
      </c>
    </row>
    <row r="113" ht="14.25" customHeight="1" spans="1:42">
      <c r="A113" s="243" t="s">
        <v>735</v>
      </c>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95"/>
      <c r="AA113" s="36"/>
      <c r="AB113" s="36"/>
      <c r="AG113" s="36"/>
      <c r="AH113" s="36"/>
      <c r="AI113" s="36"/>
      <c r="AJ113" s="36"/>
      <c r="AK113" s="36"/>
      <c r="AL113" s="19"/>
      <c r="AM113" s="644" t="s">
        <v>736</v>
      </c>
      <c r="AN113" s="641" t="s">
        <v>498</v>
      </c>
      <c r="AO113" s="641" t="str">
        <f>SUBSTITUTE(SUBSTITUTE(B86,"""","\"""),CHAR(10)," ")</f>
        <v/>
      </c>
      <c r="AP113" s="641" t="s">
        <v>499</v>
      </c>
    </row>
    <row r="114" ht="14.25" customHeight="1" spans="1:42">
      <c r="A114" s="252">
        <v>53</v>
      </c>
      <c r="B114" s="41"/>
      <c r="C114" s="41"/>
      <c r="D114" s="41"/>
      <c r="E114" s="45"/>
      <c r="F114" s="253">
        <v>54</v>
      </c>
      <c r="G114" s="41"/>
      <c r="H114" s="41"/>
      <c r="I114" s="41"/>
      <c r="J114" s="41"/>
      <c r="K114" s="45"/>
      <c r="L114" s="289">
        <v>55</v>
      </c>
      <c r="M114" s="41"/>
      <c r="N114" s="41"/>
      <c r="O114" s="41"/>
      <c r="P114" s="41"/>
      <c r="Q114" s="289">
        <v>56</v>
      </c>
      <c r="R114" s="41"/>
      <c r="S114" s="41"/>
      <c r="T114" s="41"/>
      <c r="U114" s="45"/>
      <c r="V114" s="253">
        <v>57</v>
      </c>
      <c r="W114" s="41"/>
      <c r="X114" s="41"/>
      <c r="Y114" s="41"/>
      <c r="Z114" s="97"/>
      <c r="AA114" s="36"/>
      <c r="AB114" s="36"/>
      <c r="AG114" s="36"/>
      <c r="AH114" s="36"/>
      <c r="AI114" s="36"/>
      <c r="AJ114" s="36"/>
      <c r="AK114" s="36"/>
      <c r="AL114" s="19"/>
      <c r="AM114" s="644" t="s">
        <v>737</v>
      </c>
      <c r="AN114" s="641" t="s">
        <v>498</v>
      </c>
      <c r="AO114" s="641" t="str">
        <f>SUBSTITUTE(SUBSTITUTE(L86,"""","\"""),CHAR(10)," ")</f>
        <v/>
      </c>
      <c r="AP114" s="641" t="s">
        <v>499</v>
      </c>
    </row>
    <row r="115" ht="14.25" customHeight="1" spans="1:42">
      <c r="A115" s="252">
        <v>58</v>
      </c>
      <c r="B115" s="41"/>
      <c r="C115" s="41"/>
      <c r="D115" s="41"/>
      <c r="E115" s="45"/>
      <c r="F115" s="253"/>
      <c r="G115" s="41"/>
      <c r="H115" s="41"/>
      <c r="I115" s="41"/>
      <c r="J115" s="41"/>
      <c r="K115" s="45"/>
      <c r="L115" s="289"/>
      <c r="M115" s="41"/>
      <c r="N115" s="41"/>
      <c r="O115" s="41"/>
      <c r="P115" s="41"/>
      <c r="Q115" s="289"/>
      <c r="R115" s="41"/>
      <c r="S115" s="41"/>
      <c r="T115" s="41"/>
      <c r="U115" s="45"/>
      <c r="V115" s="253"/>
      <c r="W115" s="41"/>
      <c r="X115" s="41"/>
      <c r="Y115" s="41"/>
      <c r="Z115" s="97"/>
      <c r="AA115" s="36"/>
      <c r="AB115" s="36"/>
      <c r="AG115" s="36"/>
      <c r="AH115" s="36"/>
      <c r="AI115" s="36"/>
      <c r="AJ115" s="36"/>
      <c r="AK115" s="36"/>
      <c r="AL115" s="19"/>
      <c r="AM115" s="644" t="s">
        <v>738</v>
      </c>
      <c r="AN115" s="641" t="s">
        <v>498</v>
      </c>
      <c r="AO115" s="641" t="str">
        <f>SUBSTITUTE(SUBSTITUTE(P86,"""","\"""),CHAR(10)," ")</f>
        <v/>
      </c>
      <c r="AP115" s="641" t="s">
        <v>499</v>
      </c>
    </row>
    <row r="116" ht="14.25" customHeight="1" spans="1:42">
      <c r="A116" s="252">
        <v>59</v>
      </c>
      <c r="B116" s="41"/>
      <c r="C116" s="41"/>
      <c r="D116" s="41"/>
      <c r="E116" s="45"/>
      <c r="F116" s="253"/>
      <c r="G116" s="41"/>
      <c r="H116" s="41"/>
      <c r="I116" s="41"/>
      <c r="J116" s="41"/>
      <c r="K116" s="45"/>
      <c r="L116" s="289"/>
      <c r="M116" s="41"/>
      <c r="N116" s="41"/>
      <c r="O116" s="41"/>
      <c r="P116" s="41"/>
      <c r="Q116" s="289"/>
      <c r="R116" s="41"/>
      <c r="S116" s="41"/>
      <c r="T116" s="41"/>
      <c r="U116" s="45"/>
      <c r="V116" s="253"/>
      <c r="W116" s="41"/>
      <c r="X116" s="41"/>
      <c r="Y116" s="41"/>
      <c r="Z116" s="97"/>
      <c r="AA116" s="36"/>
      <c r="AB116" s="36"/>
      <c r="AG116" s="36"/>
      <c r="AH116" s="36"/>
      <c r="AI116" s="36"/>
      <c r="AJ116" s="36"/>
      <c r="AK116" s="36"/>
      <c r="AL116" s="19"/>
      <c r="AM116" s="644" t="s">
        <v>739</v>
      </c>
      <c r="AN116" s="641" t="s">
        <v>498</v>
      </c>
      <c r="AO116" s="641" t="str">
        <f>SUBSTITUTE(SUBSTITUTE(T86,"""","\"""),CHAR(10)," ")</f>
        <v/>
      </c>
      <c r="AP116" s="641" t="s">
        <v>499</v>
      </c>
    </row>
    <row r="117" ht="14.25" customHeight="1" spans="1:42">
      <c r="A117" s="254">
        <v>60</v>
      </c>
      <c r="B117" s="152"/>
      <c r="C117" s="152"/>
      <c r="D117" s="152"/>
      <c r="E117" s="106"/>
      <c r="F117" s="255">
        <v>61</v>
      </c>
      <c r="G117" s="152"/>
      <c r="H117" s="152"/>
      <c r="I117" s="152"/>
      <c r="J117" s="152"/>
      <c r="K117" s="106"/>
      <c r="L117" s="290">
        <v>62</v>
      </c>
      <c r="M117" s="152"/>
      <c r="N117" s="152"/>
      <c r="O117" s="152"/>
      <c r="P117" s="152"/>
      <c r="Q117" s="290">
        <v>63</v>
      </c>
      <c r="R117" s="152"/>
      <c r="S117" s="152"/>
      <c r="T117" s="152"/>
      <c r="U117" s="106"/>
      <c r="V117" s="255">
        <v>64</v>
      </c>
      <c r="W117" s="152"/>
      <c r="X117" s="152"/>
      <c r="Y117" s="152"/>
      <c r="Z117" s="193"/>
      <c r="AA117" s="36"/>
      <c r="AB117" s="36"/>
      <c r="AG117" s="36"/>
      <c r="AH117" s="36"/>
      <c r="AI117" s="36"/>
      <c r="AJ117" s="36"/>
      <c r="AK117" s="36"/>
      <c r="AL117" s="19"/>
      <c r="AM117" s="644" t="s">
        <v>740</v>
      </c>
      <c r="AN117" s="641" t="s">
        <v>498</v>
      </c>
      <c r="AO117" s="641" t="str">
        <f>SUBSTITUTE(SUBSTITUTE(V86,"""","\"""),CHAR(10)," ")</f>
        <v/>
      </c>
      <c r="AP117" s="641" t="s">
        <v>499</v>
      </c>
    </row>
    <row r="118" ht="14.25" customHeight="1" spans="1:42">
      <c r="A118" s="256"/>
      <c r="B118" s="256"/>
      <c r="C118" s="256"/>
      <c r="D118" s="256"/>
      <c r="E118" s="256"/>
      <c r="F118" s="256"/>
      <c r="G118" s="256"/>
      <c r="H118" s="256"/>
      <c r="I118" s="256"/>
      <c r="J118" s="256"/>
      <c r="K118" s="256"/>
      <c r="L118" s="256"/>
      <c r="M118" s="256"/>
      <c r="N118" s="18"/>
      <c r="O118" s="256"/>
      <c r="P118" s="256"/>
      <c r="Q118" s="256"/>
      <c r="R118" s="256"/>
      <c r="S118" s="256"/>
      <c r="T118" s="256"/>
      <c r="U118" s="256"/>
      <c r="V118" s="256"/>
      <c r="W118" s="256"/>
      <c r="X118" s="256"/>
      <c r="Y118" s="256"/>
      <c r="Z118" s="256"/>
      <c r="AA118" s="36"/>
      <c r="AB118" s="36"/>
      <c r="AC118" s="36"/>
      <c r="AD118" s="36"/>
      <c r="AE118" s="36"/>
      <c r="AF118" s="36"/>
      <c r="AG118" s="36"/>
      <c r="AH118" s="36"/>
      <c r="AI118" s="36"/>
      <c r="AJ118" s="36"/>
      <c r="AK118" s="36"/>
      <c r="AL118" s="19"/>
      <c r="AM118" s="644" t="s">
        <v>741</v>
      </c>
      <c r="AN118" s="641" t="s">
        <v>498</v>
      </c>
      <c r="AO118" s="641" t="str">
        <f>SUBSTITUTE(SUBSTITUTE(Y86,"""","\"""),CHAR(10)," ")</f>
        <v/>
      </c>
      <c r="AP118" s="641" t="s">
        <v>499</v>
      </c>
    </row>
    <row r="119" ht="14.25" customHeight="1" spans="1:42">
      <c r="A119" s="257" t="s">
        <v>742</v>
      </c>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111"/>
      <c r="AA119" s="36"/>
      <c r="AB119" s="36"/>
      <c r="AC119" s="36"/>
      <c r="AD119" s="36"/>
      <c r="AE119" s="36"/>
      <c r="AF119" s="36"/>
      <c r="AG119" s="36"/>
      <c r="AH119" s="36"/>
      <c r="AI119" s="36"/>
      <c r="AJ119" s="36"/>
      <c r="AK119" s="36"/>
      <c r="AL119" s="19"/>
      <c r="AM119" s="644" t="s">
        <v>743</v>
      </c>
      <c r="AN119" s="641" t="s">
        <v>498</v>
      </c>
      <c r="AO119" s="641" t="str">
        <f>SUBSTITUTE(SUBSTITUTE(CONCATENATE(A114,F114,L114,Q114,V114,A115,F115,L115,Q115,V115,A116,F116,L116,Q116,V116,A117,F117,L117,Q117,V117),"""","\"""),CHAR(10)," ")</f>
        <v>535455565758596061626364</v>
      </c>
      <c r="AP119" s="641" t="s">
        <v>499</v>
      </c>
    </row>
    <row r="120" ht="14.25" customHeight="1" spans="1:42">
      <c r="A120" s="296" t="s">
        <v>744</v>
      </c>
      <c r="B120" s="41"/>
      <c r="C120" s="652" t="s">
        <v>745</v>
      </c>
      <c r="D120" s="41"/>
      <c r="E120" s="41"/>
      <c r="F120" s="41"/>
      <c r="G120" s="41"/>
      <c r="H120" s="652" t="s">
        <v>746</v>
      </c>
      <c r="I120" s="41"/>
      <c r="J120" s="45"/>
      <c r="K120" s="652" t="s">
        <v>747</v>
      </c>
      <c r="L120" s="41"/>
      <c r="M120" s="41"/>
      <c r="N120" s="652" t="s">
        <v>748</v>
      </c>
      <c r="O120" s="41"/>
      <c r="P120" s="41"/>
      <c r="Q120" s="41"/>
      <c r="R120" s="41"/>
      <c r="S120" s="41"/>
      <c r="T120" s="41"/>
      <c r="U120" s="41"/>
      <c r="V120" s="41"/>
      <c r="W120" s="41"/>
      <c r="X120" s="41"/>
      <c r="Y120" s="41"/>
      <c r="Z120" s="97"/>
      <c r="AA120" s="36"/>
      <c r="AB120" s="36"/>
      <c r="AC120" s="177"/>
      <c r="AD120" s="36"/>
      <c r="AE120" s="36"/>
      <c r="AF120" s="36"/>
      <c r="AG120" s="36"/>
      <c r="AH120" s="36"/>
      <c r="AI120" s="36"/>
      <c r="AJ120" s="36"/>
      <c r="AK120" s="36"/>
      <c r="AL120" s="19"/>
      <c r="AM120" s="644" t="s">
        <v>749</v>
      </c>
      <c r="AN120" s="641" t="s">
        <v>498</v>
      </c>
      <c r="AO120" s="641" t="str">
        <f>SUBSTITUTE(SUBSTITUTE(S20,"""","\"""),CHAR(10)," ")</f>
        <v>身無分文</v>
      </c>
      <c r="AP120" s="641" t="s">
        <v>499</v>
      </c>
    </row>
    <row r="121" ht="14.25" customHeight="1" spans="1:42">
      <c r="A121" s="787" t="s">
        <v>750</v>
      </c>
      <c r="B121" s="12"/>
      <c r="C121" s="788" t="s">
        <v>751</v>
      </c>
      <c r="D121" s="11"/>
      <c r="E121" s="11"/>
      <c r="F121" s="11"/>
      <c r="G121" s="12"/>
      <c r="H121" s="788" t="s">
        <v>752</v>
      </c>
      <c r="I121" s="11"/>
      <c r="J121" s="12"/>
      <c r="K121" s="795" t="s">
        <v>753</v>
      </c>
      <c r="L121" s="41"/>
      <c r="M121" s="45"/>
      <c r="N121" s="795"/>
      <c r="O121" s="41"/>
      <c r="P121" s="41"/>
      <c r="Q121" s="41"/>
      <c r="R121" s="41"/>
      <c r="S121" s="41"/>
      <c r="T121" s="41"/>
      <c r="U121" s="41"/>
      <c r="V121" s="41"/>
      <c r="W121" s="41"/>
      <c r="X121" s="41"/>
      <c r="Y121" s="41"/>
      <c r="Z121" s="97"/>
      <c r="AA121" s="36"/>
      <c r="AB121" s="36"/>
      <c r="AC121" s="177"/>
      <c r="AD121" s="36"/>
      <c r="AE121" s="36"/>
      <c r="AF121" s="36"/>
      <c r="AG121" s="36"/>
      <c r="AH121" s="36"/>
      <c r="AI121" s="36"/>
      <c r="AJ121" s="36"/>
      <c r="AK121" s="36"/>
      <c r="AL121" s="19"/>
      <c r="AM121" s="644" t="s">
        <v>754</v>
      </c>
      <c r="AN121" s="641" t="s">
        <v>498</v>
      </c>
      <c r="AO121" s="641" t="e">
        <f>SUBSTITUTE(SUBSTITUTE(W20,"""","\"""),CHAR(10)," ")</f>
        <v>#N/A</v>
      </c>
      <c r="AP121" s="641" t="s">
        <v>499</v>
      </c>
    </row>
    <row r="122" ht="14.25" customHeight="1" spans="1:42">
      <c r="A122" s="670"/>
      <c r="B122" s="45"/>
      <c r="C122" s="40"/>
      <c r="D122" s="41"/>
      <c r="E122" s="41"/>
      <c r="F122" s="41"/>
      <c r="G122" s="45"/>
      <c r="H122" s="40"/>
      <c r="I122" s="41"/>
      <c r="J122" s="45"/>
      <c r="K122" s="795"/>
      <c r="L122" s="41"/>
      <c r="M122" s="45"/>
      <c r="N122" s="795"/>
      <c r="O122" s="41"/>
      <c r="P122" s="41"/>
      <c r="Q122" s="41"/>
      <c r="R122" s="41"/>
      <c r="S122" s="41"/>
      <c r="T122" s="41"/>
      <c r="U122" s="41"/>
      <c r="V122" s="41"/>
      <c r="W122" s="41"/>
      <c r="X122" s="41"/>
      <c r="Y122" s="41"/>
      <c r="Z122" s="97"/>
      <c r="AA122" s="36"/>
      <c r="AB122" s="36"/>
      <c r="AC122" s="36"/>
      <c r="AD122" s="36"/>
      <c r="AE122" s="36"/>
      <c r="AF122" s="36"/>
      <c r="AG122" s="36"/>
      <c r="AH122" s="36"/>
      <c r="AI122" s="36"/>
      <c r="AJ122" s="36"/>
      <c r="AK122" s="36"/>
      <c r="AL122" s="19"/>
      <c r="AM122" s="644" t="s">
        <v>755</v>
      </c>
      <c r="AN122" s="641" t="s">
        <v>498</v>
      </c>
      <c r="AO122" s="667" t="str">
        <f>SUBSTITUTE(SUBSTITUTE(S23,"""","\"""),CHAR(10)," ")</f>
        <v>38a</v>
      </c>
      <c r="AP122" s="641" t="s">
        <v>499</v>
      </c>
    </row>
    <row r="123" ht="14.25" customHeight="1" spans="1:42">
      <c r="A123" s="670"/>
      <c r="B123" s="45"/>
      <c r="C123" s="40"/>
      <c r="D123" s="41"/>
      <c r="E123" s="41"/>
      <c r="F123" s="41"/>
      <c r="G123" s="45"/>
      <c r="H123" s="40"/>
      <c r="I123" s="41"/>
      <c r="J123" s="45"/>
      <c r="K123" s="795"/>
      <c r="L123" s="41"/>
      <c r="M123" s="45"/>
      <c r="N123" s="795"/>
      <c r="O123" s="41"/>
      <c r="P123" s="41"/>
      <c r="Q123" s="41"/>
      <c r="R123" s="41"/>
      <c r="S123" s="41"/>
      <c r="T123" s="41"/>
      <c r="U123" s="41"/>
      <c r="V123" s="41"/>
      <c r="W123" s="41"/>
      <c r="X123" s="41"/>
      <c r="Y123" s="41"/>
      <c r="Z123" s="97"/>
      <c r="AA123" s="36"/>
      <c r="AB123" s="36"/>
      <c r="AC123" s="36"/>
      <c r="AD123" s="36"/>
      <c r="AE123" s="36"/>
      <c r="AF123" s="36"/>
      <c r="AG123" s="36"/>
      <c r="AH123" s="36"/>
      <c r="AI123" s="36"/>
      <c r="AJ123" s="36"/>
      <c r="AK123" s="36"/>
      <c r="AL123" s="19"/>
      <c r="AM123" s="644" t="s">
        <v>756</v>
      </c>
      <c r="AN123" s="641" t="s">
        <v>498</v>
      </c>
      <c r="AO123" s="641" t="str">
        <f>SUBSTITUTE(SUBSTITUTE(C89,"""","\"""),CHAR(10)," ")</f>
        <v>42</v>
      </c>
      <c r="AP123" s="641" t="s">
        <v>499</v>
      </c>
    </row>
    <row r="124" ht="14.25" customHeight="1" spans="1:42">
      <c r="A124" s="670"/>
      <c r="B124" s="45"/>
      <c r="C124" s="40"/>
      <c r="D124" s="41"/>
      <c r="E124" s="41"/>
      <c r="F124" s="41"/>
      <c r="G124" s="45"/>
      <c r="H124" s="40"/>
      <c r="I124" s="41"/>
      <c r="J124" s="45"/>
      <c r="K124" s="795"/>
      <c r="L124" s="41"/>
      <c r="M124" s="45"/>
      <c r="N124" s="795"/>
      <c r="O124" s="41"/>
      <c r="P124" s="41"/>
      <c r="Q124" s="41"/>
      <c r="R124" s="41"/>
      <c r="S124" s="41"/>
      <c r="T124" s="41"/>
      <c r="U124" s="41"/>
      <c r="V124" s="41"/>
      <c r="W124" s="41"/>
      <c r="X124" s="41"/>
      <c r="Y124" s="41"/>
      <c r="Z124" s="97"/>
      <c r="AA124" s="36"/>
      <c r="AB124" s="36"/>
      <c r="AC124" s="36"/>
      <c r="AD124" s="36"/>
      <c r="AE124" s="36"/>
      <c r="AF124" s="36"/>
      <c r="AG124" s="36"/>
      <c r="AH124" s="36"/>
      <c r="AI124" s="36"/>
      <c r="AJ124" s="36"/>
      <c r="AK124" s="36"/>
      <c r="AL124" s="19"/>
      <c r="AM124" s="644" t="s">
        <v>757</v>
      </c>
      <c r="AN124" s="641" t="s">
        <v>498</v>
      </c>
      <c r="AO124" s="641" t="str">
        <f>SUBSTITUTE(SUBSTITUTE(C92,"""","\"""),CHAR(10)," ")</f>
        <v>43</v>
      </c>
      <c r="AP124" s="641" t="s">
        <v>499</v>
      </c>
    </row>
    <row r="125" ht="14.25" customHeight="1" spans="1:42">
      <c r="A125" s="670"/>
      <c r="B125" s="45"/>
      <c r="C125" s="40"/>
      <c r="D125" s="41"/>
      <c r="E125" s="41"/>
      <c r="F125" s="41"/>
      <c r="G125" s="45"/>
      <c r="H125" s="40"/>
      <c r="I125" s="41"/>
      <c r="J125" s="45"/>
      <c r="K125" s="795"/>
      <c r="L125" s="41"/>
      <c r="M125" s="45"/>
      <c r="N125" s="795"/>
      <c r="O125" s="41"/>
      <c r="P125" s="41"/>
      <c r="Q125" s="41"/>
      <c r="R125" s="41"/>
      <c r="S125" s="41"/>
      <c r="T125" s="41"/>
      <c r="U125" s="41"/>
      <c r="V125" s="41"/>
      <c r="W125" s="41"/>
      <c r="X125" s="41"/>
      <c r="Y125" s="41"/>
      <c r="Z125" s="97"/>
      <c r="AA125" s="36"/>
      <c r="AB125" s="36"/>
      <c r="AC125" s="36"/>
      <c r="AD125" s="36"/>
      <c r="AE125" s="36"/>
      <c r="AF125" s="36"/>
      <c r="AG125" s="36"/>
      <c r="AH125" s="36"/>
      <c r="AI125" s="36"/>
      <c r="AJ125" s="36"/>
      <c r="AK125" s="36"/>
      <c r="AL125" s="19"/>
      <c r="AM125" s="644" t="s">
        <v>758</v>
      </c>
      <c r="AN125" s="641" t="s">
        <v>498</v>
      </c>
      <c r="AO125" s="641" t="str">
        <f>SUBSTITUTE(SUBSTITUTE(C95,"""","\"""),CHAR(10)," ")</f>
        <v>44</v>
      </c>
      <c r="AP125" s="641" t="s">
        <v>499</v>
      </c>
    </row>
    <row r="126" ht="14.25" customHeight="1" spans="1:42">
      <c r="A126" s="670"/>
      <c r="B126" s="45"/>
      <c r="C126" s="40"/>
      <c r="D126" s="41"/>
      <c r="E126" s="41"/>
      <c r="F126" s="41"/>
      <c r="G126" s="45"/>
      <c r="H126" s="40"/>
      <c r="I126" s="41"/>
      <c r="J126" s="45"/>
      <c r="K126" s="795"/>
      <c r="L126" s="41"/>
      <c r="M126" s="45"/>
      <c r="N126" s="795"/>
      <c r="O126" s="41"/>
      <c r="P126" s="41"/>
      <c r="Q126" s="41"/>
      <c r="R126" s="41"/>
      <c r="S126" s="41"/>
      <c r="T126" s="41"/>
      <c r="U126" s="41"/>
      <c r="V126" s="41"/>
      <c r="W126" s="41"/>
      <c r="X126" s="41"/>
      <c r="Y126" s="41"/>
      <c r="Z126" s="97"/>
      <c r="AA126" s="36"/>
      <c r="AB126" s="36"/>
      <c r="AC126" s="36"/>
      <c r="AD126" s="36"/>
      <c r="AE126" s="36"/>
      <c r="AF126" s="36"/>
      <c r="AG126" s="36"/>
      <c r="AH126" s="36"/>
      <c r="AI126" s="36"/>
      <c r="AJ126" s="36"/>
      <c r="AK126" s="36"/>
      <c r="AL126" s="19"/>
      <c r="AM126" s="644" t="s">
        <v>759</v>
      </c>
      <c r="AN126" s="641" t="s">
        <v>498</v>
      </c>
      <c r="AO126" s="641" t="str">
        <f>SUBSTITUTE(SUBSTITUTE(C98,"""","\"""),CHAR(10)," ")</f>
        <v>45</v>
      </c>
      <c r="AP126" s="641" t="s">
        <v>499</v>
      </c>
    </row>
    <row r="127" ht="14.25" customHeight="1" spans="1:42">
      <c r="A127" s="789"/>
      <c r="B127" s="106"/>
      <c r="C127" s="790"/>
      <c r="D127" s="152"/>
      <c r="E127" s="152"/>
      <c r="F127" s="152"/>
      <c r="G127" s="106"/>
      <c r="H127" s="790"/>
      <c r="I127" s="152"/>
      <c r="J127" s="106"/>
      <c r="K127" s="796"/>
      <c r="L127" s="152"/>
      <c r="M127" s="106"/>
      <c r="N127" s="796"/>
      <c r="O127" s="152"/>
      <c r="P127" s="152"/>
      <c r="Q127" s="152"/>
      <c r="R127" s="152"/>
      <c r="S127" s="152"/>
      <c r="T127" s="152"/>
      <c r="U127" s="152"/>
      <c r="V127" s="152"/>
      <c r="W127" s="152"/>
      <c r="X127" s="152"/>
      <c r="Y127" s="152"/>
      <c r="Z127" s="193"/>
      <c r="AA127" s="36"/>
      <c r="AB127" s="36"/>
      <c r="AC127" s="36"/>
      <c r="AD127" s="36"/>
      <c r="AE127" s="36"/>
      <c r="AF127" s="36"/>
      <c r="AG127" s="36"/>
      <c r="AH127" s="36"/>
      <c r="AI127" s="36"/>
      <c r="AJ127" s="36"/>
      <c r="AK127" s="36"/>
      <c r="AL127" s="19"/>
      <c r="AM127" s="644" t="s">
        <v>760</v>
      </c>
      <c r="AN127" s="641" t="s">
        <v>498</v>
      </c>
      <c r="AO127" s="641" t="str">
        <f>SUBSTITUTE(SUBSTITUTE(P98,"""","\"""),CHAR(10)," ")</f>
        <v>49</v>
      </c>
      <c r="AP127" s="641" t="s">
        <v>499</v>
      </c>
    </row>
    <row r="128" ht="14.25" customHeight="1" spans="1:42">
      <c r="A128" s="256"/>
      <c r="B128" s="256"/>
      <c r="C128" s="256"/>
      <c r="D128" s="256"/>
      <c r="E128" s="256"/>
      <c r="F128" s="256"/>
      <c r="G128" s="256"/>
      <c r="H128" s="256"/>
      <c r="I128" s="256"/>
      <c r="J128" s="256"/>
      <c r="K128" s="256"/>
      <c r="L128" s="256"/>
      <c r="M128" s="256"/>
      <c r="N128" s="18"/>
      <c r="O128" s="256"/>
      <c r="P128" s="256"/>
      <c r="Q128" s="256"/>
      <c r="R128" s="256"/>
      <c r="S128" s="256"/>
      <c r="T128" s="256"/>
      <c r="U128" s="256"/>
      <c r="V128" s="256"/>
      <c r="W128" s="256"/>
      <c r="X128" s="256"/>
      <c r="Y128" s="256"/>
      <c r="Z128" s="256"/>
      <c r="AA128" s="36"/>
      <c r="AB128" s="36"/>
      <c r="AC128" s="36"/>
      <c r="AD128" s="36"/>
      <c r="AE128" s="36"/>
      <c r="AF128" s="36"/>
      <c r="AG128" s="36"/>
      <c r="AH128" s="36"/>
      <c r="AI128" s="36"/>
      <c r="AJ128" s="36"/>
      <c r="AK128" s="36"/>
      <c r="AL128" s="19"/>
      <c r="AM128" s="644" t="s">
        <v>761</v>
      </c>
      <c r="AN128" s="641" t="s">
        <v>498</v>
      </c>
      <c r="AO128" s="641" t="str">
        <f>SUBSTITUTE(SUBSTITUTE(P89,"""","\"""),CHAR(10)," ")</f>
        <v>46</v>
      </c>
      <c r="AP128" s="641" t="s">
        <v>499</v>
      </c>
    </row>
    <row r="129" ht="14.25" customHeight="1" spans="1:42">
      <c r="A129" s="243" t="s">
        <v>762</v>
      </c>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95"/>
      <c r="AA129" s="36"/>
      <c r="AB129" s="36"/>
      <c r="AC129" s="36"/>
      <c r="AD129" s="36"/>
      <c r="AE129" s="36"/>
      <c r="AF129" s="36"/>
      <c r="AG129" s="36"/>
      <c r="AH129" s="36"/>
      <c r="AI129" s="36"/>
      <c r="AJ129" s="36"/>
      <c r="AK129" s="36"/>
      <c r="AL129" s="19"/>
      <c r="AM129" s="644" t="s">
        <v>763</v>
      </c>
      <c r="AN129" s="641" t="s">
        <v>498</v>
      </c>
      <c r="AO129" s="641" t="str">
        <f>SUBSTITUTE(SUBSTITUTE(P92,"""","\"""),CHAR(10)," ")</f>
        <v>47</v>
      </c>
      <c r="AP129" s="641" t="s">
        <v>499</v>
      </c>
    </row>
    <row r="130" ht="14.25" customHeight="1" spans="1:42">
      <c r="A130" s="296" t="s">
        <v>676</v>
      </c>
      <c r="B130" s="41"/>
      <c r="C130" s="297" t="s">
        <v>764</v>
      </c>
      <c r="D130" s="41"/>
      <c r="E130" s="45"/>
      <c r="F130" s="297" t="s">
        <v>748</v>
      </c>
      <c r="G130" s="41"/>
      <c r="H130" s="41"/>
      <c r="I130" s="41"/>
      <c r="J130" s="41"/>
      <c r="K130" s="41"/>
      <c r="L130" s="41"/>
      <c r="M130" s="41"/>
      <c r="N130" s="41"/>
      <c r="O130" s="41"/>
      <c r="P130" s="41"/>
      <c r="Q130" s="41"/>
      <c r="R130" s="41"/>
      <c r="S130" s="41"/>
      <c r="T130" s="297" t="s">
        <v>765</v>
      </c>
      <c r="U130" s="41"/>
      <c r="V130" s="41"/>
      <c r="W130" s="45"/>
      <c r="X130" s="297" t="s">
        <v>766</v>
      </c>
      <c r="Y130" s="41"/>
      <c r="Z130" s="97"/>
      <c r="AA130" s="36"/>
      <c r="AB130" s="36"/>
      <c r="AC130" s="36"/>
      <c r="AD130" s="36"/>
      <c r="AE130" s="177"/>
      <c r="AF130" s="36"/>
      <c r="AG130" s="36"/>
      <c r="AH130" s="36"/>
      <c r="AI130" s="36"/>
      <c r="AJ130" s="36"/>
      <c r="AK130" s="36"/>
      <c r="AL130" s="19"/>
      <c r="AM130" s="644" t="s">
        <v>767</v>
      </c>
      <c r="AN130" s="641" t="s">
        <v>498</v>
      </c>
      <c r="AO130" s="641" t="str">
        <f>SUBSTITUTE(SUBSTITUTE(P95,"""","\"""),CHAR(10)," ")</f>
        <v>48</v>
      </c>
      <c r="AP130" s="641" t="s">
        <v>499</v>
      </c>
    </row>
    <row r="131" ht="14.25" customHeight="1" spans="1:42">
      <c r="A131" s="298"/>
      <c r="B131" s="41"/>
      <c r="C131" s="668"/>
      <c r="D131" s="41"/>
      <c r="E131" s="45"/>
      <c r="F131" s="299"/>
      <c r="G131" s="41"/>
      <c r="H131" s="41"/>
      <c r="I131" s="41"/>
      <c r="J131" s="41"/>
      <c r="K131" s="41"/>
      <c r="L131" s="41"/>
      <c r="M131" s="41"/>
      <c r="N131" s="41"/>
      <c r="O131" s="41"/>
      <c r="P131" s="41"/>
      <c r="Q131" s="41"/>
      <c r="R131" s="41"/>
      <c r="S131" s="41"/>
      <c r="T131" s="299"/>
      <c r="U131" s="41"/>
      <c r="V131" s="41"/>
      <c r="W131" s="45"/>
      <c r="X131" s="299"/>
      <c r="Y131" s="41"/>
      <c r="Z131" s="97"/>
      <c r="AA131" s="36"/>
      <c r="AB131" s="36"/>
      <c r="AC131" s="36"/>
      <c r="AD131" s="36"/>
      <c r="AE131" s="177"/>
      <c r="AF131" s="36"/>
      <c r="AG131" s="36"/>
      <c r="AH131" s="36"/>
      <c r="AI131" s="36"/>
      <c r="AJ131" s="36"/>
      <c r="AK131" s="36"/>
      <c r="AL131" s="19"/>
      <c r="AM131" s="644" t="s">
        <v>768</v>
      </c>
      <c r="AN131" s="641" t="s">
        <v>498</v>
      </c>
      <c r="AO131" s="641" t="str">
        <f>SUBSTITUTE(SUBSTITUTE(CONCATENATE(B139,E139,H139,K139,T139,B140,E140,H140,K140,T140,B141,E141,H141,K141,T141,B142,E142,H142,K142,AA142,B143,E143,H143,K143,T143),"""","\"""),CHAR(10)," ")</f>
        <v/>
      </c>
      <c r="AP131" s="641" t="s">
        <v>499</v>
      </c>
    </row>
    <row r="132" ht="14.25" customHeight="1" spans="1:42">
      <c r="A132" s="298"/>
      <c r="B132" s="41"/>
      <c r="C132" s="668"/>
      <c r="D132" s="41"/>
      <c r="E132" s="45"/>
      <c r="F132" s="299"/>
      <c r="G132" s="41"/>
      <c r="H132" s="41"/>
      <c r="I132" s="41"/>
      <c r="J132" s="41"/>
      <c r="K132" s="41"/>
      <c r="L132" s="41"/>
      <c r="M132" s="41"/>
      <c r="N132" s="41"/>
      <c r="O132" s="41"/>
      <c r="P132" s="41"/>
      <c r="Q132" s="41"/>
      <c r="R132" s="41"/>
      <c r="S132" s="41"/>
      <c r="T132" s="299"/>
      <c r="U132" s="41"/>
      <c r="V132" s="41"/>
      <c r="W132" s="45"/>
      <c r="X132" s="299"/>
      <c r="Y132" s="41"/>
      <c r="Z132" s="97"/>
      <c r="AA132" s="36"/>
      <c r="AB132" s="36"/>
      <c r="AC132" s="36"/>
      <c r="AD132" s="36"/>
      <c r="AE132" s="36"/>
      <c r="AF132" s="36"/>
      <c r="AG132" s="36"/>
      <c r="AH132" s="36"/>
      <c r="AI132" s="36"/>
      <c r="AJ132" s="36"/>
      <c r="AK132" s="36"/>
      <c r="AL132" s="19"/>
      <c r="AM132" s="644" t="s">
        <v>769</v>
      </c>
      <c r="AN132" s="641" t="s">
        <v>498</v>
      </c>
      <c r="AO132" s="641" t="str">
        <f>SUBSTITUTE(SUBSTITUTE(CONCATENATE(A121,C121,K121,A122,C122,K122,A123,C123,K123,A124,C124,K124,A125,C125,K125,A126,C126,K126),"""","\"""),CHAR(10)," ")</f>
        <v>例:2064.4.1廢棄洋房偵查+2, 猴子也懂的魔法書</v>
      </c>
      <c r="AP132" s="641" t="s">
        <v>499</v>
      </c>
    </row>
    <row r="133" ht="14.25" customHeight="1" spans="1:42">
      <c r="A133" s="298"/>
      <c r="B133" s="41"/>
      <c r="C133" s="668"/>
      <c r="D133" s="41"/>
      <c r="E133" s="45"/>
      <c r="F133" s="299"/>
      <c r="G133" s="41"/>
      <c r="H133" s="41"/>
      <c r="I133" s="41"/>
      <c r="J133" s="41"/>
      <c r="K133" s="41"/>
      <c r="L133" s="41"/>
      <c r="M133" s="41"/>
      <c r="N133" s="41"/>
      <c r="O133" s="41"/>
      <c r="P133" s="41"/>
      <c r="Q133" s="41"/>
      <c r="R133" s="41"/>
      <c r="S133" s="41"/>
      <c r="T133" s="299"/>
      <c r="U133" s="41"/>
      <c r="V133" s="41"/>
      <c r="W133" s="45"/>
      <c r="X133" s="299"/>
      <c r="Y133" s="41"/>
      <c r="Z133" s="97"/>
      <c r="AA133" s="36"/>
      <c r="AB133" s="36"/>
      <c r="AC133" s="36"/>
      <c r="AD133" s="36"/>
      <c r="AE133" s="36"/>
      <c r="AF133" s="36"/>
      <c r="AG133" s="36"/>
      <c r="AH133" s="36"/>
      <c r="AI133" s="36"/>
      <c r="AJ133" s="36"/>
      <c r="AK133" s="36"/>
      <c r="AL133" s="19"/>
      <c r="AM133" s="644" t="s">
        <v>770</v>
      </c>
      <c r="AN133" s="641" t="s">
        <v>498</v>
      </c>
      <c r="AO133" s="641" t="str">
        <f>SUBSTITUTE(SUBSTITUTE(K103,"""","\"""),CHAR(10)," ")</f>
        <v>50</v>
      </c>
      <c r="AP133" s="641" t="s">
        <v>499</v>
      </c>
    </row>
    <row r="134" ht="14.25" customHeight="1" spans="1:42">
      <c r="A134" s="298"/>
      <c r="B134" s="41"/>
      <c r="C134" s="668"/>
      <c r="D134" s="41"/>
      <c r="E134" s="45"/>
      <c r="F134" s="299"/>
      <c r="G134" s="41"/>
      <c r="H134" s="41"/>
      <c r="I134" s="41"/>
      <c r="J134" s="41"/>
      <c r="K134" s="41"/>
      <c r="L134" s="41"/>
      <c r="M134" s="41"/>
      <c r="N134" s="41"/>
      <c r="O134" s="41"/>
      <c r="P134" s="41"/>
      <c r="Q134" s="41"/>
      <c r="R134" s="41"/>
      <c r="S134" s="41"/>
      <c r="T134" s="299"/>
      <c r="U134" s="41"/>
      <c r="V134" s="41"/>
      <c r="W134" s="45"/>
      <c r="X134" s="299"/>
      <c r="Y134" s="41"/>
      <c r="Z134" s="97"/>
      <c r="AA134" s="36"/>
      <c r="AB134" s="36"/>
      <c r="AC134" s="36"/>
      <c r="AD134" s="36"/>
      <c r="AE134" s="36"/>
      <c r="AF134" s="36"/>
      <c r="AG134" s="36"/>
      <c r="AH134" s="36"/>
      <c r="AI134" s="36"/>
      <c r="AJ134" s="36"/>
      <c r="AK134" s="36"/>
      <c r="AL134" s="19"/>
      <c r="AM134" s="644" t="s">
        <v>771</v>
      </c>
      <c r="AN134" s="641" t="s">
        <v>498</v>
      </c>
      <c r="AO134" s="641" t="str">
        <f ca="1">SUBSTITUTE(SUBSTITUTE(C9&amp;J9,"""","\"""),CHAR(10)," ")</f>
        <v>任意</v>
      </c>
      <c r="AP134" s="641" t="s">
        <v>499</v>
      </c>
    </row>
    <row r="135" ht="14.25" customHeight="1" spans="1:42">
      <c r="A135" s="300"/>
      <c r="B135" s="152"/>
      <c r="C135" s="669"/>
      <c r="D135" s="152"/>
      <c r="E135" s="106"/>
      <c r="F135" s="301"/>
      <c r="G135" s="152"/>
      <c r="H135" s="152"/>
      <c r="I135" s="152"/>
      <c r="J135" s="152"/>
      <c r="K135" s="152"/>
      <c r="L135" s="152"/>
      <c r="M135" s="152"/>
      <c r="N135" s="152"/>
      <c r="O135" s="152"/>
      <c r="P135" s="152"/>
      <c r="Q135" s="152"/>
      <c r="R135" s="152"/>
      <c r="S135" s="152"/>
      <c r="T135" s="301"/>
      <c r="U135" s="152"/>
      <c r="V135" s="152"/>
      <c r="W135" s="106"/>
      <c r="X135" s="301"/>
      <c r="Y135" s="152"/>
      <c r="Z135" s="193"/>
      <c r="AA135" s="36"/>
      <c r="AB135" s="36"/>
      <c r="AC135" s="36"/>
      <c r="AD135" s="36"/>
      <c r="AE135" s="36"/>
      <c r="AF135" s="36"/>
      <c r="AG135" s="36"/>
      <c r="AH135" s="36"/>
      <c r="AI135" s="36"/>
      <c r="AJ135" s="36"/>
      <c r="AK135" s="36"/>
      <c r="AL135" s="19"/>
      <c r="AM135" s="644" t="s">
        <v>772</v>
      </c>
      <c r="AN135" s="641" t="s">
        <v>498</v>
      </c>
      <c r="AO135" s="641" t="str">
        <f t="shared" ref="AO135:AO136" si="35">SUBSTITUTE(SUBSTITUTE(K104,"""","\"""),CHAR(10)," ")</f>
        <v>51</v>
      </c>
      <c r="AP135" s="641" t="s">
        <v>499</v>
      </c>
    </row>
    <row r="136" ht="14.25" customHeight="1" spans="1:42">
      <c r="A136" s="256"/>
      <c r="B136" s="256"/>
      <c r="C136" s="256"/>
      <c r="D136" s="256"/>
      <c r="E136" s="256"/>
      <c r="F136" s="256"/>
      <c r="G136" s="256"/>
      <c r="H136" s="256"/>
      <c r="I136" s="256"/>
      <c r="J136" s="256"/>
      <c r="K136" s="256"/>
      <c r="L136" s="256"/>
      <c r="M136" s="256"/>
      <c r="N136" s="18"/>
      <c r="O136" s="256"/>
      <c r="P136" s="256"/>
      <c r="Q136" s="256"/>
      <c r="R136" s="256"/>
      <c r="S136" s="256"/>
      <c r="T136" s="256"/>
      <c r="U136" s="256"/>
      <c r="V136" s="256"/>
      <c r="W136" s="256"/>
      <c r="X136" s="256"/>
      <c r="Y136" s="256"/>
      <c r="Z136" s="256"/>
      <c r="AA136" s="36"/>
      <c r="AB136" s="36"/>
      <c r="AC136" s="36"/>
      <c r="AD136" s="36"/>
      <c r="AE136" s="36"/>
      <c r="AF136" s="36"/>
      <c r="AG136" s="36"/>
      <c r="AH136" s="36"/>
      <c r="AI136" s="36"/>
      <c r="AJ136" s="36"/>
      <c r="AK136" s="36"/>
      <c r="AL136" s="19"/>
      <c r="AM136" s="644" t="s">
        <v>773</v>
      </c>
      <c r="AN136" s="641" t="s">
        <v>498</v>
      </c>
      <c r="AO136" s="641" t="str">
        <f t="shared" si="35"/>
        <v>52</v>
      </c>
      <c r="AP136" s="641" t="s">
        <v>499</v>
      </c>
    </row>
    <row r="137" ht="14.25" customHeight="1" spans="1:42">
      <c r="A137" s="243" t="s">
        <v>774</v>
      </c>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95"/>
      <c r="AA137" s="36"/>
      <c r="AB137" s="36"/>
      <c r="AC137" s="36"/>
      <c r="AD137" s="36"/>
      <c r="AE137" s="36"/>
      <c r="AF137" s="36"/>
      <c r="AG137" s="36"/>
      <c r="AH137" s="36"/>
      <c r="AI137" s="36"/>
      <c r="AJ137" s="36"/>
      <c r="AK137" s="36"/>
      <c r="AL137" s="19"/>
      <c r="AM137" s="644" t="s">
        <v>775</v>
      </c>
      <c r="AN137" s="641" t="s">
        <v>498</v>
      </c>
      <c r="AO137" s="641" t="str">
        <f>SUBSTITUTE(SUBSTITUTE(CONCATENATE(A114,F114,L114,Q114,V114,A115,F115,L115,Q115,V115,A116,F116,L116,Q116,V116,A117,F117,L117,Q117,V117,IF(人物卡!F36&lt;&gt;人物卡!L36,人物卡!B36&amp;人物卡!C36&amp;" "&amp;人物卡!L36&amp;" ",)&amp;IF(人物卡!F42&lt;&gt;人物卡!L42,人物卡!B42&amp;人物卡!C42&amp;" "&amp;人物卡!L42&amp;" ",)&amp;IF(人物卡!F43&lt;&gt;人物卡!L43,人物卡!B43&amp;人物卡!C43&amp;" "&amp;人物卡!L43&amp;" ",)&amp;IF(人物卡!F59&lt;&gt;人物卡!L59,人物卡!C59&amp;人物卡!D59&amp;" "&amp;人物卡!L59&amp;" ",)&amp;IF(人物卡!F60&lt;&gt;人物卡!L60,人物卡!C60&amp;人物卡!D60&amp;" "&amp;人物卡!L60&amp;" ",)&amp;IF(人物卡!F61&lt;&gt;人物卡!L61,人物卡!C61&amp;人物卡!D61&amp;" "&amp;人物卡!L61&amp;" ",)&amp;IF(人物卡!F62&lt;&gt;人物卡!L62,人物卡!C62&amp;人物卡!D62&amp;" "&amp;人物卡!L62&amp;" ",)&amp;IF(人物卡!F63&lt;&gt;人物卡!L63,人物卡!C63&amp;人物卡!D63&amp;" "&amp;人物卡!L63&amp;" ",)&amp;IF(人物卡!F64&lt;&gt;人物卡!L64,人物卡!C64&amp;人物卡!D64&amp;" "&amp;人物卡!L64&amp;" ",)&amp;IF(人物卡!F65&lt;&gt;人物卡!L65,人物卡!C65&amp;人物卡!D65&amp;" "&amp;人物卡!L65&amp;" ",)&amp;IF(人物卡!F66&lt;&gt;人物卡!L66,人物卡!C66&amp;人物卡!D66&amp;" "&amp;人物卡!L66&amp;" ",)&amp;IF(人物卡!F67&lt;&gt;人物卡!L67,人物卡!C67&amp;人物卡!D67&amp;" "&amp;人物卡!L67&amp;" ",)&amp;IF(人物卡!F68&lt;&gt;人物卡!L68,人物卡!C68&amp;人物卡!D68&amp;" "&amp;人物卡!L68&amp;" ",)&amp;IF(人物卡!F69&lt;&gt;人物卡!L69,人物卡!C69&amp;人物卡!D69&amp;" "&amp;人物卡!L69&amp;" ",)&amp;IF(人物卡!F70&lt;&gt;人物卡!L70,人物卡!C70&amp;人物卡!D70&amp;" "&amp;人物卡!L70&amp;" ",)&amp;IF(人物卡!F71&lt;&gt;人物卡!L71,人物卡!B71&amp;人物卡!C71&amp;" "&amp;人物卡!L71&amp;" ",)&amp;IF(人物卡!F72&lt;&gt;人物卡!L72,人物卡!B72&amp;人物卡!C72&amp;" "&amp;人物卡!L72&amp;" ",)&amp;IF(人物卡!F76&lt;&gt;人物卡!L76,人物卡!B76&amp;人物卡!C76&amp;" "&amp;人物卡!L76&amp;" ",)&amp;IF(人物卡!T27&lt;&gt;人物卡!Y27,人物卡!Q27&amp;人物卡!R27&amp;" "&amp;人物卡!Y27&amp;" ",)&amp;IF(人物卡!T28&lt;&gt;人物卡!Y28,人物卡!Q28&amp;人物卡!R28&amp;" "&amp;人物卡!Y28&amp;" ",)&amp;IF(人物卡!T31&lt;&gt;人物卡!Y31,人物卡!P31&amp;人物卡!Q31&amp;" "&amp;人物卡!Y31&amp;" ",)&amp;IF(人物卡!T32&lt;&gt;人物卡!Y32,人物卡!P32&amp;人物卡!Q32&amp;" "&amp;人物卡!Y32&amp;" ",)&amp;IF(人物卡!T30&lt;&gt;人物卡!Y30,人物卡!Q30&amp;人物卡!R30&amp;" "&amp;人物卡!Y30&amp;" ",)&amp;IF(人物卡!T37&lt;&gt;人物卡!Y37,人物卡!P37&amp;人物卡!R37&amp;" "&amp;人物卡!Y37&amp;" ",)&amp;IF(人物卡!T43&lt;&gt;人物卡!Y43,人物卡!P43&amp;人物卡!R43&amp;" "&amp;人物卡!Y43&amp;" ",)&amp;IF(人物卡!T48&lt;&gt;人物卡!Y48,人物卡!Q48&amp;人物卡!R48&amp;" "&amp;人物卡!Y48&amp;" ",)&amp;IF(人物卡!T49&lt;&gt;人物卡!Y49,人物卡!Q49&amp;人物卡!R49&amp;" "&amp;人物卡!Y49&amp;" ",)&amp;IF(人物卡!T50&lt;&gt;人物卡!Y50,人物卡!Q50&amp;人物卡!R50&amp;" "&amp;人物卡!Y50&amp;" ",)&amp;IF(人物卡!T51&lt;&gt;人物卡!Y51,人物卡!Q51&amp;人物卡!R51&amp;" "&amp;人物卡!Y51&amp;" ",)&amp;IF(人物卡!T52&lt;&gt;人物卡!Y52,人物卡!Q52&amp;人物卡!R52&amp;" "&amp;人物卡!Y52&amp;" ",)&amp;IF(人物卡!T53&lt;&gt;人物卡!Y53,人物卡!Q53&amp;人物卡!R53&amp;" "&amp;人物卡!Y53&amp;" ",)&amp;IF(人物卡!T54&lt;&gt;人物卡!Y54,人物卡!Q54&amp;人物卡!R54&amp;" "&amp;人物卡!Y54&amp;" ",)&amp;IF(人物卡!T56&lt;&gt;人物卡!Y56,人物卡!Q56&amp;人物卡!R56&amp;" "&amp;人物卡!Y56&amp;" ",)&amp;IF(人物卡!T61&lt;&gt;人物卡!Y61,人物卡!Q61&amp;人物卡!R61&amp;" "&amp;人物卡!Y61&amp;" ",)&amp;IF(人物卡!T62&lt;&gt;人物卡!Y62,人物卡!Q62&amp;人物卡!R62&amp;" "&amp;人物卡!Y62&amp;" ",)&amp;IF(人物卡!T63&lt;&gt;人物卡!Y63,人物卡!Q63&amp;人物卡!R63&amp;" "&amp;人物卡!Y63&amp;" ",)&amp;IF(人物卡!T64&lt;&gt;人物卡!Y64,人物卡!Q64&amp;人物卡!R64&amp;" "&amp;人物卡!Y64&amp;" ",)&amp;IF(人物卡!T70&lt;&gt;人物卡!Y70,人物卡!P70&amp;人物卡!R70&amp;" "&amp;人物卡!Y70&amp;" ",)&amp;IF(人物卡!T72&lt;&gt;人物卡!Y72,人物卡!P72&amp;人物卡!R72&amp;" "&amp;人物卡!Y72&amp;" ",)&amp;IF(人物卡!T73&lt;&gt;人物卡!Y73,人物卡!P73&amp;人物卡!R73&amp;" "&amp;人物卡!Y73&amp;" ",)&amp;IF(人物卡!T74&lt;&gt;人物卡!Y74,人物卡!P74&amp;人物卡!R74&amp;" "&amp;人物卡!Y74&amp;" ",)&amp;IF(人物卡!T75&lt;&gt;人物卡!Y75,人物卡!P75&amp;人物卡!R75&amp;" "&amp;人物卡!Y75&amp;" ",)&amp;IF(人物卡!T76&lt;&gt;人物卡!Y76,人物卡!P76&amp;人物卡!R76&amp;" "&amp;人物卡!Y76&amp;" ",)),"""","\"""),CHAR(10)," ")</f>
        <v>535455565758596061626364</v>
      </c>
      <c r="AP137" s="641" t="s">
        <v>499</v>
      </c>
    </row>
    <row r="138" ht="14.25" customHeight="1" spans="1:42">
      <c r="A138" s="302" t="s">
        <v>675</v>
      </c>
      <c r="B138" s="303" t="s">
        <v>776</v>
      </c>
      <c r="C138" s="41"/>
      <c r="D138" s="45"/>
      <c r="E138" s="303" t="s">
        <v>777</v>
      </c>
      <c r="F138" s="41"/>
      <c r="G138" s="45"/>
      <c r="H138" s="303" t="s">
        <v>778</v>
      </c>
      <c r="I138" s="41"/>
      <c r="J138" s="45"/>
      <c r="K138" s="303" t="s">
        <v>748</v>
      </c>
      <c r="L138" s="41"/>
      <c r="M138" s="41"/>
      <c r="N138" s="41"/>
      <c r="O138" s="41"/>
      <c r="P138" s="41"/>
      <c r="Q138" s="41"/>
      <c r="R138" s="41"/>
      <c r="S138" s="45"/>
      <c r="T138" s="303" t="s">
        <v>779</v>
      </c>
      <c r="U138" s="41"/>
      <c r="V138" s="41"/>
      <c r="W138" s="41"/>
      <c r="X138" s="41"/>
      <c r="Y138" s="303" t="s">
        <v>780</v>
      </c>
      <c r="Z138" s="97"/>
      <c r="AA138" s="36"/>
      <c r="AB138" s="36"/>
      <c r="AC138" s="36"/>
      <c r="AD138" s="36"/>
      <c r="AE138" s="36"/>
      <c r="AF138" s="36"/>
      <c r="AG138" s="36"/>
      <c r="AH138" s="36"/>
      <c r="AI138" s="36"/>
      <c r="AJ138" s="36"/>
      <c r="AK138" s="36"/>
      <c r="AL138" s="19"/>
      <c r="AM138" s="644" t="s">
        <v>781</v>
      </c>
      <c r="AN138" s="641" t="s">
        <v>498</v>
      </c>
      <c r="AO138" s="641" t="str">
        <f>SUBSTITUTE(SUBSTITUTE(CONCATENATE(A131,A132,J130,A133,A134,A135),"""","\"""),CHAR(10)," ")</f>
        <v/>
      </c>
      <c r="AP138" s="641" t="s">
        <v>499</v>
      </c>
    </row>
    <row r="139" ht="14.25" customHeight="1" spans="1:42">
      <c r="A139" s="304"/>
      <c r="B139" s="303" t="str">
        <f>IFERROR(IF($A139&gt;=1000,VLOOKUP($A139,附表.魔法!$B:$H,2,FALSE),""),)</f>
        <v/>
      </c>
      <c r="C139" s="41"/>
      <c r="D139" s="45"/>
      <c r="E139" s="303" t="str">
        <f>IFERROR(IF($A139&gt;=1000,VLOOKUP($A139,附表.魔法!$B:$H,4,FALSE),""),)</f>
        <v/>
      </c>
      <c r="F139" s="41"/>
      <c r="G139" s="45"/>
      <c r="H139" s="303" t="str">
        <f>IFERROR(IF($A139&gt;=1000,VLOOKUP($A139,附表.魔法!$B:$H,5,FALSE),""),)</f>
        <v/>
      </c>
      <c r="I139" s="41"/>
      <c r="J139" s="45"/>
      <c r="K139" s="303" t="str">
        <f>IFERROR(IF($A139&gt;=1000,VLOOKUP($A139,附表.魔法!$B:$H,7,FALSE),""),)</f>
        <v/>
      </c>
      <c r="L139" s="41"/>
      <c r="M139" s="41"/>
      <c r="N139" s="41"/>
      <c r="O139" s="41"/>
      <c r="P139" s="41"/>
      <c r="Q139" s="41"/>
      <c r="R139" s="41"/>
      <c r="S139" s="45"/>
      <c r="T139" s="309"/>
      <c r="U139" s="41"/>
      <c r="V139" s="41"/>
      <c r="W139" s="41"/>
      <c r="X139" s="41"/>
      <c r="Y139" s="309"/>
      <c r="Z139" s="97"/>
      <c r="AA139" s="36"/>
      <c r="AB139" s="36"/>
      <c r="AC139" s="36"/>
      <c r="AD139" s="36"/>
      <c r="AE139" s="36"/>
      <c r="AF139" s="36"/>
      <c r="AG139" s="36"/>
      <c r="AH139" s="36"/>
      <c r="AI139" s="36"/>
      <c r="AJ139" s="36"/>
      <c r="AK139" s="36"/>
      <c r="AL139" s="19"/>
      <c r="AM139" s="644" t="s">
        <v>782</v>
      </c>
      <c r="AN139" s="641" t="s">
        <v>498</v>
      </c>
      <c r="AO139" s="641" t="e">
        <f>SUBSTITUTE(SUBSTITUTE(X13,"""","\"""),CHAR(10)," ")</f>
        <v>#VALUE!</v>
      </c>
      <c r="AP139" s="641" t="s">
        <v>783</v>
      </c>
    </row>
    <row r="140" ht="14.25" customHeight="1" spans="1:42">
      <c r="A140" s="304"/>
      <c r="B140" s="303" t="str">
        <f>IFERROR(IF($A140&gt;=1000,VLOOKUP($A140,附表.魔法!$B:$H,2,FALSE),""),)</f>
        <v/>
      </c>
      <c r="C140" s="41"/>
      <c r="D140" s="45"/>
      <c r="E140" s="303" t="str">
        <f>IFERROR(IF($A140&gt;=1000,VLOOKUP($A140,附表.魔法!$B:$H,4,FALSE),""),)</f>
        <v/>
      </c>
      <c r="F140" s="41"/>
      <c r="G140" s="45"/>
      <c r="H140" s="303" t="str">
        <f>IFERROR(IF($A140&gt;=1000,VLOOKUP($A140,附表.魔法!$B:$H,5,FALSE),""),)</f>
        <v/>
      </c>
      <c r="I140" s="41"/>
      <c r="J140" s="45"/>
      <c r="K140" s="303" t="str">
        <f>IFERROR(IF($A140&gt;=1000,VLOOKUP($A140,附表.魔法!$B:$H,7,FALSE),""),)</f>
        <v/>
      </c>
      <c r="L140" s="41"/>
      <c r="M140" s="41"/>
      <c r="N140" s="41"/>
      <c r="O140" s="41"/>
      <c r="P140" s="41"/>
      <c r="Q140" s="41"/>
      <c r="R140" s="41"/>
      <c r="S140" s="45"/>
      <c r="T140" s="309"/>
      <c r="U140" s="41"/>
      <c r="V140" s="41"/>
      <c r="W140" s="41"/>
      <c r="X140" s="41"/>
      <c r="Y140" s="309"/>
      <c r="Z140" s="97"/>
      <c r="AA140" s="36"/>
      <c r="AB140" s="36"/>
      <c r="AC140" s="36"/>
      <c r="AD140" s="36"/>
      <c r="AE140" s="36"/>
      <c r="AF140" s="36"/>
      <c r="AG140" s="36"/>
      <c r="AH140" s="36"/>
      <c r="AI140" s="36"/>
      <c r="AJ140" s="36"/>
      <c r="AK140" s="36"/>
      <c r="AL140" s="19"/>
      <c r="AM140" s="19"/>
      <c r="AN140" s="19"/>
      <c r="AO140" s="19"/>
      <c r="AP140" s="19"/>
    </row>
    <row r="141" ht="14.25" spans="1:42">
      <c r="A141" s="304"/>
      <c r="B141" s="303" t="str">
        <f>IFERROR(IF($A141&gt;=1000,VLOOKUP($A141,附表.魔法!$B:$H,2,FALSE),""),)</f>
        <v/>
      </c>
      <c r="C141" s="41"/>
      <c r="D141" s="45"/>
      <c r="E141" s="303" t="str">
        <f>IFERROR(IF($A141&gt;=1000,VLOOKUP($A141,附表.魔法!$B:$H,4,FALSE),""),)</f>
        <v/>
      </c>
      <c r="F141" s="41"/>
      <c r="G141" s="45"/>
      <c r="H141" s="303" t="str">
        <f>IFERROR(IF($A141&gt;=1000,VLOOKUP($A141,附表.魔法!$B:$H,5,FALSE),""),)</f>
        <v/>
      </c>
      <c r="I141" s="41"/>
      <c r="J141" s="45"/>
      <c r="K141" s="303" t="str">
        <f>IFERROR(IF($A141&gt;=1000,VLOOKUP($A141,附表.魔法!$B:$H,7,FALSE),""),)</f>
        <v/>
      </c>
      <c r="L141" s="41"/>
      <c r="M141" s="41"/>
      <c r="N141" s="41"/>
      <c r="O141" s="41"/>
      <c r="P141" s="41"/>
      <c r="Q141" s="41"/>
      <c r="R141" s="41"/>
      <c r="S141" s="45"/>
      <c r="T141" s="309"/>
      <c r="U141" s="41"/>
      <c r="V141" s="41"/>
      <c r="W141" s="41"/>
      <c r="X141" s="41"/>
      <c r="Y141" s="309"/>
      <c r="Z141" s="97"/>
      <c r="AA141" s="36"/>
      <c r="AB141" s="36"/>
      <c r="AC141" s="36"/>
      <c r="AD141" s="36"/>
      <c r="AE141" s="36"/>
      <c r="AF141" s="36"/>
      <c r="AG141" s="36"/>
      <c r="AH141" s="36"/>
      <c r="AI141" s="36"/>
      <c r="AJ141" s="36"/>
      <c r="AK141" s="36"/>
      <c r="AL141" s="19"/>
      <c r="AM141" s="19"/>
      <c r="AN141" s="19"/>
      <c r="AO141" s="19"/>
      <c r="AP141" s="19"/>
    </row>
    <row r="142" ht="14.25" customHeight="1" spans="1:42">
      <c r="A142" s="304"/>
      <c r="B142" s="303" t="str">
        <f>IFERROR(IF($A142&gt;=1000,VLOOKUP($A142,附表.魔法!$B:$H,2,FALSE),""),)</f>
        <v/>
      </c>
      <c r="C142" s="41"/>
      <c r="D142" s="45"/>
      <c r="E142" s="303" t="str">
        <f>IFERROR(IF($A142&gt;=1000,VLOOKUP($A142,附表.魔法!$B:$H,4,FALSE),""),)</f>
        <v/>
      </c>
      <c r="F142" s="41"/>
      <c r="G142" s="45"/>
      <c r="H142" s="303" t="str">
        <f>IFERROR(IF($A142&gt;=1000,VLOOKUP($A142,附表.魔法!$B:$H,5,FALSE),""),)</f>
        <v/>
      </c>
      <c r="I142" s="41"/>
      <c r="J142" s="45"/>
      <c r="K142" s="303" t="str">
        <f>IFERROR(IF($A142&gt;=1000,VLOOKUP($A142,附表.魔法!$B:$H,7,FALSE),""),)</f>
        <v/>
      </c>
      <c r="L142" s="41"/>
      <c r="M142" s="41"/>
      <c r="N142" s="41"/>
      <c r="O142" s="41"/>
      <c r="P142" s="41"/>
      <c r="Q142" s="41"/>
      <c r="R142" s="41"/>
      <c r="S142" s="45"/>
      <c r="T142" s="309"/>
      <c r="U142" s="41"/>
      <c r="V142" s="41"/>
      <c r="W142" s="41"/>
      <c r="X142" s="41"/>
      <c r="Y142" s="309"/>
      <c r="Z142" s="97"/>
      <c r="AA142" s="36"/>
      <c r="AB142" s="36"/>
      <c r="AC142" s="36"/>
      <c r="AD142" s="36"/>
      <c r="AE142" s="36"/>
      <c r="AF142" s="36"/>
      <c r="AG142" s="36"/>
      <c r="AH142" s="36"/>
      <c r="AI142" s="36"/>
      <c r="AJ142" s="36"/>
      <c r="AK142" s="36"/>
      <c r="AL142" s="19"/>
      <c r="AM142" s="19"/>
      <c r="AN142" s="19"/>
      <c r="AO142" s="19"/>
      <c r="AP142" s="19"/>
    </row>
    <row r="143" ht="14.25" customHeight="1" spans="1:42">
      <c r="A143" s="305"/>
      <c r="B143" s="306" t="str">
        <f>IFERROR(IF($A143&gt;=1000,VLOOKUP($A143,附表.魔法!$B:$H,2,FALSE),""),)</f>
        <v/>
      </c>
      <c r="C143" s="152"/>
      <c r="D143" s="106"/>
      <c r="E143" s="306" t="str">
        <f>IFERROR(IF($A143&gt;=1000,VLOOKUP($A143,附表.魔法!$B:$H,4,FALSE),""),)</f>
        <v/>
      </c>
      <c r="F143" s="152"/>
      <c r="G143" s="106"/>
      <c r="H143" s="306" t="str">
        <f>IFERROR(IF($A143&gt;=1000,VLOOKUP($A143,附表.魔法!$B:$H,5,FALSE),""),)</f>
        <v/>
      </c>
      <c r="I143" s="152"/>
      <c r="J143" s="106"/>
      <c r="K143" s="306" t="str">
        <f>IFERROR(IF($A143&gt;=1000,VLOOKUP($A143,附表.魔法!$B:$H,7,FALSE),""),)</f>
        <v/>
      </c>
      <c r="L143" s="152"/>
      <c r="M143" s="152"/>
      <c r="N143" s="152"/>
      <c r="O143" s="152"/>
      <c r="P143" s="152"/>
      <c r="Q143" s="152"/>
      <c r="R143" s="152"/>
      <c r="S143" s="106"/>
      <c r="T143" s="311"/>
      <c r="U143" s="152"/>
      <c r="V143" s="152"/>
      <c r="W143" s="152"/>
      <c r="X143" s="152"/>
      <c r="Y143" s="311"/>
      <c r="Z143" s="193"/>
      <c r="AA143" s="36"/>
      <c r="AB143" s="36"/>
      <c r="AC143" s="36"/>
      <c r="AD143" s="36"/>
      <c r="AE143" s="36"/>
      <c r="AF143" s="36"/>
      <c r="AG143" s="36"/>
      <c r="AH143" s="36"/>
      <c r="AI143" s="36"/>
      <c r="AJ143" s="36"/>
      <c r="AK143" s="36"/>
      <c r="AL143" s="19"/>
      <c r="AM143" s="19"/>
      <c r="AN143" s="19"/>
      <c r="AO143" s="19"/>
      <c r="AP143" s="19"/>
    </row>
    <row r="144" ht="14.25" customHeight="1" spans="1:42">
      <c r="A144" s="242"/>
      <c r="B144" s="242"/>
      <c r="C144" s="242"/>
      <c r="D144" s="242"/>
      <c r="E144" s="242"/>
      <c r="F144" s="242"/>
      <c r="G144" s="242"/>
      <c r="H144" s="242"/>
      <c r="I144" s="242"/>
      <c r="J144" s="242"/>
      <c r="K144" s="242"/>
      <c r="L144" s="242"/>
      <c r="M144" s="283"/>
      <c r="N144" s="283"/>
      <c r="O144" s="242"/>
      <c r="P144" s="242"/>
      <c r="Q144" s="242"/>
      <c r="R144" s="242"/>
      <c r="S144" s="242"/>
      <c r="T144" s="242"/>
      <c r="U144" s="242"/>
      <c r="V144" s="242"/>
      <c r="W144" s="242"/>
      <c r="X144" s="242"/>
      <c r="Y144" s="242"/>
      <c r="Z144" s="242"/>
      <c r="AA144" s="36"/>
      <c r="AB144" s="36"/>
      <c r="AC144" s="36"/>
      <c r="AD144" s="36"/>
      <c r="AE144" s="36"/>
      <c r="AF144" s="36"/>
      <c r="AG144" s="36"/>
      <c r="AH144" s="36"/>
      <c r="AI144" s="36"/>
      <c r="AJ144" s="36"/>
      <c r="AK144" s="36"/>
      <c r="AL144" s="19"/>
      <c r="AM144" s="19"/>
      <c r="AN144" s="19"/>
      <c r="AO144" s="19"/>
      <c r="AP144" s="19"/>
    </row>
    <row r="145" ht="14.25" customHeight="1" spans="1:42">
      <c r="A145" s="243" t="s">
        <v>784</v>
      </c>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95"/>
      <c r="AA145" s="36"/>
      <c r="AB145" s="36"/>
      <c r="AC145" s="36"/>
      <c r="AD145" s="36"/>
      <c r="AE145" s="36"/>
      <c r="AF145" s="36"/>
      <c r="AG145" s="36"/>
      <c r="AH145" s="36"/>
      <c r="AI145" s="36"/>
      <c r="AJ145" s="36"/>
      <c r="AK145" s="36"/>
      <c r="AL145" s="19"/>
      <c r="AM145" s="19"/>
      <c r="AN145" s="19"/>
      <c r="AO145" s="19"/>
      <c r="AP145" s="19"/>
    </row>
    <row r="146" ht="14.25" customHeight="1" spans="1:42">
      <c r="A146" s="307" t="s">
        <v>785</v>
      </c>
      <c r="B146" s="41"/>
      <c r="C146" s="41"/>
      <c r="D146" s="41"/>
      <c r="E146" s="303" t="s">
        <v>748</v>
      </c>
      <c r="F146" s="41"/>
      <c r="G146" s="41"/>
      <c r="H146" s="41"/>
      <c r="I146" s="41"/>
      <c r="J146" s="41"/>
      <c r="K146" s="303" t="s">
        <v>493</v>
      </c>
      <c r="L146" s="41"/>
      <c r="M146" s="41"/>
      <c r="N146" s="41"/>
      <c r="O146" s="303" t="s">
        <v>786</v>
      </c>
      <c r="P146" s="41"/>
      <c r="Q146" s="41"/>
      <c r="R146" s="41"/>
      <c r="S146" s="41"/>
      <c r="T146" s="303" t="s">
        <v>787</v>
      </c>
      <c r="U146" s="41"/>
      <c r="V146" s="41"/>
      <c r="W146" s="41"/>
      <c r="X146" s="41"/>
      <c r="Y146" s="41"/>
      <c r="Z146" s="97"/>
      <c r="AA146" s="36"/>
      <c r="AB146" s="36"/>
      <c r="AC146" s="36"/>
      <c r="AD146" s="36"/>
      <c r="AE146" s="36"/>
      <c r="AF146" s="36"/>
      <c r="AG146" s="36"/>
      <c r="AH146" s="36"/>
      <c r="AI146" s="36"/>
      <c r="AJ146" s="36"/>
      <c r="AK146" s="36"/>
      <c r="AL146" s="19"/>
      <c r="AM146" s="19"/>
      <c r="AN146" s="19"/>
      <c r="AO146" s="19"/>
      <c r="AP146" s="19"/>
    </row>
    <row r="147" ht="14.25" customHeight="1" spans="1:42">
      <c r="A147" s="801" t="s">
        <v>788</v>
      </c>
      <c r="B147" s="41"/>
      <c r="C147" s="41"/>
      <c r="D147" s="41"/>
      <c r="E147" s="802" t="s">
        <v>789</v>
      </c>
      <c r="F147" s="41"/>
      <c r="G147" s="41"/>
      <c r="H147" s="41"/>
      <c r="I147" s="41"/>
      <c r="J147" s="41"/>
      <c r="K147" s="802" t="s">
        <v>790</v>
      </c>
      <c r="L147" s="41"/>
      <c r="M147" s="41"/>
      <c r="N147" s="41"/>
      <c r="O147" s="802" t="s">
        <v>791</v>
      </c>
      <c r="P147" s="41"/>
      <c r="Q147" s="41"/>
      <c r="R147" s="41"/>
      <c r="S147" s="41"/>
      <c r="T147" s="802" t="s">
        <v>792</v>
      </c>
      <c r="U147" s="41"/>
      <c r="V147" s="41"/>
      <c r="W147" s="41"/>
      <c r="X147" s="41"/>
      <c r="Y147" s="41"/>
      <c r="Z147" s="97"/>
      <c r="AA147" s="36"/>
      <c r="AB147" s="36"/>
      <c r="AC147" s="36"/>
      <c r="AD147" s="36"/>
      <c r="AE147" s="36"/>
      <c r="AF147" s="36"/>
      <c r="AG147" s="36"/>
      <c r="AH147" s="36"/>
      <c r="AI147" s="36"/>
      <c r="AJ147" s="36"/>
      <c r="AK147" s="36"/>
      <c r="AL147" s="19"/>
      <c r="AM147" s="19"/>
      <c r="AN147" s="19"/>
      <c r="AO147" s="19"/>
      <c r="AP147" s="19"/>
    </row>
    <row r="148" ht="14.25" customHeight="1" spans="1:42">
      <c r="A148" s="803"/>
      <c r="B148" s="41"/>
      <c r="C148" s="41"/>
      <c r="D148" s="41"/>
      <c r="E148" s="804"/>
      <c r="F148" s="41"/>
      <c r="G148" s="41"/>
      <c r="H148" s="41"/>
      <c r="I148" s="41"/>
      <c r="J148" s="41"/>
      <c r="K148" s="804"/>
      <c r="L148" s="41"/>
      <c r="M148" s="41"/>
      <c r="N148" s="41"/>
      <c r="O148" s="804"/>
      <c r="P148" s="41"/>
      <c r="Q148" s="41"/>
      <c r="R148" s="41"/>
      <c r="S148" s="41"/>
      <c r="T148" s="804"/>
      <c r="U148" s="41"/>
      <c r="V148" s="41"/>
      <c r="W148" s="41"/>
      <c r="X148" s="41"/>
      <c r="Y148" s="41"/>
      <c r="Z148" s="97"/>
      <c r="AA148" s="36"/>
      <c r="AB148" s="36"/>
      <c r="AC148" s="36"/>
      <c r="AD148" s="36"/>
      <c r="AE148" s="36"/>
      <c r="AF148" s="36"/>
      <c r="AG148" s="36"/>
      <c r="AH148" s="36"/>
      <c r="AI148" s="36"/>
      <c r="AJ148" s="36"/>
      <c r="AK148" s="36"/>
      <c r="AL148" s="19"/>
      <c r="AM148" s="19"/>
      <c r="AN148" s="19"/>
      <c r="AO148" s="19"/>
      <c r="AP148" s="19"/>
    </row>
    <row r="149" ht="14.25" customHeight="1" spans="1:42">
      <c r="A149" s="803"/>
      <c r="B149" s="41"/>
      <c r="C149" s="41"/>
      <c r="D149" s="41"/>
      <c r="E149" s="804"/>
      <c r="F149" s="41"/>
      <c r="G149" s="41"/>
      <c r="H149" s="41"/>
      <c r="I149" s="41"/>
      <c r="J149" s="41"/>
      <c r="K149" s="804"/>
      <c r="L149" s="41"/>
      <c r="M149" s="41"/>
      <c r="N149" s="41"/>
      <c r="O149" s="804"/>
      <c r="P149" s="41"/>
      <c r="Q149" s="41"/>
      <c r="R149" s="41"/>
      <c r="S149" s="41"/>
      <c r="T149" s="804"/>
      <c r="U149" s="41"/>
      <c r="V149" s="41"/>
      <c r="W149" s="41"/>
      <c r="X149" s="41"/>
      <c r="Y149" s="41"/>
      <c r="Z149" s="97"/>
      <c r="AA149" s="36"/>
      <c r="AB149" s="36"/>
      <c r="AC149" s="36"/>
      <c r="AD149" s="36"/>
      <c r="AE149" s="36"/>
      <c r="AF149" s="36"/>
      <c r="AG149" s="36"/>
      <c r="AH149" s="36"/>
      <c r="AI149" s="36"/>
      <c r="AJ149" s="36"/>
      <c r="AK149" s="36"/>
      <c r="AL149" s="19"/>
      <c r="AM149" s="19"/>
      <c r="AN149" s="19"/>
      <c r="AO149" s="19"/>
      <c r="AP149" s="19"/>
    </row>
    <row r="150" ht="14.25" customHeight="1" spans="1:42">
      <c r="A150" s="803"/>
      <c r="B150" s="41"/>
      <c r="C150" s="41"/>
      <c r="D150" s="41"/>
      <c r="E150" s="804"/>
      <c r="F150" s="41"/>
      <c r="G150" s="41"/>
      <c r="H150" s="41"/>
      <c r="I150" s="41"/>
      <c r="J150" s="41"/>
      <c r="K150" s="804"/>
      <c r="L150" s="41"/>
      <c r="M150" s="41"/>
      <c r="N150" s="41"/>
      <c r="O150" s="804"/>
      <c r="P150" s="41"/>
      <c r="Q150" s="41"/>
      <c r="R150" s="41"/>
      <c r="S150" s="41"/>
      <c r="T150" s="804"/>
      <c r="U150" s="41"/>
      <c r="V150" s="41"/>
      <c r="W150" s="41"/>
      <c r="X150" s="41"/>
      <c r="Y150" s="41"/>
      <c r="Z150" s="97"/>
      <c r="AA150" s="36"/>
      <c r="AB150" s="36"/>
      <c r="AC150" s="36"/>
      <c r="AD150" s="36"/>
      <c r="AE150" s="36"/>
      <c r="AF150" s="36"/>
      <c r="AG150" s="36"/>
      <c r="AH150" s="36"/>
      <c r="AI150" s="36"/>
      <c r="AJ150" s="36"/>
      <c r="AK150" s="36"/>
      <c r="AL150" s="19"/>
      <c r="AM150" s="19"/>
      <c r="AN150" s="19"/>
      <c r="AO150" s="19"/>
      <c r="AP150" s="19"/>
    </row>
    <row r="151" ht="14.25" customHeight="1" spans="1:42">
      <c r="A151" s="805"/>
      <c r="B151" s="152"/>
      <c r="C151" s="152"/>
      <c r="D151" s="152"/>
      <c r="E151" s="806"/>
      <c r="F151" s="152"/>
      <c r="G151" s="152"/>
      <c r="H151" s="152"/>
      <c r="I151" s="152"/>
      <c r="J151" s="152"/>
      <c r="K151" s="806"/>
      <c r="L151" s="152"/>
      <c r="M151" s="152"/>
      <c r="N151" s="152"/>
      <c r="O151" s="806"/>
      <c r="P151" s="152"/>
      <c r="Q151" s="152"/>
      <c r="R151" s="152"/>
      <c r="S151" s="152"/>
      <c r="T151" s="806"/>
      <c r="U151" s="152"/>
      <c r="V151" s="152"/>
      <c r="W151" s="152"/>
      <c r="X151" s="152"/>
      <c r="Y151" s="152"/>
      <c r="Z151" s="193"/>
      <c r="AA151" s="36"/>
      <c r="AB151" s="36"/>
      <c r="AC151" s="36"/>
      <c r="AD151" s="36"/>
      <c r="AE151" s="36"/>
      <c r="AF151" s="36"/>
      <c r="AG151" s="36"/>
      <c r="AH151" s="36"/>
      <c r="AI151" s="36"/>
      <c r="AJ151" s="36"/>
      <c r="AK151" s="36"/>
      <c r="AL151" s="19"/>
      <c r="AM151" s="19"/>
      <c r="AN151" s="19"/>
      <c r="AO151" s="19"/>
      <c r="AP151" s="19"/>
    </row>
    <row r="152" ht="14.25" customHeight="1" spans="1:42">
      <c r="A152" s="242"/>
      <c r="B152" s="242"/>
      <c r="C152" s="242"/>
      <c r="D152" s="242"/>
      <c r="E152" s="242"/>
      <c r="F152" s="242"/>
      <c r="G152" s="242"/>
      <c r="H152" s="242"/>
      <c r="I152" s="242"/>
      <c r="J152" s="242"/>
      <c r="K152" s="242"/>
      <c r="L152" s="242"/>
      <c r="M152" s="242"/>
      <c r="N152" s="242"/>
      <c r="O152" s="242"/>
      <c r="P152" s="242"/>
      <c r="Q152" s="242"/>
      <c r="R152" s="242"/>
      <c r="S152" s="242"/>
      <c r="T152" s="242"/>
      <c r="U152" s="242"/>
      <c r="V152" s="242"/>
      <c r="W152" s="242"/>
      <c r="X152" s="242"/>
      <c r="Y152" s="242"/>
      <c r="Z152" s="242"/>
      <c r="AA152" s="36"/>
      <c r="AB152" s="36"/>
      <c r="AC152" s="36"/>
      <c r="AD152" s="36"/>
      <c r="AE152" s="36"/>
      <c r="AF152" s="36"/>
      <c r="AG152" s="36"/>
      <c r="AH152" s="36"/>
      <c r="AI152" s="36"/>
      <c r="AJ152" s="36"/>
      <c r="AK152" s="36"/>
      <c r="AL152" s="19"/>
      <c r="AM152" s="19"/>
      <c r="AN152" s="19"/>
      <c r="AO152" s="19"/>
      <c r="AP152" s="19"/>
    </row>
    <row r="153" ht="14.25" customHeight="1" spans="1:42">
      <c r="A153" s="243" t="s">
        <v>793</v>
      </c>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95"/>
      <c r="AA153" s="36"/>
      <c r="AB153" s="36"/>
      <c r="AC153" s="36"/>
      <c r="AD153" s="36"/>
      <c r="AE153" s="36"/>
      <c r="AF153" s="36"/>
      <c r="AG153" s="36"/>
      <c r="AH153" s="36"/>
      <c r="AI153" s="36"/>
      <c r="AJ153" s="36"/>
      <c r="AK153" s="36"/>
      <c r="AL153" s="19"/>
      <c r="AM153" s="19"/>
      <c r="AN153" s="19"/>
      <c r="AO153" s="19"/>
      <c r="AP153" s="19"/>
    </row>
    <row r="154" ht="14.25" customHeight="1" spans="1:42">
      <c r="A154" s="312" t="s">
        <v>675</v>
      </c>
      <c r="B154" s="147" t="s">
        <v>794</v>
      </c>
      <c r="C154" s="41"/>
      <c r="D154" s="45"/>
      <c r="E154" s="168" t="s">
        <v>795</v>
      </c>
      <c r="F154" s="147" t="s">
        <v>796</v>
      </c>
      <c r="G154" s="45"/>
      <c r="H154" s="147" t="s">
        <v>797</v>
      </c>
      <c r="I154" s="45"/>
      <c r="J154" s="168" t="s">
        <v>798</v>
      </c>
      <c r="K154" s="147" t="s">
        <v>799</v>
      </c>
      <c r="L154" s="41"/>
      <c r="M154" s="41"/>
      <c r="N154" s="41"/>
      <c r="O154" s="147" t="s">
        <v>800</v>
      </c>
      <c r="P154" s="41"/>
      <c r="Q154" s="41"/>
      <c r="R154" s="41"/>
      <c r="S154" s="45"/>
      <c r="T154" s="147" t="s">
        <v>801</v>
      </c>
      <c r="U154" s="41"/>
      <c r="V154" s="41"/>
      <c r="W154" s="41"/>
      <c r="X154" s="41"/>
      <c r="Y154" s="41"/>
      <c r="Z154" s="97"/>
      <c r="AA154" s="36"/>
      <c r="AB154" s="36"/>
      <c r="AC154" s="36"/>
      <c r="AD154" s="36"/>
      <c r="AE154" s="36"/>
      <c r="AF154" s="36"/>
      <c r="AG154" s="36"/>
      <c r="AH154" s="36"/>
      <c r="AI154" s="36"/>
      <c r="AJ154" s="36"/>
      <c r="AK154" s="36"/>
      <c r="AL154" s="19"/>
      <c r="AM154" s="19"/>
      <c r="AN154" s="19"/>
      <c r="AO154" s="19"/>
      <c r="AP154" s="19"/>
    </row>
    <row r="155" ht="14.25" customHeight="1" spans="1:42">
      <c r="A155" s="313"/>
      <c r="B155" s="303" t="str">
        <f>IFERROR(IF($A155&gt;=1000,VLOOKUP($A155,附表.神話典籍!$B:$M,2,FALSE),""),)&amp;IFERROR(IF($A155&gt;=1000,"("&amp;VLOOKUP($A155,附表.神話典籍!$B:$M,3,FALSE)&amp;")",""),)</f>
        <v/>
      </c>
      <c r="C155" s="41"/>
      <c r="D155" s="45"/>
      <c r="E155" s="314" t="str">
        <f>IFERROR(IF($A155&gt;=1000,VLOOKUP($A155,附表.神話典籍!$B:$M,6,FALSE),""),)</f>
        <v/>
      </c>
      <c r="F155" s="303" t="str">
        <f>IFERROR(IF($A155&gt;=1000,VLOOKUP($A155,附表.神話典籍!$B:$M,7,FALSE),""),)</f>
        <v/>
      </c>
      <c r="G155" s="45"/>
      <c r="H155" s="303" t="str">
        <f>IFERROR(IF($A155&gt;=1000,VLOOKUP($A155,附表.神話典籍!$B:$M,8,FALSE)&amp;"/"&amp;VLOOKUP($A155,附表.神話典籍!$B:$M,9,FALSE),""),)</f>
        <v/>
      </c>
      <c r="I155" s="45"/>
      <c r="J155" s="314" t="str">
        <f>IFERROR(IF($A155&gt;=1000,VLOOKUP($A155,附表.神話典籍!$B:$M,10,FALSE),""),)</f>
        <v/>
      </c>
      <c r="K155" s="322" t="str">
        <f>IFERROR(IF($A155&gt;=1000,VLOOKUP($A155,附表.神話典籍!$B:$M,12,FALSE),""),)</f>
        <v/>
      </c>
      <c r="L155" s="41"/>
      <c r="M155" s="41"/>
      <c r="N155" s="41"/>
      <c r="O155" s="322" t="str">
        <f>IFERROR(IF($A155&gt;=1000,VLOOKUP($A155,附表.神話典籍!$B:$M,11,FALSE),""),)</f>
        <v/>
      </c>
      <c r="P155" s="41"/>
      <c r="Q155" s="41"/>
      <c r="R155" s="41"/>
      <c r="S155" s="45"/>
      <c r="T155" s="309"/>
      <c r="U155" s="41"/>
      <c r="V155" s="41"/>
      <c r="W155" s="41"/>
      <c r="X155" s="41"/>
      <c r="Y155" s="41"/>
      <c r="Z155" s="97"/>
      <c r="AA155" s="36"/>
      <c r="AB155" s="36"/>
      <c r="AC155" s="36"/>
      <c r="AD155" s="36"/>
      <c r="AE155" s="36"/>
      <c r="AF155" s="36"/>
      <c r="AG155" s="36"/>
      <c r="AH155" s="36"/>
      <c r="AI155" s="36"/>
      <c r="AJ155" s="36"/>
      <c r="AK155" s="36"/>
      <c r="AL155" s="19"/>
      <c r="AM155" s="19"/>
      <c r="AN155" s="19"/>
      <c r="AO155" s="19"/>
      <c r="AP155" s="19"/>
    </row>
    <row r="156" ht="14.25" customHeight="1" spans="1:42">
      <c r="A156" s="313"/>
      <c r="B156" s="303" t="str">
        <f>IFERROR(IF($A156&gt;=1000,VLOOKUP($A156,附表.神話典籍!$B:$M,2,FALSE),""),)&amp;IFERROR(IF($A156&gt;=1000,"("&amp;VLOOKUP($A156,附表.神話典籍!$B:$M,3,FALSE)&amp;")",""),)</f>
        <v/>
      </c>
      <c r="C156" s="41"/>
      <c r="D156" s="45"/>
      <c r="E156" s="314" t="str">
        <f>IFERROR(IF($A156&gt;=1000,VLOOKUP($A156,附表.神話典籍!$B:$M,6,FALSE),""),)</f>
        <v/>
      </c>
      <c r="F156" s="303" t="str">
        <f>IFERROR(IF($A156&gt;=1000,VLOOKUP($A156,附表.神話典籍!$B:$M,7,FALSE),""),)</f>
        <v/>
      </c>
      <c r="G156" s="45"/>
      <c r="H156" s="303" t="str">
        <f>IFERROR(IF($A156&gt;=1000,VLOOKUP($A156,附表.神話典籍!$B:$M,8,FALSE)&amp;"/"&amp;VLOOKUP($A156,附表.神話典籍!$B:$M,9,FALSE),""),)</f>
        <v/>
      </c>
      <c r="I156" s="45"/>
      <c r="J156" s="314" t="str">
        <f>IFERROR(IF($A156&gt;=1000,VLOOKUP($A156,附表.神話典籍!$B:$M,10,FALSE),""),)</f>
        <v/>
      </c>
      <c r="K156" s="322" t="str">
        <f>IFERROR(IF($A156&gt;=1000,VLOOKUP($A156,附表.神話典籍!$B:$M,12,FALSE),""),)</f>
        <v/>
      </c>
      <c r="L156" s="41"/>
      <c r="M156" s="41"/>
      <c r="N156" s="41"/>
      <c r="O156" s="322" t="str">
        <f>IFERROR(IF($A156&gt;=1000,VLOOKUP($A156,附表.神話典籍!$B:$M,11,FALSE),""),)</f>
        <v/>
      </c>
      <c r="P156" s="41"/>
      <c r="Q156" s="41"/>
      <c r="R156" s="41"/>
      <c r="S156" s="45"/>
      <c r="T156" s="309"/>
      <c r="U156" s="41"/>
      <c r="V156" s="41"/>
      <c r="W156" s="41"/>
      <c r="X156" s="41"/>
      <c r="Y156" s="41"/>
      <c r="Z156" s="97"/>
      <c r="AA156" s="36"/>
      <c r="AB156" s="36"/>
      <c r="AC156" s="36"/>
      <c r="AD156" s="36"/>
      <c r="AE156" s="36"/>
      <c r="AF156" s="36"/>
      <c r="AG156" s="36"/>
      <c r="AH156" s="36"/>
      <c r="AI156" s="36"/>
      <c r="AJ156" s="36"/>
      <c r="AK156" s="36"/>
      <c r="AL156" s="19"/>
      <c r="AM156" s="19"/>
      <c r="AN156" s="19"/>
      <c r="AO156" s="19"/>
      <c r="AP156" s="19"/>
    </row>
    <row r="157" ht="16.5" spans="1:42">
      <c r="A157" s="313"/>
      <c r="B157" s="303" t="str">
        <f>IFERROR(IF($A157&gt;=1000,VLOOKUP($A157,附表.神話典籍!$B:$M,2,FALSE),""),)&amp;IFERROR(IF($A157&gt;=1000,"("&amp;VLOOKUP($A157,附表.神話典籍!$B:$M,3,FALSE)&amp;")",""),)</f>
        <v/>
      </c>
      <c r="C157" s="41"/>
      <c r="D157" s="45"/>
      <c r="E157" s="314" t="str">
        <f>IFERROR(IF($A157&gt;=1000,VLOOKUP($A157,附表.神話典籍!$B:$M,6,FALSE),""),)</f>
        <v/>
      </c>
      <c r="F157" s="303" t="str">
        <f>IFERROR(IF($A157&gt;=1000,VLOOKUP($A157,附表.神話典籍!$B:$M,7,FALSE),""),)</f>
        <v/>
      </c>
      <c r="G157" s="45"/>
      <c r="H157" s="303" t="str">
        <f>IFERROR(IF($A157&gt;=1000,VLOOKUP($A157,附表.神話典籍!$B:$M,8,FALSE)&amp;"/"&amp;VLOOKUP($A157,附表.神話典籍!$B:$M,9,FALSE),""),)</f>
        <v/>
      </c>
      <c r="I157" s="45"/>
      <c r="J157" s="314" t="str">
        <f>IFERROR(IF($A157&gt;=1000,VLOOKUP($A157,附表.神話典籍!$B:$M,10,FALSE),""),)</f>
        <v/>
      </c>
      <c r="K157" s="322" t="str">
        <f>IFERROR(IF($A157&gt;=1000,VLOOKUP($A157,附表.神話典籍!$B:$M,12,FALSE),""),)</f>
        <v/>
      </c>
      <c r="L157" s="41"/>
      <c r="M157" s="41"/>
      <c r="N157" s="41"/>
      <c r="O157" s="322" t="str">
        <f>IFERROR(IF($A157&gt;=1000,VLOOKUP($A157,附表.神話典籍!$B:$M,11,FALSE),""),)</f>
        <v/>
      </c>
      <c r="P157" s="41"/>
      <c r="Q157" s="41"/>
      <c r="R157" s="41"/>
      <c r="S157" s="45"/>
      <c r="T157" s="309"/>
      <c r="U157" s="41"/>
      <c r="V157" s="41"/>
      <c r="W157" s="41"/>
      <c r="X157" s="41"/>
      <c r="Y157" s="41"/>
      <c r="Z157" s="97"/>
      <c r="AA157" s="214"/>
      <c r="AB157" s="214"/>
      <c r="AC157" s="214"/>
      <c r="AD157" s="214"/>
      <c r="AE157" s="214"/>
      <c r="AF157" s="214"/>
      <c r="AG157" s="214"/>
      <c r="AH157" s="214"/>
      <c r="AI157" s="214"/>
      <c r="AJ157" s="214"/>
      <c r="AK157" s="214"/>
      <c r="AL157" s="641"/>
      <c r="AM157" s="641"/>
      <c r="AN157" s="641"/>
      <c r="AO157" s="641"/>
      <c r="AP157" s="641"/>
    </row>
    <row r="158" ht="16.5" spans="1:42">
      <c r="A158" s="313"/>
      <c r="B158" s="303" t="str">
        <f>IFERROR(IF($A158&gt;=1000,VLOOKUP($A158,附表.神話典籍!$B:$M,2,FALSE),""),)&amp;IFERROR(IF($A158&gt;=1000,"("&amp;VLOOKUP($A158,附表.神話典籍!$B:$M,3,FALSE)&amp;")",""),)</f>
        <v/>
      </c>
      <c r="C158" s="41"/>
      <c r="D158" s="45"/>
      <c r="E158" s="314" t="str">
        <f>IFERROR(IF($A158&gt;=1000,VLOOKUP($A158,附表.神話典籍!$B:$M,6,FALSE),""),)</f>
        <v/>
      </c>
      <c r="F158" s="303" t="str">
        <f>IFERROR(IF($A158&gt;=1000,VLOOKUP($A158,附表.神話典籍!$B:$M,7,FALSE),""),)</f>
        <v/>
      </c>
      <c r="G158" s="45"/>
      <c r="H158" s="303" t="str">
        <f>IFERROR(IF($A158&gt;=1000,VLOOKUP($A158,附表.神話典籍!$B:$M,8,FALSE)&amp;"/"&amp;VLOOKUP($A158,附表.神話典籍!$B:$M,9,FALSE),""),)</f>
        <v/>
      </c>
      <c r="I158" s="45"/>
      <c r="J158" s="314" t="str">
        <f>IFERROR(IF($A158&gt;=1000,VLOOKUP($A158,附表.神話典籍!$B:$M,10,FALSE),""),)</f>
        <v/>
      </c>
      <c r="K158" s="322" t="str">
        <f>IFERROR(IF($A158&gt;=1000,VLOOKUP($A158,附表.神話典籍!$B:$M,12,FALSE),""),)</f>
        <v/>
      </c>
      <c r="L158" s="41"/>
      <c r="M158" s="41"/>
      <c r="N158" s="41"/>
      <c r="O158" s="322" t="str">
        <f>IFERROR(IF($A158&gt;=1000,VLOOKUP($A158,附表.神話典籍!$B:$M,11,FALSE),""),)</f>
        <v/>
      </c>
      <c r="P158" s="41"/>
      <c r="Q158" s="41"/>
      <c r="R158" s="41"/>
      <c r="S158" s="45"/>
      <c r="T158" s="309"/>
      <c r="U158" s="41"/>
      <c r="V158" s="41"/>
      <c r="W158" s="41"/>
      <c r="X158" s="41"/>
      <c r="Y158" s="41"/>
      <c r="Z158" s="97"/>
      <c r="AA158" s="214"/>
      <c r="AB158" s="214"/>
      <c r="AC158" s="214"/>
      <c r="AD158" s="214"/>
      <c r="AE158" s="214"/>
      <c r="AF158" s="214"/>
      <c r="AG158" s="214"/>
      <c r="AH158" s="214"/>
      <c r="AI158" s="214"/>
      <c r="AJ158" s="214"/>
      <c r="AK158" s="214"/>
      <c r="AL158" s="641"/>
      <c r="AM158" s="641"/>
      <c r="AN158" s="641"/>
      <c r="AO158" s="641"/>
      <c r="AP158" s="641"/>
    </row>
    <row r="159" ht="17.25" spans="1:42">
      <c r="A159" s="315"/>
      <c r="B159" s="306" t="str">
        <f>IFERROR(IF($A159&gt;=1000,VLOOKUP($A159,附表.神話典籍!$B:$M,2,FALSE),""),)&amp;IFERROR(IF($A159&gt;=1000,"("&amp;VLOOKUP($A159,附表.神話典籍!$B:$M,3,FALSE)&amp;")",""),)</f>
        <v/>
      </c>
      <c r="C159" s="152"/>
      <c r="D159" s="106"/>
      <c r="E159" s="316" t="str">
        <f>IFERROR(IF($A159&gt;=1000,VLOOKUP($A159,附表.神話典籍!$B:$M,6,FALSE),""),)</f>
        <v/>
      </c>
      <c r="F159" s="306" t="str">
        <f>IFERROR(IF($A159&gt;=1000,VLOOKUP($A159,附表.神話典籍!$B:$M,7,FALSE),""),)</f>
        <v/>
      </c>
      <c r="G159" s="106"/>
      <c r="H159" s="306" t="str">
        <f>IFERROR(IF($A159&gt;=1000,VLOOKUP($A159,附表.神話典籍!$B:$M,8,FALSE)&amp;"/"&amp;VLOOKUP($A159,附表.神話典籍!$B:$M,9,FALSE),""),)</f>
        <v/>
      </c>
      <c r="I159" s="106"/>
      <c r="J159" s="316" t="str">
        <f>IFERROR(IF($A159&gt;=1000,VLOOKUP($A159,附表.神話典籍!$B:$M,10,FALSE),""),)</f>
        <v/>
      </c>
      <c r="K159" s="323" t="str">
        <f>IFERROR(IF($A159&gt;=1000,VLOOKUP($A159,附表.神話典籍!$B:$M,12,FALSE),""),)</f>
        <v/>
      </c>
      <c r="L159" s="152"/>
      <c r="M159" s="152"/>
      <c r="N159" s="152"/>
      <c r="O159" s="323" t="str">
        <f>IFERROR(IF($A159&gt;=1000,VLOOKUP($A159,附表.神話典籍!$B:$M,11,FALSE),""),)</f>
        <v/>
      </c>
      <c r="P159" s="152"/>
      <c r="Q159" s="152"/>
      <c r="R159" s="152"/>
      <c r="S159" s="106"/>
      <c r="T159" s="311"/>
      <c r="U159" s="152"/>
      <c r="V159" s="152"/>
      <c r="W159" s="152"/>
      <c r="X159" s="152"/>
      <c r="Y159" s="152"/>
      <c r="Z159" s="193"/>
      <c r="AA159" s="214"/>
      <c r="AB159" s="214"/>
      <c r="AC159" s="214"/>
      <c r="AD159" s="214"/>
      <c r="AE159" s="214"/>
      <c r="AF159" s="214"/>
      <c r="AG159" s="214"/>
      <c r="AH159" s="214"/>
      <c r="AI159" s="214"/>
      <c r="AJ159" s="214"/>
      <c r="AK159" s="214"/>
      <c r="AL159" s="641"/>
      <c r="AM159" s="641"/>
      <c r="AN159" s="641"/>
      <c r="AO159" s="641"/>
      <c r="AP159" s="641"/>
    </row>
    <row r="160" ht="17.25" spans="1:42">
      <c r="A160" s="671" t="s">
        <v>0</v>
      </c>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214"/>
      <c r="AB160" s="214"/>
      <c r="AC160" s="214"/>
      <c r="AD160" s="214"/>
      <c r="AE160" s="214"/>
      <c r="AF160" s="214"/>
      <c r="AG160" s="214"/>
      <c r="AH160" s="214"/>
      <c r="AI160" s="214"/>
      <c r="AJ160" s="214"/>
      <c r="AK160" s="214"/>
      <c r="AL160" s="641"/>
      <c r="AM160" s="641"/>
      <c r="AN160" s="641"/>
      <c r="AO160" s="641"/>
      <c r="AP160" s="641"/>
    </row>
    <row r="161" ht="16.5" spans="1:42">
      <c r="A161" s="317" t="s">
        <v>802</v>
      </c>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111"/>
      <c r="AA161" s="214"/>
      <c r="AB161" s="214"/>
      <c r="AC161" s="214"/>
      <c r="AD161" s="214"/>
      <c r="AE161" s="214"/>
      <c r="AF161" s="214"/>
      <c r="AG161" s="214"/>
      <c r="AH161" s="214"/>
      <c r="AI161" s="214"/>
      <c r="AJ161" s="214"/>
      <c r="AK161" s="214"/>
      <c r="AL161" s="641"/>
      <c r="AM161" s="641"/>
      <c r="AN161" s="641"/>
      <c r="AO161" s="641"/>
      <c r="AP161" s="641"/>
    </row>
    <row r="162" ht="16.5" spans="1:42">
      <c r="A162" s="318" t="str">
        <f>IFERROR(__xludf.DUMMYFUNCTION("""現在版本v3.11.22 / 最新版本""&amp;IMPORTRANGE(""https://docs.google.com/spreadsheets/d/1B6V92cSJ0zbWb91g_DKE66ztAJl8kAaUKcZWV2_4CS4/edit#gid=1168686766"",""人物卡!A160"")"),"現在版本v3.11.22 / 最新版本v3.11.22")</f>
        <v>現在版本v3.11.22 / 最新版本v3.11.22</v>
      </c>
      <c r="B162" s="280"/>
      <c r="C162" s="280"/>
      <c r="D162" s="280"/>
      <c r="E162" s="280"/>
      <c r="F162" s="280"/>
      <c r="G162" s="280"/>
      <c r="H162" s="280"/>
      <c r="I162" s="280"/>
      <c r="J162" s="280"/>
      <c r="K162" s="280"/>
      <c r="L162" s="280"/>
      <c r="M162" s="280"/>
      <c r="N162" s="280"/>
      <c r="O162" s="280"/>
      <c r="P162" s="280"/>
      <c r="Q162" s="280"/>
      <c r="R162" s="280"/>
      <c r="S162" s="280"/>
      <c r="T162" s="280"/>
      <c r="U162" s="280"/>
      <c r="V162" s="280"/>
      <c r="W162" s="280"/>
      <c r="X162" s="280"/>
      <c r="Y162" s="280"/>
      <c r="Z162" s="104"/>
      <c r="AA162" s="214"/>
      <c r="AB162" s="214"/>
      <c r="AC162" s="214"/>
      <c r="AD162" s="214"/>
      <c r="AE162" s="214"/>
      <c r="AF162" s="214"/>
      <c r="AG162" s="214"/>
      <c r="AH162" s="214"/>
      <c r="AI162" s="214"/>
      <c r="AJ162" s="214"/>
      <c r="AK162" s="214"/>
      <c r="AL162" s="641"/>
      <c r="AM162" s="641"/>
      <c r="AN162" s="641"/>
      <c r="AO162" s="641"/>
      <c r="AP162" s="641"/>
    </row>
    <row r="163" ht="16.5" spans="1:42">
      <c r="A163" s="318" t="s">
        <v>803</v>
      </c>
      <c r="B163" s="280"/>
      <c r="C163" s="280"/>
      <c r="D163" s="280"/>
      <c r="E163" s="280"/>
      <c r="F163" s="280"/>
      <c r="G163" s="280"/>
      <c r="H163" s="280"/>
      <c r="I163" s="280"/>
      <c r="J163" s="280"/>
      <c r="K163" s="280"/>
      <c r="L163" s="280"/>
      <c r="M163" s="280"/>
      <c r="N163" s="280"/>
      <c r="O163" s="280"/>
      <c r="P163" s="280"/>
      <c r="Q163" s="280"/>
      <c r="R163" s="280"/>
      <c r="S163" s="280"/>
      <c r="T163" s="280"/>
      <c r="U163" s="280"/>
      <c r="V163" s="280"/>
      <c r="W163" s="280"/>
      <c r="X163" s="280"/>
      <c r="Y163" s="280"/>
      <c r="Z163" s="104"/>
      <c r="AA163" s="214"/>
      <c r="AB163" s="214"/>
      <c r="AC163" s="214"/>
      <c r="AD163" s="214"/>
      <c r="AE163" s="214"/>
      <c r="AF163" s="214"/>
      <c r="AG163" s="214"/>
      <c r="AH163" s="214"/>
      <c r="AI163" s="214"/>
      <c r="AJ163" s="214"/>
      <c r="AK163" s="214"/>
      <c r="AL163" s="641"/>
      <c r="AM163" s="641"/>
      <c r="AN163" s="641"/>
      <c r="AO163" s="641"/>
      <c r="AP163" s="641"/>
    </row>
    <row r="164" ht="16.5" spans="1:42">
      <c r="A164" s="672" t="str">
        <f>HYPERLINK("http://www.goddessfantasy.net/bbs/index.php?board=1400.0","純美蘋果園 - 香港討論區")</f>
        <v>純美蘋果園 - 香港討論區</v>
      </c>
      <c r="B164" s="280"/>
      <c r="C164" s="280"/>
      <c r="D164" s="280"/>
      <c r="E164" s="280"/>
      <c r="F164" s="280"/>
      <c r="G164" s="280"/>
      <c r="H164" s="280"/>
      <c r="I164" s="280"/>
      <c r="J164" s="280"/>
      <c r="K164" s="280"/>
      <c r="L164" s="280"/>
      <c r="M164" s="280"/>
      <c r="N164" s="280"/>
      <c r="O164" s="280"/>
      <c r="P164" s="280"/>
      <c r="Q164" s="280"/>
      <c r="R164" s="280"/>
      <c r="S164" s="280"/>
      <c r="T164" s="280"/>
      <c r="U164" s="280"/>
      <c r="V164" s="280"/>
      <c r="W164" s="280"/>
      <c r="X164" s="280"/>
      <c r="Y164" s="280"/>
      <c r="Z164" s="104"/>
      <c r="AA164" s="214"/>
      <c r="AB164" s="214"/>
      <c r="AC164" s="214"/>
      <c r="AD164" s="214"/>
      <c r="AE164" s="214"/>
      <c r="AF164" s="214"/>
      <c r="AG164" s="214"/>
      <c r="AH164" s="214"/>
      <c r="AI164" s="214"/>
      <c r="AJ164" s="214"/>
      <c r="AK164" s="214"/>
      <c r="AL164" s="641"/>
      <c r="AM164" s="641"/>
      <c r="AN164" s="641"/>
      <c r="AO164" s="641"/>
      <c r="AP164" s="641"/>
    </row>
    <row r="165" ht="17.25" spans="1:42">
      <c r="A165" s="54"/>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110"/>
      <c r="AA165" s="214"/>
      <c r="AB165" s="214"/>
      <c r="AC165" s="214"/>
      <c r="AD165" s="214"/>
      <c r="AE165" s="214"/>
      <c r="AF165" s="214"/>
      <c r="AG165" s="214"/>
      <c r="AH165" s="214"/>
      <c r="AI165" s="214"/>
      <c r="AJ165" s="214"/>
      <c r="AK165" s="214"/>
      <c r="AL165" s="641"/>
      <c r="AM165" s="641"/>
      <c r="AN165" s="641"/>
      <c r="AO165" s="641"/>
      <c r="AP165" s="641"/>
    </row>
    <row r="166" ht="18.75" hidden="1" customHeight="1" spans="1:42">
      <c r="A166" s="177"/>
      <c r="B166" s="177"/>
      <c r="C166" s="177"/>
      <c r="D166" s="177"/>
      <c r="E166" s="177"/>
      <c r="F166" s="177"/>
      <c r="G166" s="177"/>
      <c r="H166" s="177"/>
      <c r="I166" s="177"/>
      <c r="J166" s="177"/>
      <c r="K166" s="177"/>
      <c r="L166" s="177"/>
      <c r="M166" s="177"/>
      <c r="N166" s="29"/>
      <c r="O166" s="177"/>
      <c r="P166" s="177"/>
      <c r="Q166" s="177"/>
      <c r="R166" s="177"/>
      <c r="S166" s="177"/>
      <c r="T166" s="177"/>
      <c r="U166" s="177"/>
      <c r="V166" s="177"/>
      <c r="W166" s="177"/>
      <c r="X166" s="177"/>
      <c r="Y166" s="177"/>
      <c r="Z166" s="177"/>
      <c r="AA166" s="324"/>
      <c r="AB166" s="324"/>
      <c r="AC166" s="324"/>
      <c r="AD166" s="324"/>
      <c r="AE166" s="324"/>
      <c r="AF166" s="324"/>
      <c r="AG166" s="324"/>
      <c r="AH166" s="324"/>
      <c r="AI166" s="324"/>
      <c r="AJ166" s="324"/>
      <c r="AK166" s="324"/>
      <c r="AL166" s="327"/>
      <c r="AM166" s="327"/>
      <c r="AN166" s="327"/>
      <c r="AO166" s="327"/>
      <c r="AP166" s="327"/>
    </row>
    <row r="167" ht="18.75" hidden="1" customHeight="1" spans="1:42">
      <c r="A167" s="320"/>
      <c r="B167" s="320"/>
      <c r="C167" s="320"/>
      <c r="D167" s="320"/>
      <c r="E167" s="320"/>
      <c r="F167" s="320"/>
      <c r="G167" s="320"/>
      <c r="H167" s="320"/>
      <c r="I167" s="320"/>
      <c r="J167" s="320"/>
      <c r="K167" s="320"/>
      <c r="L167" s="320"/>
      <c r="M167" s="320"/>
      <c r="N167" s="321"/>
      <c r="O167" s="320"/>
      <c r="P167" s="320"/>
      <c r="Q167" s="320"/>
      <c r="R167" s="320"/>
      <c r="S167" s="320"/>
      <c r="T167" s="320"/>
      <c r="U167" s="320"/>
      <c r="V167" s="320"/>
      <c r="W167" s="320"/>
      <c r="X167" s="320"/>
      <c r="Y167" s="320"/>
      <c r="Z167" s="320"/>
      <c r="AA167" s="324"/>
      <c r="AB167" s="324"/>
      <c r="AC167" s="324"/>
      <c r="AD167" s="324"/>
      <c r="AE167" s="324"/>
      <c r="AF167" s="324"/>
      <c r="AG167" s="324"/>
      <c r="AH167" s="324"/>
      <c r="AI167" s="324"/>
      <c r="AJ167" s="324"/>
      <c r="AK167" s="324"/>
      <c r="AL167" s="327"/>
      <c r="AM167" s="327"/>
      <c r="AN167" s="327"/>
      <c r="AO167" s="327"/>
      <c r="AP167" s="327"/>
    </row>
    <row r="168" ht="18.75" customHeight="1" spans="1:42">
      <c r="A168" s="320" t="e">
        <f>IMAGE("https://ga-beacon.appspot.com/UA-111430056-3/character")</f>
        <v>#NAME?</v>
      </c>
      <c r="B168" s="320" t="e">
        <f>IMAGE(GOOGLEANALYTICS("UA-111430056-11","CoC7thV3","人物卡"))</f>
        <v>#NAME?</v>
      </c>
      <c r="C168" s="320"/>
      <c r="D168" s="320"/>
      <c r="E168" s="320"/>
      <c r="F168" s="320"/>
      <c r="G168" s="320"/>
      <c r="H168" s="320"/>
      <c r="I168" s="320"/>
      <c r="J168" s="320"/>
      <c r="K168" s="320"/>
      <c r="L168" s="320"/>
      <c r="M168" s="320"/>
      <c r="N168" s="321"/>
      <c r="O168" s="320"/>
      <c r="P168" s="320"/>
      <c r="Q168" s="320"/>
      <c r="R168" s="320"/>
      <c r="S168" s="320"/>
      <c r="T168" s="320"/>
      <c r="U168" s="320"/>
      <c r="V168" s="320"/>
      <c r="W168" s="320"/>
      <c r="X168" s="320"/>
      <c r="Y168" s="320"/>
      <c r="Z168" s="320"/>
      <c r="AA168" s="324"/>
      <c r="AB168" s="324"/>
      <c r="AC168" s="324"/>
      <c r="AD168" s="324"/>
      <c r="AE168" s="324"/>
      <c r="AF168" s="324"/>
      <c r="AG168" s="324"/>
      <c r="AH168" s="324"/>
      <c r="AI168" s="324"/>
      <c r="AJ168" s="324"/>
      <c r="AK168" s="324"/>
      <c r="AL168" s="324"/>
      <c r="AM168" s="324"/>
      <c r="AN168" s="324"/>
      <c r="AO168" s="324"/>
      <c r="AP168" s="324"/>
    </row>
    <row r="169" ht="18.75" hidden="1" customHeight="1" spans="1:42">
      <c r="A169" s="320"/>
      <c r="B169" s="320"/>
      <c r="C169" s="320"/>
      <c r="D169" s="320"/>
      <c r="E169" s="320"/>
      <c r="F169" s="320"/>
      <c r="G169" s="320"/>
      <c r="H169" s="320"/>
      <c r="I169" s="320"/>
      <c r="J169" s="320"/>
      <c r="K169" s="320"/>
      <c r="L169" s="320"/>
      <c r="M169" s="320"/>
      <c r="N169" s="321"/>
      <c r="O169" s="320"/>
      <c r="P169" s="320"/>
      <c r="Q169" s="320"/>
      <c r="R169" s="320"/>
      <c r="S169" s="320"/>
      <c r="T169" s="320"/>
      <c r="U169" s="320"/>
      <c r="V169" s="320"/>
      <c r="W169" s="320"/>
      <c r="X169" s="320"/>
      <c r="Y169" s="320"/>
      <c r="Z169" s="320"/>
      <c r="AA169" s="324"/>
      <c r="AB169" s="324"/>
      <c r="AC169" s="325" t="e">
        <f>"[物品]"&amp;CHAR(10)&amp;V20&amp;"："&amp;W20&amp;IF(A114="",,CHAR(10)&amp;A114)&amp;IF(F114="",,CHAR(10)&amp;F114)&amp;IF(L114="",,CHAR(10)&amp;L114)&amp;IF(Q114="",,CHAR(10)&amp;Q114)&amp;IF(V114="",,CHAR(10)&amp;V114)&amp;IF(A115="",,CHAR(10)&amp;A115)&amp;IF(F115="",,CHAR(10)&amp;F115)&amp;IF(L115="",,CHAR(10)&amp;L115)&amp;IF(Q115="",,CHAR(10)&amp;Q115)&amp;IF(V115="",,CHAR(10)&amp;V115)&amp;IF(A116="",,CHAR(10)&amp;A116)&amp;IF(F116="",,CHAR(10)&amp;F116)&amp;IF(L116="",,CHAR(10)&amp;L116)&amp;IF(Q116="",,CHAR(10)&amp;Q116)&amp;IF(V116="",,CHAR(10)&amp;V116)&amp;IF(A117="",,CHAR(10)&amp;A117)&amp;IF(F117="",,CHAR(10)&amp;F117)&amp;IF(L117="",,CHAR(10)&amp;L117)&amp;IF(Q117="",,CHAR(10)&amp;Q117)&amp;IF(V117="",,CHAR(10)&amp;V117)&amp;IF(A139="",,CHAR(10)&amp;A139&amp;" ")&amp;IF(A140="",,CHAR(10)&amp;A140&amp;" ")&amp;IF(A141="",,CHAR(10)&amp;A141&amp;" ")&amp;IF(A142="",,CHAR(10)&amp;A142&amp;" ")&amp;IF(A143="",,CHAR(10)&amp;A143&amp;" ")&amp;IF(B155="",,CHAR(10)&amp;B155&amp;" ")&amp;IF(B156="",,CHAR(10)&amp;B156&amp;" ")&amp;IF(B157="",,CHAR(10)&amp;B157&amp;" ")&amp;IF(B158="",,CHAR(10)&amp;B158&amp;" ")&amp;IF(B159="",,CHAR(10)&amp;B159&amp;" ")&amp;CHAR(10)</f>
        <v>#N/A</v>
      </c>
      <c r="AD169" s="325"/>
      <c r="AE169" s="325"/>
      <c r="AF169" s="325"/>
      <c r="AG169" s="325"/>
      <c r="AH169" s="325"/>
      <c r="AI169" s="325"/>
      <c r="AJ169" s="324"/>
      <c r="AK169" s="324"/>
      <c r="AL169" s="324"/>
      <c r="AM169" s="324"/>
      <c r="AN169" s="324"/>
      <c r="AO169" s="324"/>
      <c r="AP169" s="324"/>
    </row>
    <row r="170" ht="18.75" hidden="1" customHeight="1" spans="1:42">
      <c r="A170" s="320"/>
      <c r="B170" s="320"/>
      <c r="C170" s="320"/>
      <c r="D170" s="320"/>
      <c r="E170" s="320"/>
      <c r="F170" s="320"/>
      <c r="G170" s="320"/>
      <c r="H170" s="320"/>
      <c r="I170" s="320"/>
      <c r="J170" s="320"/>
      <c r="K170" s="320"/>
      <c r="L170" s="320"/>
      <c r="M170" s="320"/>
      <c r="N170" s="321"/>
      <c r="O170" s="320"/>
      <c r="P170" s="320"/>
      <c r="Q170" s="320"/>
      <c r="R170" s="320"/>
      <c r="S170" s="320"/>
      <c r="T170" s="320"/>
      <c r="U170" s="320"/>
      <c r="V170" s="320"/>
      <c r="W170" s="320"/>
      <c r="X170" s="320"/>
      <c r="Y170" s="320"/>
      <c r="Z170" s="320"/>
      <c r="AA170" s="324"/>
      <c r="AB170" s="324"/>
      <c r="AC170" s="325" t="e">
        <f>"[戰鬥技能]"&amp;CHAR(10)&amp;P46&amp;R46&amp;" "&amp;Y46&amp;" / "&amp;Z46&amp;IF(B81="",,CHAR(10)&amp;$B$81&amp;" "&amp;$K$81&amp;"% "&amp;$L$81&amp;$N$81)&amp;IF(B82="",,CHAR(10)&amp;B82&amp;" "&amp;K82&amp;"% "&amp;L82&amp;N82)&amp;IF(B83="",,CHAR(10)&amp;B83&amp;" "&amp;K83&amp;"% "&amp;L83&amp;N83)&amp;IF(B84="",,CHAR(10)&amp;B84&amp;" "&amp;K84&amp;"% "&amp;L84&amp;N84)&amp;IF(B85="",,CHAR(10)&amp;B85&amp;" "&amp;K85&amp;"% "&amp;L85&amp;N85&amp;CHAR(10)&amp;IF(B86="",,B86&amp;" "&amp;K86&amp;"% "&amp;L86&amp;N86))</f>
        <v>#VALUE!</v>
      </c>
      <c r="AD170" s="325"/>
      <c r="AE170" s="325"/>
      <c r="AF170" s="325"/>
      <c r="AG170" s="325"/>
      <c r="AH170" s="325"/>
      <c r="AI170" s="325"/>
      <c r="AJ170" s="324"/>
      <c r="AK170" s="324"/>
      <c r="AL170" s="324"/>
      <c r="AM170" s="324"/>
      <c r="AN170" s="324"/>
      <c r="AO170" s="324"/>
      <c r="AP170" s="324"/>
    </row>
    <row r="171" ht="18.75" hidden="1" customHeight="1" spans="1:42">
      <c r="A171" s="320"/>
      <c r="B171" s="320"/>
      <c r="C171" s="320"/>
      <c r="D171" s="320"/>
      <c r="E171" s="320"/>
      <c r="F171" s="320"/>
      <c r="G171" s="320"/>
      <c r="H171" s="320"/>
      <c r="I171" s="320"/>
      <c r="J171" s="320"/>
      <c r="K171" s="320"/>
      <c r="L171" s="320"/>
      <c r="M171" s="320"/>
      <c r="N171" s="321"/>
      <c r="O171" s="320"/>
      <c r="P171" s="320"/>
      <c r="Q171" s="320"/>
      <c r="R171" s="320"/>
      <c r="S171" s="320"/>
      <c r="T171" s="320"/>
      <c r="U171" s="320"/>
      <c r="V171" s="320"/>
      <c r="W171" s="320"/>
      <c r="X171" s="320"/>
      <c r="Y171" s="320"/>
      <c r="Z171" s="320"/>
      <c r="AA171" s="324"/>
      <c r="AB171" s="324"/>
      <c r="AC171" s="324" t="str">
        <f>CHAR(10)&amp;CHAR(10)&amp;"[背景]"&amp;CHAR(10)&amp;IF(C89="",,A89&amp;":"&amp;C89&amp;CHAR(10))&amp;IF(P89="",,M89&amp;":"&amp;P89)&amp;CHAR(10)&amp;IF(C92="",,A92&amp;":"&amp;C92&amp;CHAR(10))&amp;IF(P92="",,M92&amp;":"&amp;P92)&amp;CHAR(10)&amp;IF(C95="",,A95&amp;":"&amp;C95&amp;CHAR(10))&amp;IF(P95="",,M95&amp;":"&amp;P95)&amp;CHAR(10)&amp;IF(C98="",,A98&amp;":"&amp;C98&amp;CHAR(10))&amp;IF(P98="",,M98&amp;":"&amp;P98)&amp;CHAR(10)&amp;IF(K103="",,H103&amp;":"&amp;K103&amp;CHAR(10))&amp;IF(K105="",,H105&amp;":"&amp;K105)&amp;IF(A147="例：奈亞子",,CHAR(10)&amp;A147&amp;" ")&amp;IF(A148="",,CHAR(10)&amp;A148&amp;" ")&amp;IF(A149="",,CHAR(10)&amp;A149&amp;" ")&amp;IF(A150="",,CHAR(10)&amp;A150&amp;" ")&amp;IF(A151="",,CHAR(10)&amp;A151&amp;" ")</f>
        <v>
[背景]
形象描述:42
性格特徵:46
思想/信念:43
傷勢及傷痕:47
重要之人及理由:44
恐懼症及狂躁症:48
意義非凡之地:45
寶貴之物:49
心靈支柱:50
生平故事:52</v>
      </c>
      <c r="AD171" s="324"/>
      <c r="AE171" s="324"/>
      <c r="AF171" s="324"/>
      <c r="AG171" s="324"/>
      <c r="AH171" s="324"/>
      <c r="AI171" s="324"/>
      <c r="AJ171" s="324"/>
      <c r="AK171" s="324"/>
      <c r="AL171" s="324"/>
      <c r="AM171" s="324"/>
      <c r="AN171" s="324"/>
      <c r="AO171" s="324"/>
      <c r="AP171" s="324"/>
    </row>
    <row r="172" ht="18.75" hidden="1" customHeight="1" spans="1:42">
      <c r="A172" s="320"/>
      <c r="B172" s="320"/>
      <c r="C172" s="320"/>
      <c r="D172" s="320"/>
      <c r="E172" s="320"/>
      <c r="F172" s="320"/>
      <c r="G172" s="320"/>
      <c r="H172" s="320"/>
      <c r="I172" s="320"/>
      <c r="J172" s="320"/>
      <c r="K172" s="320"/>
      <c r="L172" s="320"/>
      <c r="M172" s="320"/>
      <c r="N172" s="321"/>
      <c r="O172" s="320"/>
      <c r="P172" s="320"/>
      <c r="Q172" s="320"/>
      <c r="R172" s="320"/>
      <c r="S172" s="320"/>
      <c r="T172" s="320"/>
      <c r="U172" s="320"/>
      <c r="V172" s="320"/>
      <c r="W172" s="320"/>
      <c r="X172" s="320"/>
      <c r="Y172" s="320"/>
      <c r="Z172" s="320"/>
      <c r="AA172" s="324"/>
      <c r="AB172" s="324"/>
      <c r="AC172" s="326" t="s">
        <v>447</v>
      </c>
      <c r="AD172" s="326" t="s">
        <v>29</v>
      </c>
      <c r="AE172" s="326" t="s">
        <v>31</v>
      </c>
      <c r="AF172" s="326" t="s">
        <v>21</v>
      </c>
      <c r="AG172" s="326" t="s">
        <v>11</v>
      </c>
      <c r="AH172" s="326" t="s">
        <v>15</v>
      </c>
      <c r="AI172" s="326" t="s">
        <v>18</v>
      </c>
      <c r="AJ172" s="326" t="s">
        <v>459</v>
      </c>
      <c r="AK172" s="324"/>
      <c r="AL172" s="324"/>
      <c r="AM172" s="324"/>
      <c r="AN172" s="324"/>
      <c r="AO172" s="324"/>
      <c r="AP172" s="324"/>
    </row>
    <row r="173" ht="18.75" hidden="1" customHeight="1" spans="1:42">
      <c r="A173" s="320"/>
      <c r="B173" s="320"/>
      <c r="C173" s="320"/>
      <c r="D173" s="320"/>
      <c r="E173" s="320"/>
      <c r="F173" s="320"/>
      <c r="G173" s="320"/>
      <c r="H173" s="320"/>
      <c r="I173" s="320"/>
      <c r="J173" s="320"/>
      <c r="K173" s="320"/>
      <c r="L173" s="320"/>
      <c r="M173" s="320"/>
      <c r="N173" s="321"/>
      <c r="O173" s="320"/>
      <c r="P173" s="320"/>
      <c r="Q173" s="320"/>
      <c r="R173" s="320"/>
      <c r="S173" s="320"/>
      <c r="T173" s="320"/>
      <c r="U173" s="320"/>
      <c r="V173" s="320"/>
      <c r="W173" s="320"/>
      <c r="X173" s="320"/>
      <c r="Y173" s="320"/>
      <c r="Z173" s="320"/>
      <c r="AA173" s="324"/>
      <c r="AB173" s="324"/>
      <c r="AC173" s="327" t="e">
        <f>人物卡!$Q$11*2+人物卡!$Q$10*2</f>
        <v>#VALUE!</v>
      </c>
      <c r="AD173" s="327" t="e">
        <f>人物卡!$Q$11*2+人物卡!$Q$8*2</f>
        <v>#VALUE!</v>
      </c>
      <c r="AE173" s="327" t="e">
        <f>人物卡!$Q$11*4</f>
        <v>#VALUE!</v>
      </c>
      <c r="AF173" s="327" t="e">
        <f>人物卡!$Q$11*2+人物卡!$Q$7*2</f>
        <v>#VALUE!</v>
      </c>
      <c r="AG173" s="327" t="e">
        <f>人物卡!$Q$11*2+人物卡!$Q$6*2</f>
        <v>#VALUE!</v>
      </c>
      <c r="AH173" s="327" t="e">
        <f>人物卡!$Q$11*2+人物卡!$Q$9*2</f>
        <v>#VALUE!</v>
      </c>
      <c r="AI173" s="327" t="e">
        <f>人物卡!$Q$11*2+人物卡!$Q$12*2</f>
        <v>#VALUE!</v>
      </c>
      <c r="AJ173" s="327">
        <v>0</v>
      </c>
      <c r="AK173" s="324"/>
      <c r="AL173" s="324"/>
      <c r="AM173" s="324"/>
      <c r="AN173" s="324"/>
      <c r="AO173" s="324"/>
      <c r="AP173" s="324"/>
    </row>
    <row r="174" ht="18.75" hidden="1" customHeight="1" spans="1:42">
      <c r="A174" s="321"/>
      <c r="B174" s="321"/>
      <c r="C174" s="321"/>
      <c r="D174" s="321"/>
      <c r="E174" s="321"/>
      <c r="F174" s="321"/>
      <c r="G174" s="321"/>
      <c r="H174" s="321"/>
      <c r="I174" s="321"/>
      <c r="J174" s="321"/>
      <c r="K174" s="321"/>
      <c r="L174" s="321"/>
      <c r="M174" s="321"/>
      <c r="N174" s="321"/>
      <c r="O174" s="321"/>
      <c r="P174" s="321"/>
      <c r="Q174" s="321"/>
      <c r="R174" s="321"/>
      <c r="S174" s="321"/>
      <c r="T174" s="321"/>
      <c r="U174" s="321"/>
      <c r="V174" s="321"/>
      <c r="W174" s="321"/>
      <c r="X174" s="321"/>
      <c r="Y174" s="321"/>
      <c r="Z174" s="321"/>
      <c r="AA174" s="324"/>
      <c r="AB174" s="324"/>
      <c r="AC174" s="324"/>
      <c r="AD174" s="324"/>
      <c r="AE174" s="324"/>
      <c r="AF174" s="324"/>
      <c r="AG174" s="324"/>
      <c r="AH174" s="324"/>
      <c r="AI174" s="324"/>
      <c r="AJ174" s="324"/>
      <c r="AK174" s="324"/>
      <c r="AL174" s="324"/>
      <c r="AM174" s="324"/>
      <c r="AN174" s="324"/>
      <c r="AO174" s="324"/>
      <c r="AP174" s="324"/>
    </row>
    <row r="175" ht="18.75" hidden="1" customHeight="1" spans="1:42">
      <c r="A175" s="320"/>
      <c r="B175" s="320"/>
      <c r="C175" s="320"/>
      <c r="D175" s="320"/>
      <c r="E175" s="320"/>
      <c r="F175" s="320"/>
      <c r="G175" s="320"/>
      <c r="H175" s="320"/>
      <c r="I175" s="320"/>
      <c r="J175" s="320"/>
      <c r="K175" s="320"/>
      <c r="L175" s="320"/>
      <c r="M175" s="320"/>
      <c r="N175" s="321"/>
      <c r="O175" s="320"/>
      <c r="P175" s="320"/>
      <c r="Q175" s="320"/>
      <c r="R175" s="320"/>
      <c r="S175" s="320"/>
      <c r="T175" s="320"/>
      <c r="U175" s="320"/>
      <c r="V175" s="320"/>
      <c r="W175" s="320"/>
      <c r="X175" s="320"/>
      <c r="Y175" s="320"/>
      <c r="Z175" s="320"/>
      <c r="AA175" s="324"/>
      <c r="AB175" s="324"/>
      <c r="AC175" s="324"/>
      <c r="AD175" s="324"/>
      <c r="AE175" s="324"/>
      <c r="AF175" s="324"/>
      <c r="AG175" s="324"/>
      <c r="AH175" s="324"/>
      <c r="AI175" s="324"/>
      <c r="AJ175" s="324"/>
      <c r="AK175" s="324"/>
      <c r="AL175" s="324"/>
      <c r="AM175" s="324"/>
      <c r="AN175" s="324"/>
      <c r="AO175" s="324"/>
      <c r="AP175" s="324"/>
    </row>
  </sheetData>
  <mergeCells count="569">
    <mergeCell ref="AB2:AK2"/>
    <mergeCell ref="A3:Z3"/>
    <mergeCell ref="A4:M4"/>
    <mergeCell ref="O4:Z4"/>
    <mergeCell ref="B5:F5"/>
    <mergeCell ref="G5:H5"/>
    <mergeCell ref="I5:M5"/>
    <mergeCell ref="O5:P5"/>
    <mergeCell ref="S5:T5"/>
    <mergeCell ref="Y5:Z5"/>
    <mergeCell ref="B6:F6"/>
    <mergeCell ref="G6:H6"/>
    <mergeCell ref="I6:M6"/>
    <mergeCell ref="O6:P6"/>
    <mergeCell ref="V6:W6"/>
    <mergeCell ref="Y6:Z6"/>
    <mergeCell ref="B7:F7"/>
    <mergeCell ref="G7:H7"/>
    <mergeCell ref="I7:M7"/>
    <mergeCell ref="O7:P7"/>
    <mergeCell ref="V7:W7"/>
    <mergeCell ref="Y7:Z7"/>
    <mergeCell ref="AB7:AK7"/>
    <mergeCell ref="B8:F8"/>
    <mergeCell ref="G8:H8"/>
    <mergeCell ref="I8:M8"/>
    <mergeCell ref="O8:P8"/>
    <mergeCell ref="V8:Z8"/>
    <mergeCell ref="AC8:AG8"/>
    <mergeCell ref="AH8:AI8"/>
    <mergeCell ref="C9:F9"/>
    <mergeCell ref="G9:H9"/>
    <mergeCell ref="J9:M9"/>
    <mergeCell ref="O9:P9"/>
    <mergeCell ref="V9:W9"/>
    <mergeCell ref="Y9:Z9"/>
    <mergeCell ref="AC9:AG9"/>
    <mergeCell ref="AH9:AI9"/>
    <mergeCell ref="A10:M10"/>
    <mergeCell ref="O10:P10"/>
    <mergeCell ref="V10:W10"/>
    <mergeCell ref="Y10:Z10"/>
    <mergeCell ref="AC10:AG10"/>
    <mergeCell ref="AH10:AI10"/>
    <mergeCell ref="A11:C11"/>
    <mergeCell ref="D11:M11"/>
    <mergeCell ref="O11:P11"/>
    <mergeCell ref="V11:W11"/>
    <mergeCell ref="Y11:Z11"/>
    <mergeCell ref="AC11:AG11"/>
    <mergeCell ref="AH11:AI11"/>
    <mergeCell ref="A12:C12"/>
    <mergeCell ref="D12:M12"/>
    <mergeCell ref="O12:P12"/>
    <mergeCell ref="V12:W12"/>
    <mergeCell ref="Y12:Z12"/>
    <mergeCell ref="AC12:AG12"/>
    <mergeCell ref="AH12:AI12"/>
    <mergeCell ref="A13:C13"/>
    <mergeCell ref="D13:G13"/>
    <mergeCell ref="H13:J13"/>
    <mergeCell ref="K13:M13"/>
    <mergeCell ref="O13:P13"/>
    <mergeCell ref="AC13:AG13"/>
    <mergeCell ref="AH13:AI13"/>
    <mergeCell ref="A14:C14"/>
    <mergeCell ref="D14:G14"/>
    <mergeCell ref="H14:J14"/>
    <mergeCell ref="K14:M14"/>
    <mergeCell ref="O14:P14"/>
    <mergeCell ref="Q14:T14"/>
    <mergeCell ref="Y14:Z14"/>
    <mergeCell ref="AC14:AG14"/>
    <mergeCell ref="AH14:AI14"/>
    <mergeCell ref="A15:C15"/>
    <mergeCell ref="D15:G15"/>
    <mergeCell ref="H15:J15"/>
    <mergeCell ref="K15:M15"/>
    <mergeCell ref="O15:P15"/>
    <mergeCell ref="Q15:T15"/>
    <mergeCell ref="V15:X15"/>
    <mergeCell ref="Y15:Z15"/>
    <mergeCell ref="AC15:AG15"/>
    <mergeCell ref="AH15:AI15"/>
    <mergeCell ref="A16:M16"/>
    <mergeCell ref="O16:P16"/>
    <mergeCell ref="Q16:R16"/>
    <mergeCell ref="V16:W16"/>
    <mergeCell ref="X16:Z16"/>
    <mergeCell ref="O17:Z17"/>
    <mergeCell ref="AB17:AK17"/>
    <mergeCell ref="O18:Z18"/>
    <mergeCell ref="O19:R19"/>
    <mergeCell ref="S19:Z19"/>
    <mergeCell ref="O20:R20"/>
    <mergeCell ref="S20:U20"/>
    <mergeCell ref="W20:Z20"/>
    <mergeCell ref="O21:R21"/>
    <mergeCell ref="S21:Z21"/>
    <mergeCell ref="O22:R22"/>
    <mergeCell ref="S22:Z22"/>
    <mergeCell ref="A25:E25"/>
    <mergeCell ref="F25:G25"/>
    <mergeCell ref="L25:M25"/>
    <mergeCell ref="O25:S25"/>
    <mergeCell ref="Y25:Z25"/>
    <mergeCell ref="A26:M26"/>
    <mergeCell ref="O26:Z26"/>
    <mergeCell ref="B27:E27"/>
    <mergeCell ref="F27:G27"/>
    <mergeCell ref="Q27:S27"/>
    <mergeCell ref="B28:E28"/>
    <mergeCell ref="F28:H28"/>
    <mergeCell ref="Q28:S28"/>
    <mergeCell ref="AB28:AK28"/>
    <mergeCell ref="B29:E29"/>
    <mergeCell ref="F29:G29"/>
    <mergeCell ref="Q29:S29"/>
    <mergeCell ref="B30:E30"/>
    <mergeCell ref="F30:G30"/>
    <mergeCell ref="Q30:S30"/>
    <mergeCell ref="B31:E31"/>
    <mergeCell ref="F31:G31"/>
    <mergeCell ref="Q31:S31"/>
    <mergeCell ref="B32:E32"/>
    <mergeCell ref="F32:G32"/>
    <mergeCell ref="Q32:S32"/>
    <mergeCell ref="A33:M33"/>
    <mergeCell ref="P33:S33"/>
    <mergeCell ref="B34:E34"/>
    <mergeCell ref="F34:G34"/>
    <mergeCell ref="P34:S34"/>
    <mergeCell ref="C35:E35"/>
    <mergeCell ref="F35:G35"/>
    <mergeCell ref="P35:S35"/>
    <mergeCell ref="AB35:AK35"/>
    <mergeCell ref="C36:E36"/>
    <mergeCell ref="F36:G36"/>
    <mergeCell ref="P36:S36"/>
    <mergeCell ref="B37:E37"/>
    <mergeCell ref="F37:G37"/>
    <mergeCell ref="P37:S37"/>
    <mergeCell ref="B38:E38"/>
    <mergeCell ref="F38:G38"/>
    <mergeCell ref="O38:Z38"/>
    <mergeCell ref="B39:E39"/>
    <mergeCell ref="F39:G39"/>
    <mergeCell ref="P39:S39"/>
    <mergeCell ref="B40:E40"/>
    <mergeCell ref="F40:G40"/>
    <mergeCell ref="P40:S40"/>
    <mergeCell ref="C41:E41"/>
    <mergeCell ref="F41:G41"/>
    <mergeCell ref="P41:S41"/>
    <mergeCell ref="C42:E42"/>
    <mergeCell ref="F42:G42"/>
    <mergeCell ref="P42:S42"/>
    <mergeCell ref="B43:E43"/>
    <mergeCell ref="F43:G43"/>
    <mergeCell ref="P43:S43"/>
    <mergeCell ref="B44:E44"/>
    <mergeCell ref="F44:G44"/>
    <mergeCell ref="P44:S44"/>
    <mergeCell ref="A45:M45"/>
    <mergeCell ref="O45:Z45"/>
    <mergeCell ref="B46:E46"/>
    <mergeCell ref="F46:G46"/>
    <mergeCell ref="P46:S46"/>
    <mergeCell ref="B47:E47"/>
    <mergeCell ref="F47:G47"/>
    <mergeCell ref="R47:S47"/>
    <mergeCell ref="B48:E48"/>
    <mergeCell ref="F48:G48"/>
    <mergeCell ref="Q48:S48"/>
    <mergeCell ref="B49:E49"/>
    <mergeCell ref="F49:G49"/>
    <mergeCell ref="Q49:S49"/>
    <mergeCell ref="B50:E50"/>
    <mergeCell ref="F50:G50"/>
    <mergeCell ref="Q50:S50"/>
    <mergeCell ref="A51:M51"/>
    <mergeCell ref="Q51:S51"/>
    <mergeCell ref="B52:E52"/>
    <mergeCell ref="F52:G52"/>
    <mergeCell ref="Q52:S52"/>
    <mergeCell ref="B53:E53"/>
    <mergeCell ref="F53:G53"/>
    <mergeCell ref="Q53:S53"/>
    <mergeCell ref="B54:E54"/>
    <mergeCell ref="F54:G54"/>
    <mergeCell ref="Q54:S54"/>
    <mergeCell ref="B55:E55"/>
    <mergeCell ref="F55:G55"/>
    <mergeCell ref="P55:S55"/>
    <mergeCell ref="B56:E56"/>
    <mergeCell ref="F56:G56"/>
    <mergeCell ref="Q56:S56"/>
    <mergeCell ref="B57:E57"/>
    <mergeCell ref="F57:G57"/>
    <mergeCell ref="Q57:S57"/>
    <mergeCell ref="B58:E58"/>
    <mergeCell ref="F58:G58"/>
    <mergeCell ref="Q58:S58"/>
    <mergeCell ref="C59:E59"/>
    <mergeCell ref="F59:G59"/>
    <mergeCell ref="Q59:S59"/>
    <mergeCell ref="C60:E60"/>
    <mergeCell ref="F60:G60"/>
    <mergeCell ref="Q60:S60"/>
    <mergeCell ref="C61:E61"/>
    <mergeCell ref="F61:G61"/>
    <mergeCell ref="Q61:S61"/>
    <mergeCell ref="C62:E62"/>
    <mergeCell ref="F62:G62"/>
    <mergeCell ref="Q62:S62"/>
    <mergeCell ref="C63:E63"/>
    <mergeCell ref="F63:G63"/>
    <mergeCell ref="Q63:S63"/>
    <mergeCell ref="C64:E64"/>
    <mergeCell ref="F64:G64"/>
    <mergeCell ref="Q64:S64"/>
    <mergeCell ref="C65:E65"/>
    <mergeCell ref="F65:G65"/>
    <mergeCell ref="O65:Z65"/>
    <mergeCell ref="C66:E66"/>
    <mergeCell ref="F66:G66"/>
    <mergeCell ref="P66:S66"/>
    <mergeCell ref="C67:E67"/>
    <mergeCell ref="F67:G67"/>
    <mergeCell ref="P67:S67"/>
    <mergeCell ref="C68:E68"/>
    <mergeCell ref="F68:G68"/>
    <mergeCell ref="P68:S68"/>
    <mergeCell ref="C69:E69"/>
    <mergeCell ref="F69:G69"/>
    <mergeCell ref="P69:S69"/>
    <mergeCell ref="C70:E70"/>
    <mergeCell ref="F70:G70"/>
    <mergeCell ref="P70:S70"/>
    <mergeCell ref="C71:E71"/>
    <mergeCell ref="F71:G71"/>
    <mergeCell ref="O71:Z71"/>
    <mergeCell ref="C72:E72"/>
    <mergeCell ref="F72:G72"/>
    <mergeCell ref="P72:S72"/>
    <mergeCell ref="A73:M73"/>
    <mergeCell ref="P73:S73"/>
    <mergeCell ref="C74:E74"/>
    <mergeCell ref="F74:G74"/>
    <mergeCell ref="P74:S74"/>
    <mergeCell ref="C75:E75"/>
    <mergeCell ref="F75:G75"/>
    <mergeCell ref="P75:S75"/>
    <mergeCell ref="C76:E76"/>
    <mergeCell ref="F76:G76"/>
    <mergeCell ref="P76:S76"/>
    <mergeCell ref="A78:Z78"/>
    <mergeCell ref="B81:F81"/>
    <mergeCell ref="G81:J81"/>
    <mergeCell ref="L81:M81"/>
    <mergeCell ref="N81:O81"/>
    <mergeCell ref="P81:Q81"/>
    <mergeCell ref="R81:S81"/>
    <mergeCell ref="T81:U81"/>
    <mergeCell ref="W81:X81"/>
    <mergeCell ref="Y81:Z81"/>
    <mergeCell ref="B82:F82"/>
    <mergeCell ref="G82:J82"/>
    <mergeCell ref="L82:M82"/>
    <mergeCell ref="N82:O82"/>
    <mergeCell ref="P82:Q82"/>
    <mergeCell ref="R82:S82"/>
    <mergeCell ref="T82:U82"/>
    <mergeCell ref="W82:X82"/>
    <mergeCell ref="Y82:Z82"/>
    <mergeCell ref="B83:F83"/>
    <mergeCell ref="G83:J83"/>
    <mergeCell ref="L83:M83"/>
    <mergeCell ref="N83:O83"/>
    <mergeCell ref="P83:Q83"/>
    <mergeCell ref="R83:S83"/>
    <mergeCell ref="T83:U83"/>
    <mergeCell ref="W83:X83"/>
    <mergeCell ref="Y83:Z83"/>
    <mergeCell ref="B84:F84"/>
    <mergeCell ref="G84:J84"/>
    <mergeCell ref="L84:M84"/>
    <mergeCell ref="N84:O84"/>
    <mergeCell ref="P84:Q84"/>
    <mergeCell ref="R84:S84"/>
    <mergeCell ref="T84:U84"/>
    <mergeCell ref="W84:X84"/>
    <mergeCell ref="Y84:Z84"/>
    <mergeCell ref="B85:F85"/>
    <mergeCell ref="G85:J85"/>
    <mergeCell ref="L85:M85"/>
    <mergeCell ref="N85:O85"/>
    <mergeCell ref="P85:Q85"/>
    <mergeCell ref="R85:S85"/>
    <mergeCell ref="T85:U85"/>
    <mergeCell ref="W85:X85"/>
    <mergeCell ref="Y85:Z85"/>
    <mergeCell ref="B86:F86"/>
    <mergeCell ref="G86:J86"/>
    <mergeCell ref="L86:M86"/>
    <mergeCell ref="N86:O86"/>
    <mergeCell ref="P86:Q86"/>
    <mergeCell ref="R86:S86"/>
    <mergeCell ref="T86:U86"/>
    <mergeCell ref="W86:X86"/>
    <mergeCell ref="Y86:Z86"/>
    <mergeCell ref="A88:Z88"/>
    <mergeCell ref="AB88:AK88"/>
    <mergeCell ref="AB91:AK91"/>
    <mergeCell ref="AB92:AK92"/>
    <mergeCell ref="AB93:AK93"/>
    <mergeCell ref="AB96:AK96"/>
    <mergeCell ref="A102:Z102"/>
    <mergeCell ref="H103:J103"/>
    <mergeCell ref="K103:Z103"/>
    <mergeCell ref="H104:J104"/>
    <mergeCell ref="K104:Z104"/>
    <mergeCell ref="A113:Z113"/>
    <mergeCell ref="A114:E114"/>
    <mergeCell ref="F114:K114"/>
    <mergeCell ref="L114:P114"/>
    <mergeCell ref="Q114:U114"/>
    <mergeCell ref="V114:Z114"/>
    <mergeCell ref="A115:E115"/>
    <mergeCell ref="F115:K115"/>
    <mergeCell ref="L115:P115"/>
    <mergeCell ref="Q115:U115"/>
    <mergeCell ref="V115:Z115"/>
    <mergeCell ref="A116:E116"/>
    <mergeCell ref="F116:K116"/>
    <mergeCell ref="L116:P116"/>
    <mergeCell ref="Q116:U116"/>
    <mergeCell ref="V116:Z116"/>
    <mergeCell ref="A117:E117"/>
    <mergeCell ref="F117:K117"/>
    <mergeCell ref="L117:P117"/>
    <mergeCell ref="Q117:U117"/>
    <mergeCell ref="V117:Z117"/>
    <mergeCell ref="A119:Z119"/>
    <mergeCell ref="A120:B120"/>
    <mergeCell ref="C120:G120"/>
    <mergeCell ref="H120:J120"/>
    <mergeCell ref="K120:M120"/>
    <mergeCell ref="N120:Z120"/>
    <mergeCell ref="A121:B121"/>
    <mergeCell ref="C121:G121"/>
    <mergeCell ref="H121:J121"/>
    <mergeCell ref="K121:M121"/>
    <mergeCell ref="N121:Z121"/>
    <mergeCell ref="A122:B122"/>
    <mergeCell ref="C122:G122"/>
    <mergeCell ref="H122:J122"/>
    <mergeCell ref="K122:M122"/>
    <mergeCell ref="N122:Z122"/>
    <mergeCell ref="A123:B123"/>
    <mergeCell ref="C123:G123"/>
    <mergeCell ref="H123:J123"/>
    <mergeCell ref="K123:M123"/>
    <mergeCell ref="N123:Z123"/>
    <mergeCell ref="A124:B124"/>
    <mergeCell ref="C124:G124"/>
    <mergeCell ref="H124:J124"/>
    <mergeCell ref="K124:M124"/>
    <mergeCell ref="N124:Z124"/>
    <mergeCell ref="A125:B125"/>
    <mergeCell ref="C125:G125"/>
    <mergeCell ref="H125:J125"/>
    <mergeCell ref="K125:M125"/>
    <mergeCell ref="N125:Z125"/>
    <mergeCell ref="A126:B126"/>
    <mergeCell ref="C126:G126"/>
    <mergeCell ref="H126:J126"/>
    <mergeCell ref="K126:M126"/>
    <mergeCell ref="N126:Z126"/>
    <mergeCell ref="A127:B127"/>
    <mergeCell ref="C127:G127"/>
    <mergeCell ref="H127:J127"/>
    <mergeCell ref="K127:M127"/>
    <mergeCell ref="N127:Z127"/>
    <mergeCell ref="A129:Z129"/>
    <mergeCell ref="A130:B130"/>
    <mergeCell ref="C130:E130"/>
    <mergeCell ref="F130:S130"/>
    <mergeCell ref="T130:W130"/>
    <mergeCell ref="X130:Z130"/>
    <mergeCell ref="A131:B131"/>
    <mergeCell ref="C131:E131"/>
    <mergeCell ref="F131:S131"/>
    <mergeCell ref="T131:W131"/>
    <mergeCell ref="X131:Z131"/>
    <mergeCell ref="A132:B132"/>
    <mergeCell ref="C132:E132"/>
    <mergeCell ref="F132:S132"/>
    <mergeCell ref="T132:W132"/>
    <mergeCell ref="X132:Z132"/>
    <mergeCell ref="A133:B133"/>
    <mergeCell ref="C133:E133"/>
    <mergeCell ref="F133:S133"/>
    <mergeCell ref="T133:W133"/>
    <mergeCell ref="X133:Z133"/>
    <mergeCell ref="A134:B134"/>
    <mergeCell ref="C134:E134"/>
    <mergeCell ref="F134:S134"/>
    <mergeCell ref="T134:W134"/>
    <mergeCell ref="X134:Z134"/>
    <mergeCell ref="A135:B135"/>
    <mergeCell ref="C135:E135"/>
    <mergeCell ref="F135:S135"/>
    <mergeCell ref="T135:W135"/>
    <mergeCell ref="X135:Z135"/>
    <mergeCell ref="A137:Z137"/>
    <mergeCell ref="B138:D138"/>
    <mergeCell ref="E138:G138"/>
    <mergeCell ref="H138:J138"/>
    <mergeCell ref="K138:S138"/>
    <mergeCell ref="T138:X138"/>
    <mergeCell ref="Y138:Z138"/>
    <mergeCell ref="B139:D139"/>
    <mergeCell ref="E139:G139"/>
    <mergeCell ref="H139:J139"/>
    <mergeCell ref="K139:S139"/>
    <mergeCell ref="T139:X139"/>
    <mergeCell ref="Y139:Z139"/>
    <mergeCell ref="B140:D140"/>
    <mergeCell ref="E140:G140"/>
    <mergeCell ref="H140:J140"/>
    <mergeCell ref="K140:S140"/>
    <mergeCell ref="T140:X140"/>
    <mergeCell ref="Y140:Z140"/>
    <mergeCell ref="B141:D141"/>
    <mergeCell ref="E141:G141"/>
    <mergeCell ref="H141:J141"/>
    <mergeCell ref="K141:S141"/>
    <mergeCell ref="T141:X141"/>
    <mergeCell ref="Y141:Z141"/>
    <mergeCell ref="B142:D142"/>
    <mergeCell ref="E142:G142"/>
    <mergeCell ref="H142:J142"/>
    <mergeCell ref="K142:S142"/>
    <mergeCell ref="T142:X142"/>
    <mergeCell ref="Y142:Z142"/>
    <mergeCell ref="B143:D143"/>
    <mergeCell ref="E143:G143"/>
    <mergeCell ref="H143:J143"/>
    <mergeCell ref="K143:S143"/>
    <mergeCell ref="T143:X143"/>
    <mergeCell ref="Y143:Z143"/>
    <mergeCell ref="A145:Z145"/>
    <mergeCell ref="A146:D146"/>
    <mergeCell ref="E146:J146"/>
    <mergeCell ref="K146:N146"/>
    <mergeCell ref="O146:S146"/>
    <mergeCell ref="T146:Z146"/>
    <mergeCell ref="A147:D147"/>
    <mergeCell ref="E147:J147"/>
    <mergeCell ref="K147:N147"/>
    <mergeCell ref="O147:S147"/>
    <mergeCell ref="T147:Z147"/>
    <mergeCell ref="A148:D148"/>
    <mergeCell ref="E148:J148"/>
    <mergeCell ref="K148:N148"/>
    <mergeCell ref="O148:S148"/>
    <mergeCell ref="T148:Z148"/>
    <mergeCell ref="A149:D149"/>
    <mergeCell ref="E149:J149"/>
    <mergeCell ref="K149:N149"/>
    <mergeCell ref="O149:S149"/>
    <mergeCell ref="T149:Z149"/>
    <mergeCell ref="A150:D150"/>
    <mergeCell ref="E150:J150"/>
    <mergeCell ref="K150:N150"/>
    <mergeCell ref="O150:S150"/>
    <mergeCell ref="T150:Z150"/>
    <mergeCell ref="A151:D151"/>
    <mergeCell ref="E151:J151"/>
    <mergeCell ref="K151:N151"/>
    <mergeCell ref="O151:S151"/>
    <mergeCell ref="T151:Z151"/>
    <mergeCell ref="A153:Z153"/>
    <mergeCell ref="B154:D154"/>
    <mergeCell ref="F154:G154"/>
    <mergeCell ref="H154:I154"/>
    <mergeCell ref="K154:N154"/>
    <mergeCell ref="O154:S154"/>
    <mergeCell ref="T154:Z154"/>
    <mergeCell ref="B155:D155"/>
    <mergeCell ref="F155:G155"/>
    <mergeCell ref="H155:I155"/>
    <mergeCell ref="K155:N155"/>
    <mergeCell ref="O155:S155"/>
    <mergeCell ref="T155:Z155"/>
    <mergeCell ref="B156:D156"/>
    <mergeCell ref="F156:G156"/>
    <mergeCell ref="H156:I156"/>
    <mergeCell ref="K156:N156"/>
    <mergeCell ref="O156:S156"/>
    <mergeCell ref="T156:Z156"/>
    <mergeCell ref="B157:D157"/>
    <mergeCell ref="F157:G157"/>
    <mergeCell ref="H157:I157"/>
    <mergeCell ref="K157:N157"/>
    <mergeCell ref="O157:S157"/>
    <mergeCell ref="T157:Z157"/>
    <mergeCell ref="B158:D158"/>
    <mergeCell ref="F158:G158"/>
    <mergeCell ref="H158:I158"/>
    <mergeCell ref="K158:N158"/>
    <mergeCell ref="O158:S158"/>
    <mergeCell ref="T158:Z158"/>
    <mergeCell ref="B159:D159"/>
    <mergeCell ref="F159:G159"/>
    <mergeCell ref="H159:I159"/>
    <mergeCell ref="K159:N159"/>
    <mergeCell ref="O159:S159"/>
    <mergeCell ref="T159:Z159"/>
    <mergeCell ref="A161:Z161"/>
    <mergeCell ref="A162:Z162"/>
    <mergeCell ref="A163:Z163"/>
    <mergeCell ref="A79:A80"/>
    <mergeCell ref="B59:B71"/>
    <mergeCell ref="K79:K80"/>
    <mergeCell ref="N4:N27"/>
    <mergeCell ref="N28:N51"/>
    <mergeCell ref="P27:P32"/>
    <mergeCell ref="P47:P54"/>
    <mergeCell ref="P56:P64"/>
    <mergeCell ref="V79:V80"/>
    <mergeCell ref="S23:Z24"/>
    <mergeCell ref="A17:M24"/>
    <mergeCell ref="L79:O80"/>
    <mergeCell ref="P79:Q80"/>
    <mergeCell ref="R79:S80"/>
    <mergeCell ref="T79:U80"/>
    <mergeCell ref="W79:X80"/>
    <mergeCell ref="Y79:Z80"/>
    <mergeCell ref="B79:F80"/>
    <mergeCell ref="G79:J80"/>
    <mergeCell ref="P98:Z100"/>
    <mergeCell ref="C98:L100"/>
    <mergeCell ref="M98:O100"/>
    <mergeCell ref="H105:J111"/>
    <mergeCell ref="K105:Z111"/>
    <mergeCell ref="A103:G111"/>
    <mergeCell ref="A164:Z165"/>
    <mergeCell ref="A1:Z2"/>
    <mergeCell ref="AB3:AK5"/>
    <mergeCell ref="AB29:AK33"/>
    <mergeCell ref="AB36:AK86"/>
    <mergeCell ref="O23:R24"/>
    <mergeCell ref="AB94:AK95"/>
    <mergeCell ref="A89:B91"/>
    <mergeCell ref="C89:L91"/>
    <mergeCell ref="M89:O91"/>
    <mergeCell ref="P89:Z91"/>
    <mergeCell ref="AB89:AK90"/>
    <mergeCell ref="A92:B94"/>
    <mergeCell ref="P92:Z94"/>
    <mergeCell ref="C92:L94"/>
    <mergeCell ref="M92:O94"/>
    <mergeCell ref="A95:B97"/>
    <mergeCell ref="C95:L97"/>
    <mergeCell ref="M95:O97"/>
    <mergeCell ref="P95:Z97"/>
    <mergeCell ref="A98:B100"/>
  </mergeCells>
  <conditionalFormatting sqref="B27:E32 B34:C44 D34:E34 D37:E40 D43:E44 B46:E50 B52:B58 C52:C72 D52:E70 B72 B74:C76">
    <cfRule type="expression" dxfId="0" priority="1">
      <formula>$L27&gt;=75</formula>
    </cfRule>
    <cfRule type="expression" dxfId="1" priority="2">
      <formula>$L27&gt;=50</formula>
    </cfRule>
    <cfRule type="expression" dxfId="2" priority="3">
      <formula>$L27&gt;=25</formula>
    </cfRule>
  </conditionalFormatting>
  <conditionalFormatting sqref="Q27:S37 P33:P37 P39:S44 P46 Q46:R64 S46 S48:S64 P55 P66:S70 P72:S76">
    <cfRule type="expression" dxfId="0" priority="4">
      <formula>$Y27&gt;=75</formula>
    </cfRule>
    <cfRule type="expression" dxfId="1" priority="5">
      <formula>$Y27&gt;=50</formula>
    </cfRule>
    <cfRule type="expression" dxfId="2" priority="6">
      <formula>$Y27&gt;=25</formula>
    </cfRule>
  </conditionalFormatting>
  <dataValidations count="10">
    <dataValidation type="list" allowBlank="1" showErrorMessage="1" sqref="S19">
      <formula1>"日本-現代,美國-現代,美國-1920,香港-現代,中國-現代,中國-古代,歐洲-1500,中國上海-1920"</formula1>
    </dataValidation>
    <dataValidation type="list" allowBlank="1" sqref="V15">
      <formula1>"無,厚重的皮夾克,一戰標準鋼盔,1 英寸硬木,現代美軍頭盔,重型凱芙拉防彈背心,1.5 英寸防彈玻璃,1 英寸鋼板,大號沙包"</formula1>
    </dataValidation>
    <dataValidation type="list" allowBlank="1" sqref="D12">
      <formula1>"自定職業,會計師,雜技演員,演員-戲劇演員,演員-電影演員,中介調查員,動物訓練師,古董商,建築師,藝術家,精神病院護工,運動員,運動員(高爾夫球),運動員(遊泳/ 跳水),運動員(網球),運動員(田徑),運動經理,酒保,獵人,書商,賞金獵人,拳擊手、摔跤手,管家、男僕、女僕,神職人員,神職人員-天主教牧師,神職人員-新教牧師,神職人員-猶太教拉比,神職人員-神道教神官、巫女,牛仔,工匠,罪犯-刺客,罪犯-銀行劫匪,罪犯-打手、暴徒,罪犯-竊賊,罪犯-欺詐師,罪犯-獨行罪犯,罪犯-贓物販子,罪犯-贗造者,"&amp;"罪犯-走私者,罪犯-混混,罪犯-賭博莊家,罪犯-放高利貸者,罪犯-扒手,罪犯-地下錢莊,罪犯-黑律師,教團首領,設計師,潛水員,流浪者,司機-私人司機,司機-司機,司機-出租車司機,司機-公交車司機,編輯,政府官員,工程師,藝人,農民,司法人員,消防員,駐外記者,法醫,賭徒,黑幫-黑幫老大,黑幫-馬仔,紳士、淑女,游民,勤雜護工,法官,實驗室助理,工人-非熟練工人,工人-伐木工,工人-礦工,律師,技師,軍官,傳教士,登山家,博物館管理員,音樂家,護士,神秘學家,旅行家,超心理學家,藥劑師,攝影師-攝影師,"&amp;"攝影師-攝影記者,飛行員-飛行員,私家偵探,淘金客,性工作者,精神病學家,心理學家、精神分析學家,研究員,海員-軍艦海員,海員-民船海員,推銷員,科學家,秘書,店老板,士兵、海軍陸戰隊士兵,間諜,學生、實習生,替身演員,部落成員,殯葬師,工會活動家,服務生,白領工人-職員、主管,白領工人-中高層管理人員,狂熱者,飼養員,發言人,專欄作家,撰稿人,電影攝制人員,園丁、掘墓人,古典音樂家,賽車手/ 賽艇手,電台播音員,小企業家,舞台工作人員,星探,隊醫,=====現代====,程序員、電子工程師(現代),黑客"&amp;"/駭客(現代),除魅師(現代),====2015====,動物輔助治療師,護士,急診醫生,整形外科醫生,外科醫生、齒科醫生,精神科醫生,黑醫生,海警,科學搜查研究員,山嶽救助隊員,消防員,藝術家,舞者,設計師,服飾類藝術家,陸地自衛隊員,海上自衛隊員,自衛隊飛行員,民間軍事公司成員,敏捷系運動員,力量系運動員,體力系運動員,冒險家教授,評論家,偶像、歌手,播音員、主持人,搞笑藝人,運動員藝人,電視解說員,網路明星,演員,經紀人,鬼魂獵人,占卜師、靈媒師,管家、女僕,銷售員,牛郎、陪酒女,技工,廚師,賭徒,"&amp;"街頭混混,網路犯罪者,傭兵,民選議員,自宅警衛員,壯漢保鏢,電視遊戲測試員,錄影記者,====原作向====,文物學家(原作向),考古學家(原作向),作家(原作向),罪犯-女飛賊(古典),業餘藝術愛好者(原作向),醫生(原作向),記者(原作向)-調查記者,記者(原作向)-通訊記者,圖書館管理員(原作向),警方(原作向)-警探,警方(原作向)-巡警,教授(原作向),====古典====,精神病醫生(古典),探險家(古典),飛行員-特技飛行員(古典),大使(古典),保釋擔保人(古典),社會主義者、激進主義者("&amp;"古典),執事/ 長老(古典),牙醫(古典),內科醫生(古典),整形醫生(古典),實地調研員(古典),摩登女郎(古典),司法科學家(古典),瘋癲僧(古典),商船隊船員(古典),推銷員-《聖經》推銷員(古典),推銷員-旅行推銷員(古典),證券經紀人(古典),勘測員(古典),電話接線員(古典),醫療技術員(古典),尋寶獵人(古典),西部治安官(古典)"</formula1>
    </dataValidation>
    <dataValidation type="list" allowBlank="1" sqref="D13 H13">
      <formula1>"力量,敏捷,意志,體質,外貌,教育,體型,/"</formula1>
    </dataValidation>
    <dataValidation type="list" allowBlank="1" sqref="Q16">
      <formula1>"無,臨時性,不定性,永久性"</formula1>
    </dataValidation>
    <dataValidation type="list" allowBlank="1" sqref="K104">
      <formula1>"【戰場經驗包】免疫目擊屍體和重傷的 SAN 損失。,【警察經驗包】免疫目擊屍體的 SAN 損失。,【罪犯經歷包】免疫目擊屍體、目擊或進行謀殺或對人類暴力時 SAN 損失。,【醫療經驗包】免疫目擊屍體和重傷的 SAN 損失。,【神話經驗包】探索者擁有克蘇魯神話知識"</formula1>
    </dataValidation>
    <dataValidation type="list" allowBlank="1" showErrorMessage="1" sqref="V16">
      <formula1>"無,1,2,3,4,5,6,7,8,9,10"</formula1>
    </dataValidation>
    <dataValidation type="list" allowBlank="1" sqref="A27 A29:A32 A34:A44 A46:A50 A52:A72 A74:A76 O27:O37 O39:O43 O46:O64 O66:O70 O72:O76">
      <formula1>"☐,☑"</formula1>
    </dataValidation>
    <dataValidation type="list" allowBlank="1" sqref="K103">
      <formula1>"形象描述,特質,思想與信念,重要之人,意義非凡之地,寶貴之物"</formula1>
    </dataValidation>
    <dataValidation type="list" allowBlank="1" showErrorMessage="1" sqref="Y139:Y143">
      <formula1>"否,是"</formula1>
    </dataValidation>
  </dataValidations>
  <printOptions horizontalCentered="1"/>
  <pageMargins left="0.7" right="0.7" top="0.75" bottom="0.75" header="0" footer="0"/>
  <pageSetup paperSize="9" scale="56" pageOrder="overThenDown" orientation="portrait"/>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6AA84F"/>
    <outlinePr summaryBelow="0" summaryRight="0"/>
  </sheetPr>
  <dimension ref="A1:F217"/>
  <sheetViews>
    <sheetView showGridLines="0" workbookViewId="0">
      <pane ySplit="1" topLeftCell="A2" activePane="bottomLeft" state="frozen"/>
      <selection/>
      <selection pane="bottomLeft" activeCell="B3" sqref="B3:F3"/>
    </sheetView>
  </sheetViews>
  <sheetFormatPr defaultColWidth="11.2166666666667" defaultRowHeight="15" customHeight="1" outlineLevelCol="5"/>
  <cols>
    <col min="1" max="1" width="4.44166666666667" customWidth="1"/>
    <col min="2" max="2" width="9" customWidth="1"/>
    <col min="3" max="3" width="5.78333333333333" customWidth="1"/>
    <col min="4" max="4" width="12" customWidth="1"/>
    <col min="5" max="5" width="21.6666666666667" customWidth="1"/>
    <col min="6" max="6" width="77.5583333333333" customWidth="1"/>
  </cols>
  <sheetData>
    <row r="1" ht="16.5" customHeight="1" spans="1:6">
      <c r="A1" s="737" t="s">
        <v>675</v>
      </c>
      <c r="B1" s="737" t="s">
        <v>461</v>
      </c>
      <c r="C1" s="738" t="s">
        <v>529</v>
      </c>
      <c r="D1" s="737" t="s">
        <v>804</v>
      </c>
      <c r="E1" s="737" t="s">
        <v>805</v>
      </c>
      <c r="F1" s="737" t="s">
        <v>489</v>
      </c>
    </row>
    <row r="2" ht="45" hidden="1" customHeight="1" spans="1:6">
      <c r="A2" s="8">
        <v>0</v>
      </c>
      <c r="B2" s="739" t="s">
        <v>806</v>
      </c>
      <c r="E2" s="740"/>
      <c r="F2" s="740"/>
    </row>
    <row r="3" ht="45" customHeight="1" spans="1:2">
      <c r="A3" s="741"/>
      <c r="B3" s="742" t="s">
        <v>807</v>
      </c>
    </row>
    <row r="4" ht="45" customHeight="1" spans="1:6">
      <c r="A4" s="743">
        <v>1001</v>
      </c>
      <c r="B4" s="744" t="s">
        <v>808</v>
      </c>
      <c r="C4" s="745" t="s">
        <v>809</v>
      </c>
      <c r="D4" s="743"/>
      <c r="E4" s="744" t="s">
        <v>810</v>
      </c>
      <c r="F4" s="744" t="s">
        <v>811</v>
      </c>
    </row>
    <row r="5" ht="45" customHeight="1" spans="1:6">
      <c r="A5" s="8">
        <v>1002</v>
      </c>
      <c r="B5" s="740" t="s">
        <v>812</v>
      </c>
      <c r="C5" s="746" t="s">
        <v>813</v>
      </c>
      <c r="D5" s="8" t="s">
        <v>814</v>
      </c>
      <c r="E5" s="740" t="s">
        <v>815</v>
      </c>
      <c r="F5" s="740" t="s">
        <v>816</v>
      </c>
    </row>
    <row r="6" ht="45" customHeight="1" spans="1:6">
      <c r="A6" s="743">
        <v>1003</v>
      </c>
      <c r="B6" s="744" t="s">
        <v>817</v>
      </c>
      <c r="C6" s="747" t="s">
        <v>818</v>
      </c>
      <c r="D6" s="743" t="s">
        <v>819</v>
      </c>
      <c r="E6" s="744" t="s">
        <v>820</v>
      </c>
      <c r="F6" s="744" t="s">
        <v>821</v>
      </c>
    </row>
    <row r="7" ht="45" customHeight="1" spans="1:6">
      <c r="A7" s="8">
        <v>1004</v>
      </c>
      <c r="B7" s="740" t="s">
        <v>822</v>
      </c>
      <c r="C7" s="746" t="s">
        <v>823</v>
      </c>
      <c r="D7" s="8" t="s">
        <v>824</v>
      </c>
      <c r="E7" s="740" t="s">
        <v>825</v>
      </c>
      <c r="F7" s="740" t="s">
        <v>826</v>
      </c>
    </row>
    <row r="8" ht="45" customHeight="1" spans="1:6">
      <c r="A8" s="743">
        <v>1005</v>
      </c>
      <c r="B8" s="744" t="s">
        <v>827</v>
      </c>
      <c r="C8" s="747" t="s">
        <v>828</v>
      </c>
      <c r="D8" s="743" t="s">
        <v>824</v>
      </c>
      <c r="E8" s="744" t="s">
        <v>829</v>
      </c>
      <c r="F8" s="744" t="s">
        <v>826</v>
      </c>
    </row>
    <row r="9" ht="45" customHeight="1" spans="1:6">
      <c r="A9" s="8">
        <v>1006</v>
      </c>
      <c r="B9" s="740" t="s">
        <v>830</v>
      </c>
      <c r="C9" s="746" t="s">
        <v>831</v>
      </c>
      <c r="D9" s="8" t="s">
        <v>832</v>
      </c>
      <c r="E9" s="740" t="s">
        <v>833</v>
      </c>
      <c r="F9" s="740" t="s">
        <v>834</v>
      </c>
    </row>
    <row r="10" ht="45" customHeight="1" spans="1:6">
      <c r="A10" s="743">
        <v>1007</v>
      </c>
      <c r="B10" s="744" t="s">
        <v>835</v>
      </c>
      <c r="C10" s="747" t="s">
        <v>836</v>
      </c>
      <c r="D10" s="743" t="s">
        <v>837</v>
      </c>
      <c r="E10" s="744" t="s">
        <v>838</v>
      </c>
      <c r="F10" s="744" t="s">
        <v>839</v>
      </c>
    </row>
    <row r="11" ht="45" customHeight="1" spans="1:6">
      <c r="A11" s="8">
        <v>1008</v>
      </c>
      <c r="B11" s="740" t="s">
        <v>840</v>
      </c>
      <c r="C11" s="746" t="s">
        <v>841</v>
      </c>
      <c r="D11" s="8" t="s">
        <v>842</v>
      </c>
      <c r="E11" s="740" t="s">
        <v>843</v>
      </c>
      <c r="F11" s="740" t="s">
        <v>844</v>
      </c>
    </row>
    <row r="12" ht="45" customHeight="1" spans="1:6">
      <c r="A12" s="743">
        <v>1009</v>
      </c>
      <c r="B12" s="744" t="s">
        <v>845</v>
      </c>
      <c r="C12" s="747" t="s">
        <v>813</v>
      </c>
      <c r="D12" s="743" t="s">
        <v>842</v>
      </c>
      <c r="E12" s="744" t="s">
        <v>846</v>
      </c>
      <c r="F12" s="744" t="s">
        <v>847</v>
      </c>
    </row>
    <row r="13" ht="45" customHeight="1" spans="1:6">
      <c r="A13" s="8">
        <v>1010</v>
      </c>
      <c r="B13" s="740" t="s">
        <v>848</v>
      </c>
      <c r="C13" s="746" t="s">
        <v>849</v>
      </c>
      <c r="D13" s="8" t="s">
        <v>850</v>
      </c>
      <c r="E13" s="740" t="s">
        <v>851</v>
      </c>
      <c r="F13" s="740" t="s">
        <v>852</v>
      </c>
    </row>
    <row r="14" ht="45" customHeight="1" spans="1:6">
      <c r="A14" s="743">
        <v>1011</v>
      </c>
      <c r="B14" s="744" t="s">
        <v>853</v>
      </c>
      <c r="C14" s="747" t="s">
        <v>854</v>
      </c>
      <c r="D14" s="743" t="s">
        <v>855</v>
      </c>
      <c r="E14" s="744" t="s">
        <v>856</v>
      </c>
      <c r="F14" s="744" t="s">
        <v>857</v>
      </c>
    </row>
    <row r="15" ht="45" customHeight="1" spans="1:6">
      <c r="A15" s="8">
        <v>1012</v>
      </c>
      <c r="B15" s="740" t="s">
        <v>858</v>
      </c>
      <c r="C15" s="746" t="s">
        <v>859</v>
      </c>
      <c r="D15" s="8" t="s">
        <v>860</v>
      </c>
      <c r="E15" s="740" t="s">
        <v>861</v>
      </c>
      <c r="F15" s="740" t="s">
        <v>862</v>
      </c>
    </row>
    <row r="16" ht="45" customHeight="1" spans="1:6">
      <c r="A16" s="743">
        <v>1013</v>
      </c>
      <c r="B16" s="744" t="s">
        <v>863</v>
      </c>
      <c r="C16" s="747" t="s">
        <v>864</v>
      </c>
      <c r="D16" s="743" t="s">
        <v>860</v>
      </c>
      <c r="E16" s="744" t="s">
        <v>865</v>
      </c>
      <c r="F16" s="744" t="s">
        <v>866</v>
      </c>
    </row>
    <row r="17" ht="45" customHeight="1" spans="1:6">
      <c r="A17" s="8">
        <v>1014</v>
      </c>
      <c r="B17" s="740" t="s">
        <v>867</v>
      </c>
      <c r="C17" s="746" t="s">
        <v>818</v>
      </c>
      <c r="D17" s="8" t="s">
        <v>860</v>
      </c>
      <c r="E17" s="740" t="s">
        <v>861</v>
      </c>
      <c r="F17" s="740" t="s">
        <v>868</v>
      </c>
    </row>
    <row r="18" ht="45" customHeight="1" spans="1:6">
      <c r="A18" s="743">
        <v>1015</v>
      </c>
      <c r="B18" s="744" t="s">
        <v>869</v>
      </c>
      <c r="C18" s="747" t="s">
        <v>813</v>
      </c>
      <c r="D18" s="743" t="s">
        <v>860</v>
      </c>
      <c r="E18" s="744" t="s">
        <v>870</v>
      </c>
      <c r="F18" s="744" t="s">
        <v>868</v>
      </c>
    </row>
    <row r="19" ht="45" customHeight="1" spans="1:6">
      <c r="A19" s="8">
        <v>1016</v>
      </c>
      <c r="B19" s="740" t="s">
        <v>871</v>
      </c>
      <c r="C19" s="746" t="s">
        <v>818</v>
      </c>
      <c r="D19" s="8" t="s">
        <v>860</v>
      </c>
      <c r="E19" s="740" t="s">
        <v>872</v>
      </c>
      <c r="F19" s="740" t="s">
        <v>868</v>
      </c>
    </row>
    <row r="20" ht="45" customHeight="1" spans="1:6">
      <c r="A20" s="743">
        <v>1017</v>
      </c>
      <c r="B20" s="744" t="s">
        <v>873</v>
      </c>
      <c r="C20" s="747" t="s">
        <v>874</v>
      </c>
      <c r="D20" s="743" t="s">
        <v>860</v>
      </c>
      <c r="E20" s="744" t="s">
        <v>875</v>
      </c>
      <c r="F20" s="744" t="s">
        <v>868</v>
      </c>
    </row>
    <row r="21" ht="45" customHeight="1" spans="1:6">
      <c r="A21" s="8">
        <v>1018</v>
      </c>
      <c r="B21" s="740" t="s">
        <v>876</v>
      </c>
      <c r="C21" s="746" t="s">
        <v>877</v>
      </c>
      <c r="D21" s="8" t="s">
        <v>824</v>
      </c>
      <c r="E21" s="740" t="s">
        <v>878</v>
      </c>
      <c r="F21" s="740" t="s">
        <v>879</v>
      </c>
    </row>
    <row r="22" ht="45" customHeight="1" spans="1:6">
      <c r="A22" s="743">
        <v>1019</v>
      </c>
      <c r="B22" s="744" t="s">
        <v>880</v>
      </c>
      <c r="C22" s="747" t="s">
        <v>881</v>
      </c>
      <c r="D22" s="743" t="s">
        <v>860</v>
      </c>
      <c r="E22" s="744" t="s">
        <v>882</v>
      </c>
      <c r="F22" s="744" t="s">
        <v>883</v>
      </c>
    </row>
    <row r="23" ht="45" customHeight="1" spans="1:6">
      <c r="A23" s="8">
        <v>1020</v>
      </c>
      <c r="B23" s="740" t="s">
        <v>884</v>
      </c>
      <c r="C23" s="746" t="s">
        <v>885</v>
      </c>
      <c r="D23" s="8" t="s">
        <v>842</v>
      </c>
      <c r="E23" s="740" t="s">
        <v>886</v>
      </c>
      <c r="F23" s="740" t="s">
        <v>887</v>
      </c>
    </row>
    <row r="24" ht="45" customHeight="1" spans="1:6">
      <c r="A24" s="743">
        <v>1021</v>
      </c>
      <c r="B24" s="744" t="s">
        <v>888</v>
      </c>
      <c r="C24" s="747" t="s">
        <v>889</v>
      </c>
      <c r="D24" s="743" t="s">
        <v>860</v>
      </c>
      <c r="E24" s="744" t="s">
        <v>890</v>
      </c>
      <c r="F24" s="744" t="s">
        <v>891</v>
      </c>
    </row>
    <row r="25" ht="45" customHeight="1" spans="1:6">
      <c r="A25" s="8">
        <v>1022</v>
      </c>
      <c r="B25" s="740" t="s">
        <v>892</v>
      </c>
      <c r="C25" s="746" t="s">
        <v>893</v>
      </c>
      <c r="D25" s="8" t="s">
        <v>894</v>
      </c>
      <c r="E25" s="740" t="s">
        <v>895</v>
      </c>
      <c r="F25" s="740" t="s">
        <v>896</v>
      </c>
    </row>
    <row r="26" ht="45" customHeight="1" spans="1:6">
      <c r="A26" s="743">
        <v>1023</v>
      </c>
      <c r="B26" s="744" t="s">
        <v>897</v>
      </c>
      <c r="C26" s="747" t="s">
        <v>823</v>
      </c>
      <c r="D26" s="743" t="s">
        <v>842</v>
      </c>
      <c r="E26" s="744" t="s">
        <v>898</v>
      </c>
      <c r="F26" s="744" t="s">
        <v>899</v>
      </c>
    </row>
    <row r="27" ht="45" customHeight="1" spans="1:6">
      <c r="A27" s="8">
        <v>1024</v>
      </c>
      <c r="B27" s="740" t="s">
        <v>900</v>
      </c>
      <c r="C27" s="746" t="s">
        <v>893</v>
      </c>
      <c r="D27" s="8" t="s">
        <v>842</v>
      </c>
      <c r="E27" s="740" t="s">
        <v>901</v>
      </c>
      <c r="F27" s="740" t="s">
        <v>902</v>
      </c>
    </row>
    <row r="28" ht="45" customHeight="1" spans="1:6">
      <c r="A28" s="743">
        <v>1025</v>
      </c>
      <c r="B28" s="744" t="s">
        <v>903</v>
      </c>
      <c r="C28" s="747" t="s">
        <v>874</v>
      </c>
      <c r="D28" s="743" t="s">
        <v>842</v>
      </c>
      <c r="E28" s="744" t="s">
        <v>901</v>
      </c>
      <c r="F28" s="744" t="s">
        <v>868</v>
      </c>
    </row>
    <row r="29" ht="45" customHeight="1" spans="1:6">
      <c r="A29" s="8">
        <v>1026</v>
      </c>
      <c r="B29" s="740" t="s">
        <v>904</v>
      </c>
      <c r="C29" s="746" t="s">
        <v>893</v>
      </c>
      <c r="D29" s="8" t="s">
        <v>842</v>
      </c>
      <c r="E29" s="740" t="s">
        <v>901</v>
      </c>
      <c r="F29" s="740" t="s">
        <v>868</v>
      </c>
    </row>
    <row r="30" ht="45" customHeight="1" spans="1:6">
      <c r="A30" s="743">
        <v>1027</v>
      </c>
      <c r="B30" s="744" t="s">
        <v>905</v>
      </c>
      <c r="C30" s="747" t="s">
        <v>893</v>
      </c>
      <c r="D30" s="743" t="s">
        <v>842</v>
      </c>
      <c r="E30" s="744" t="s">
        <v>906</v>
      </c>
      <c r="F30" s="744" t="s">
        <v>868</v>
      </c>
    </row>
    <row r="31" ht="45" customHeight="1" spans="1:6">
      <c r="A31" s="8">
        <v>1028</v>
      </c>
      <c r="B31" s="740" t="s">
        <v>907</v>
      </c>
      <c r="C31" s="746" t="s">
        <v>908</v>
      </c>
      <c r="D31" s="8" t="s">
        <v>842</v>
      </c>
      <c r="E31" s="740" t="s">
        <v>909</v>
      </c>
      <c r="F31" s="740" t="s">
        <v>910</v>
      </c>
    </row>
    <row r="32" ht="45" customHeight="1" spans="1:6">
      <c r="A32" s="743">
        <v>1029</v>
      </c>
      <c r="B32" s="744" t="s">
        <v>911</v>
      </c>
      <c r="C32" s="747" t="s">
        <v>818</v>
      </c>
      <c r="D32" s="743" t="s">
        <v>912</v>
      </c>
      <c r="E32" s="744" t="s">
        <v>913</v>
      </c>
      <c r="F32" s="744" t="s">
        <v>914</v>
      </c>
    </row>
    <row r="33" ht="45" customHeight="1" spans="1:6">
      <c r="A33" s="8">
        <v>1030</v>
      </c>
      <c r="B33" s="740" t="s">
        <v>915</v>
      </c>
      <c r="C33" s="746" t="s">
        <v>836</v>
      </c>
      <c r="D33" s="8" t="s">
        <v>916</v>
      </c>
      <c r="E33" s="740" t="s">
        <v>917</v>
      </c>
      <c r="F33" s="740" t="s">
        <v>918</v>
      </c>
    </row>
    <row r="34" ht="45" customHeight="1" spans="1:6">
      <c r="A34" s="743">
        <v>1031</v>
      </c>
      <c r="B34" s="744" t="s">
        <v>919</v>
      </c>
      <c r="C34" s="747" t="s">
        <v>920</v>
      </c>
      <c r="D34" s="743" t="s">
        <v>921</v>
      </c>
      <c r="E34" s="744" t="s">
        <v>922</v>
      </c>
      <c r="F34" s="744" t="s">
        <v>923</v>
      </c>
    </row>
    <row r="35" ht="45" customHeight="1" spans="1:6">
      <c r="A35" s="8">
        <v>1032</v>
      </c>
      <c r="B35" s="740" t="s">
        <v>924</v>
      </c>
      <c r="C35" s="746" t="s">
        <v>925</v>
      </c>
      <c r="D35" s="8" t="s">
        <v>855</v>
      </c>
      <c r="E35" s="740" t="s">
        <v>926</v>
      </c>
      <c r="F35" s="740" t="s">
        <v>927</v>
      </c>
    </row>
    <row r="36" ht="45" customHeight="1" spans="1:6">
      <c r="A36" s="743">
        <v>1033</v>
      </c>
      <c r="B36" s="744" t="s">
        <v>928</v>
      </c>
      <c r="C36" s="747" t="s">
        <v>929</v>
      </c>
      <c r="D36" s="743" t="s">
        <v>930</v>
      </c>
      <c r="E36" s="744" t="s">
        <v>931</v>
      </c>
      <c r="F36" s="744" t="s">
        <v>932</v>
      </c>
    </row>
    <row r="37" ht="45" customHeight="1" spans="1:6">
      <c r="A37" s="8">
        <v>1034</v>
      </c>
      <c r="B37" s="740" t="s">
        <v>933</v>
      </c>
      <c r="C37" s="746" t="s">
        <v>934</v>
      </c>
      <c r="D37" s="8" t="s">
        <v>819</v>
      </c>
      <c r="E37" s="740" t="s">
        <v>935</v>
      </c>
      <c r="F37" s="740" t="s">
        <v>927</v>
      </c>
    </row>
    <row r="38" ht="45" customHeight="1" spans="1:6">
      <c r="A38" s="743">
        <v>1035</v>
      </c>
      <c r="B38" s="744" t="s">
        <v>936</v>
      </c>
      <c r="C38" s="747" t="s">
        <v>937</v>
      </c>
      <c r="D38" s="743" t="s">
        <v>938</v>
      </c>
      <c r="E38" s="744" t="s">
        <v>939</v>
      </c>
      <c r="F38" s="744" t="s">
        <v>940</v>
      </c>
    </row>
    <row r="39" ht="45" customHeight="1" spans="1:6">
      <c r="A39" s="8">
        <v>1036</v>
      </c>
      <c r="B39" s="740" t="s">
        <v>941</v>
      </c>
      <c r="C39" s="746" t="s">
        <v>942</v>
      </c>
      <c r="D39" s="8" t="s">
        <v>943</v>
      </c>
      <c r="E39" s="740" t="s">
        <v>944</v>
      </c>
      <c r="F39" s="740" t="s">
        <v>927</v>
      </c>
    </row>
    <row r="40" ht="45" customHeight="1" spans="1:6">
      <c r="A40" s="743">
        <v>1037</v>
      </c>
      <c r="B40" s="744" t="s">
        <v>945</v>
      </c>
      <c r="C40" s="747" t="s">
        <v>885</v>
      </c>
      <c r="D40" s="743" t="s">
        <v>938</v>
      </c>
      <c r="E40" s="744" t="s">
        <v>946</v>
      </c>
      <c r="F40" s="744" t="s">
        <v>947</v>
      </c>
    </row>
    <row r="41" ht="45" customHeight="1" spans="1:6">
      <c r="A41" s="8">
        <v>1038</v>
      </c>
      <c r="B41" s="740" t="s">
        <v>948</v>
      </c>
      <c r="C41" s="746" t="s">
        <v>908</v>
      </c>
      <c r="D41" s="8" t="s">
        <v>842</v>
      </c>
      <c r="E41" s="740" t="s">
        <v>949</v>
      </c>
      <c r="F41" s="740" t="s">
        <v>950</v>
      </c>
    </row>
    <row r="42" ht="45" customHeight="1" spans="1:6">
      <c r="A42" s="743">
        <v>1039</v>
      </c>
      <c r="B42" s="744" t="s">
        <v>951</v>
      </c>
      <c r="C42" s="747" t="s">
        <v>908</v>
      </c>
      <c r="D42" s="743" t="s">
        <v>952</v>
      </c>
      <c r="E42" s="744" t="s">
        <v>953</v>
      </c>
      <c r="F42" s="744" t="s">
        <v>954</v>
      </c>
    </row>
    <row r="43" ht="45" customHeight="1" spans="1:6">
      <c r="A43" s="8">
        <v>1040</v>
      </c>
      <c r="B43" s="740" t="s">
        <v>955</v>
      </c>
      <c r="C43" s="746" t="s">
        <v>956</v>
      </c>
      <c r="D43" s="8" t="s">
        <v>921</v>
      </c>
      <c r="E43" s="740" t="s">
        <v>957</v>
      </c>
      <c r="F43" s="740" t="s">
        <v>958</v>
      </c>
    </row>
    <row r="44" ht="45" customHeight="1" spans="1:6">
      <c r="A44" s="743">
        <v>1041</v>
      </c>
      <c r="B44" s="744" t="s">
        <v>959</v>
      </c>
      <c r="C44" s="747" t="s">
        <v>960</v>
      </c>
      <c r="D44" s="743" t="s">
        <v>961</v>
      </c>
      <c r="E44" s="744" t="s">
        <v>962</v>
      </c>
      <c r="F44" s="744" t="s">
        <v>868</v>
      </c>
    </row>
    <row r="45" ht="45" customHeight="1" spans="1:6">
      <c r="A45" s="8">
        <v>1042</v>
      </c>
      <c r="B45" s="740" t="s">
        <v>963</v>
      </c>
      <c r="C45" s="746" t="s">
        <v>960</v>
      </c>
      <c r="D45" s="8" t="s">
        <v>961</v>
      </c>
      <c r="E45" s="740" t="s">
        <v>964</v>
      </c>
      <c r="F45" s="740" t="s">
        <v>868</v>
      </c>
    </row>
    <row r="46" ht="45" customHeight="1" spans="1:6">
      <c r="A46" s="743">
        <v>1043</v>
      </c>
      <c r="B46" s="744" t="s">
        <v>965</v>
      </c>
      <c r="C46" s="747" t="s">
        <v>889</v>
      </c>
      <c r="D46" s="743" t="s">
        <v>916</v>
      </c>
      <c r="E46" s="744" t="s">
        <v>966</v>
      </c>
      <c r="F46" s="744" t="s">
        <v>868</v>
      </c>
    </row>
    <row r="47" ht="45" customHeight="1" spans="1:6">
      <c r="A47" s="8">
        <v>1044</v>
      </c>
      <c r="B47" s="740" t="s">
        <v>967</v>
      </c>
      <c r="C47" s="746" t="s">
        <v>813</v>
      </c>
      <c r="D47" s="8" t="s">
        <v>916</v>
      </c>
      <c r="E47" s="740" t="s">
        <v>968</v>
      </c>
      <c r="F47" s="740" t="s">
        <v>868</v>
      </c>
    </row>
    <row r="48" ht="45" customHeight="1" spans="1:6">
      <c r="A48" s="743">
        <v>1045</v>
      </c>
      <c r="B48" s="744" t="s">
        <v>969</v>
      </c>
      <c r="C48" s="747" t="s">
        <v>970</v>
      </c>
      <c r="D48" s="743" t="s">
        <v>842</v>
      </c>
      <c r="E48" s="744" t="s">
        <v>968</v>
      </c>
      <c r="F48" s="744" t="s">
        <v>868</v>
      </c>
    </row>
    <row r="49" ht="45" customHeight="1" spans="1:6">
      <c r="A49" s="8">
        <v>1046</v>
      </c>
      <c r="B49" s="740" t="s">
        <v>971</v>
      </c>
      <c r="C49" s="746" t="s">
        <v>920</v>
      </c>
      <c r="D49" s="8" t="s">
        <v>842</v>
      </c>
      <c r="E49" s="740" t="s">
        <v>972</v>
      </c>
      <c r="F49" s="740" t="s">
        <v>973</v>
      </c>
    </row>
    <row r="50" ht="45" customHeight="1" spans="1:6">
      <c r="A50" s="743">
        <v>1047</v>
      </c>
      <c r="B50" s="744" t="s">
        <v>974</v>
      </c>
      <c r="C50" s="747" t="s">
        <v>908</v>
      </c>
      <c r="D50" s="743" t="s">
        <v>842</v>
      </c>
      <c r="E50" s="744" t="s">
        <v>975</v>
      </c>
      <c r="F50" s="744" t="s">
        <v>976</v>
      </c>
    </row>
    <row r="51" ht="45" customHeight="1" spans="1:6">
      <c r="A51" s="8">
        <v>1048</v>
      </c>
      <c r="B51" s="740" t="s">
        <v>977</v>
      </c>
      <c r="C51" s="746" t="s">
        <v>889</v>
      </c>
      <c r="D51" s="8" t="s">
        <v>819</v>
      </c>
      <c r="E51" s="740" t="s">
        <v>978</v>
      </c>
      <c r="F51" s="740" t="s">
        <v>979</v>
      </c>
    </row>
    <row r="52" ht="45" customHeight="1" spans="1:6">
      <c r="A52" s="743">
        <v>1049</v>
      </c>
      <c r="B52" s="744" t="s">
        <v>980</v>
      </c>
      <c r="C52" s="747" t="s">
        <v>981</v>
      </c>
      <c r="D52" s="743" t="s">
        <v>982</v>
      </c>
      <c r="E52" s="744" t="s">
        <v>983</v>
      </c>
      <c r="F52" s="744" t="s">
        <v>984</v>
      </c>
    </row>
    <row r="53" ht="45" customHeight="1" spans="1:6">
      <c r="A53" s="8">
        <v>1050</v>
      </c>
      <c r="B53" s="740" t="s">
        <v>985</v>
      </c>
      <c r="C53" s="746" t="s">
        <v>836</v>
      </c>
      <c r="D53" s="8" t="s">
        <v>819</v>
      </c>
      <c r="E53" s="740" t="s">
        <v>986</v>
      </c>
      <c r="F53" s="740" t="s">
        <v>987</v>
      </c>
    </row>
    <row r="54" ht="45" customHeight="1" spans="1:6">
      <c r="A54" s="743">
        <v>1051</v>
      </c>
      <c r="B54" s="744" t="s">
        <v>988</v>
      </c>
      <c r="C54" s="747" t="s">
        <v>818</v>
      </c>
      <c r="D54" s="743" t="s">
        <v>921</v>
      </c>
      <c r="E54" s="744" t="s">
        <v>989</v>
      </c>
      <c r="F54" s="744" t="s">
        <v>990</v>
      </c>
    </row>
    <row r="55" ht="45" customHeight="1" spans="1:6">
      <c r="A55" s="8">
        <v>1052</v>
      </c>
      <c r="B55" s="740" t="s">
        <v>991</v>
      </c>
      <c r="C55" s="746" t="s">
        <v>889</v>
      </c>
      <c r="D55" s="8" t="s">
        <v>819</v>
      </c>
      <c r="E55" s="740" t="s">
        <v>992</v>
      </c>
      <c r="F55" s="740" t="s">
        <v>993</v>
      </c>
    </row>
    <row r="56" ht="45" customHeight="1" spans="1:6">
      <c r="A56" s="743">
        <v>1053</v>
      </c>
      <c r="B56" s="744" t="s">
        <v>994</v>
      </c>
      <c r="C56" s="747" t="s">
        <v>841</v>
      </c>
      <c r="D56" s="743" t="s">
        <v>916</v>
      </c>
      <c r="E56" s="744" t="s">
        <v>989</v>
      </c>
      <c r="F56" s="744" t="s">
        <v>868</v>
      </c>
    </row>
    <row r="57" ht="45" customHeight="1" spans="1:6">
      <c r="A57" s="8">
        <v>1054</v>
      </c>
      <c r="B57" s="740" t="s">
        <v>995</v>
      </c>
      <c r="C57" s="746" t="s">
        <v>996</v>
      </c>
      <c r="D57" s="8" t="s">
        <v>842</v>
      </c>
      <c r="E57" s="740" t="s">
        <v>997</v>
      </c>
      <c r="F57" s="740" t="s">
        <v>998</v>
      </c>
    </row>
    <row r="58" ht="45" customHeight="1" spans="1:6">
      <c r="A58" s="743">
        <v>1055</v>
      </c>
      <c r="B58" s="744" t="s">
        <v>999</v>
      </c>
      <c r="C58" s="747" t="s">
        <v>1000</v>
      </c>
      <c r="D58" s="743" t="s">
        <v>938</v>
      </c>
      <c r="E58" s="744" t="s">
        <v>1001</v>
      </c>
      <c r="F58" s="744" t="s">
        <v>1002</v>
      </c>
    </row>
    <row r="59" ht="45" customHeight="1" spans="1:6">
      <c r="A59" s="8">
        <v>1056</v>
      </c>
      <c r="B59" s="740" t="s">
        <v>1003</v>
      </c>
      <c r="C59" s="746" t="s">
        <v>920</v>
      </c>
      <c r="D59" s="8" t="s">
        <v>842</v>
      </c>
      <c r="E59" s="740" t="s">
        <v>1004</v>
      </c>
      <c r="F59" s="740" t="s">
        <v>1005</v>
      </c>
    </row>
    <row r="60" ht="45" customHeight="1" spans="1:6">
      <c r="A60" s="743">
        <v>1057</v>
      </c>
      <c r="B60" s="744" t="s">
        <v>1006</v>
      </c>
      <c r="C60" s="747" t="s">
        <v>859</v>
      </c>
      <c r="D60" s="743" t="s">
        <v>824</v>
      </c>
      <c r="E60" s="744" t="s">
        <v>1007</v>
      </c>
      <c r="F60" s="744" t="s">
        <v>1008</v>
      </c>
    </row>
    <row r="61" ht="45" customHeight="1" spans="1:6">
      <c r="A61" s="8">
        <v>1058</v>
      </c>
      <c r="B61" s="740" t="s">
        <v>1009</v>
      </c>
      <c r="C61" s="746" t="s">
        <v>889</v>
      </c>
      <c r="D61" s="8" t="s">
        <v>860</v>
      </c>
      <c r="E61" s="740" t="s">
        <v>1010</v>
      </c>
      <c r="F61" s="740" t="s">
        <v>1011</v>
      </c>
    </row>
    <row r="62" ht="45" customHeight="1" spans="1:6">
      <c r="A62" s="743">
        <v>1059</v>
      </c>
      <c r="B62" s="744" t="s">
        <v>1012</v>
      </c>
      <c r="C62" s="747" t="s">
        <v>885</v>
      </c>
      <c r="D62" s="743" t="s">
        <v>842</v>
      </c>
      <c r="E62" s="744" t="s">
        <v>1013</v>
      </c>
      <c r="F62" s="744" t="s">
        <v>1014</v>
      </c>
    </row>
    <row r="63" ht="45" customHeight="1" spans="1:6">
      <c r="A63" s="8">
        <v>1060</v>
      </c>
      <c r="B63" s="740" t="s">
        <v>1015</v>
      </c>
      <c r="C63" s="746" t="s">
        <v>889</v>
      </c>
      <c r="D63" s="8" t="s">
        <v>860</v>
      </c>
      <c r="E63" s="740" t="s">
        <v>1016</v>
      </c>
      <c r="F63" s="740" t="s">
        <v>1017</v>
      </c>
    </row>
    <row r="64" ht="45" customHeight="1" spans="1:6">
      <c r="A64" s="743">
        <v>1061</v>
      </c>
      <c r="B64" s="744" t="s">
        <v>1018</v>
      </c>
      <c r="C64" s="747" t="s">
        <v>836</v>
      </c>
      <c r="D64" s="743" t="s">
        <v>842</v>
      </c>
      <c r="E64" s="744" t="s">
        <v>1019</v>
      </c>
      <c r="F64" s="744" t="s">
        <v>1020</v>
      </c>
    </row>
    <row r="65" ht="45" customHeight="1" spans="1:6">
      <c r="A65" s="8">
        <v>1062</v>
      </c>
      <c r="B65" s="740" t="s">
        <v>1021</v>
      </c>
      <c r="C65" s="746" t="s">
        <v>1022</v>
      </c>
      <c r="D65" s="8" t="s">
        <v>842</v>
      </c>
      <c r="E65" s="740" t="s">
        <v>1023</v>
      </c>
      <c r="F65" s="740" t="s">
        <v>1024</v>
      </c>
    </row>
    <row r="66" ht="45" customHeight="1" spans="1:6">
      <c r="A66" s="743">
        <v>1063</v>
      </c>
      <c r="B66" s="744" t="s">
        <v>1025</v>
      </c>
      <c r="C66" s="747" t="s">
        <v>1026</v>
      </c>
      <c r="D66" s="743" t="s">
        <v>952</v>
      </c>
      <c r="E66" s="744" t="s">
        <v>1027</v>
      </c>
      <c r="F66" s="744" t="s">
        <v>1028</v>
      </c>
    </row>
    <row r="67" ht="45" customHeight="1" spans="1:6">
      <c r="A67" s="8">
        <v>1064</v>
      </c>
      <c r="B67" s="740" t="s">
        <v>1029</v>
      </c>
      <c r="C67" s="746" t="s">
        <v>1030</v>
      </c>
      <c r="D67" s="8" t="s">
        <v>824</v>
      </c>
      <c r="E67" s="740" t="s">
        <v>1031</v>
      </c>
      <c r="F67" s="740" t="s">
        <v>1032</v>
      </c>
    </row>
    <row r="68" ht="45" customHeight="1" spans="1:6">
      <c r="A68" s="743">
        <v>1065</v>
      </c>
      <c r="B68" s="744" t="s">
        <v>1033</v>
      </c>
      <c r="C68" s="747" t="s">
        <v>818</v>
      </c>
      <c r="D68" s="743" t="s">
        <v>860</v>
      </c>
      <c r="E68" s="744" t="s">
        <v>1034</v>
      </c>
      <c r="F68" s="744" t="s">
        <v>1032</v>
      </c>
    </row>
    <row r="69" ht="45" customHeight="1" spans="1:6">
      <c r="A69" s="8">
        <v>1066</v>
      </c>
      <c r="B69" s="740" t="s">
        <v>1035</v>
      </c>
      <c r="C69" s="746" t="s">
        <v>1036</v>
      </c>
      <c r="D69" s="8" t="s">
        <v>938</v>
      </c>
      <c r="E69" s="740" t="s">
        <v>1037</v>
      </c>
      <c r="F69" s="740" t="s">
        <v>1038</v>
      </c>
    </row>
    <row r="70" ht="45" customHeight="1" spans="1:6">
      <c r="A70" s="743">
        <v>1067</v>
      </c>
      <c r="B70" s="744" t="s">
        <v>1039</v>
      </c>
      <c r="C70" s="747" t="s">
        <v>981</v>
      </c>
      <c r="D70" s="743" t="s">
        <v>961</v>
      </c>
      <c r="E70" s="744" t="s">
        <v>1040</v>
      </c>
      <c r="F70" s="744" t="s">
        <v>1041</v>
      </c>
    </row>
    <row r="71" ht="45" customHeight="1" spans="1:6">
      <c r="A71" s="8">
        <v>1068</v>
      </c>
      <c r="B71" s="740" t="s">
        <v>1042</v>
      </c>
      <c r="C71" s="746" t="s">
        <v>1043</v>
      </c>
      <c r="D71" s="8" t="s">
        <v>930</v>
      </c>
      <c r="E71" s="740" t="s">
        <v>1044</v>
      </c>
      <c r="F71" s="740" t="s">
        <v>1045</v>
      </c>
    </row>
    <row r="72" ht="45" customHeight="1" spans="1:6">
      <c r="A72" s="743">
        <v>1069</v>
      </c>
      <c r="B72" s="744" t="s">
        <v>1046</v>
      </c>
      <c r="C72" s="747" t="s">
        <v>960</v>
      </c>
      <c r="D72" s="743" t="s">
        <v>842</v>
      </c>
      <c r="E72" s="744" t="s">
        <v>1047</v>
      </c>
      <c r="F72" s="744" t="s">
        <v>1048</v>
      </c>
    </row>
    <row r="73" ht="45" customHeight="1" spans="1:6">
      <c r="A73" s="8">
        <v>1070</v>
      </c>
      <c r="B73" s="740" t="s">
        <v>1049</v>
      </c>
      <c r="C73" s="746" t="s">
        <v>996</v>
      </c>
      <c r="D73" s="8" t="s">
        <v>842</v>
      </c>
      <c r="E73" s="740" t="s">
        <v>1050</v>
      </c>
      <c r="F73" s="740" t="s">
        <v>1051</v>
      </c>
    </row>
    <row r="74" ht="45" customHeight="1" spans="1:6">
      <c r="A74" s="743">
        <v>1071</v>
      </c>
      <c r="B74" s="744" t="s">
        <v>1052</v>
      </c>
      <c r="C74" s="747" t="s">
        <v>1053</v>
      </c>
      <c r="D74" s="743" t="s">
        <v>1054</v>
      </c>
      <c r="E74" s="744" t="s">
        <v>1055</v>
      </c>
      <c r="F74" s="744" t="s">
        <v>1056</v>
      </c>
    </row>
    <row r="75" ht="45" customHeight="1" spans="1:6">
      <c r="A75" s="8">
        <v>1072</v>
      </c>
      <c r="B75" s="740" t="s">
        <v>1057</v>
      </c>
      <c r="C75" s="746" t="s">
        <v>889</v>
      </c>
      <c r="D75" s="8" t="s">
        <v>860</v>
      </c>
      <c r="E75" s="740" t="s">
        <v>1058</v>
      </c>
      <c r="F75" s="740" t="s">
        <v>1056</v>
      </c>
    </row>
    <row r="76" ht="45" customHeight="1" spans="1:6">
      <c r="A76" s="743">
        <v>1073</v>
      </c>
      <c r="B76" s="744" t="s">
        <v>1059</v>
      </c>
      <c r="C76" s="747" t="s">
        <v>889</v>
      </c>
      <c r="D76" s="743" t="s">
        <v>860</v>
      </c>
      <c r="E76" s="744" t="s">
        <v>1060</v>
      </c>
      <c r="F76" s="744" t="s">
        <v>1056</v>
      </c>
    </row>
    <row r="77" ht="45" customHeight="1" spans="1:6">
      <c r="A77" s="8">
        <v>1074</v>
      </c>
      <c r="B77" s="740" t="s">
        <v>1061</v>
      </c>
      <c r="C77" s="746" t="s">
        <v>970</v>
      </c>
      <c r="D77" s="8" t="s">
        <v>842</v>
      </c>
      <c r="E77" s="740" t="s">
        <v>1062</v>
      </c>
      <c r="F77" s="740" t="s">
        <v>1063</v>
      </c>
    </row>
    <row r="78" ht="45" customHeight="1" spans="1:6">
      <c r="A78" s="743">
        <v>1075</v>
      </c>
      <c r="B78" s="744" t="s">
        <v>1064</v>
      </c>
      <c r="C78" s="747" t="s">
        <v>823</v>
      </c>
      <c r="D78" s="743" t="s">
        <v>842</v>
      </c>
      <c r="E78" s="744" t="s">
        <v>1065</v>
      </c>
      <c r="F78" s="744" t="s">
        <v>1066</v>
      </c>
    </row>
    <row r="79" ht="45" customHeight="1" spans="1:6">
      <c r="A79" s="8">
        <v>1076</v>
      </c>
      <c r="B79" s="740" t="s">
        <v>1067</v>
      </c>
      <c r="C79" s="746" t="s">
        <v>874</v>
      </c>
      <c r="D79" s="8" t="s">
        <v>860</v>
      </c>
      <c r="E79" s="740" t="s">
        <v>1068</v>
      </c>
      <c r="F79" s="740" t="s">
        <v>1069</v>
      </c>
    </row>
    <row r="80" ht="45" customHeight="1" spans="1:6">
      <c r="A80" s="743">
        <v>1077</v>
      </c>
      <c r="B80" s="744" t="s">
        <v>1070</v>
      </c>
      <c r="C80" s="747" t="s">
        <v>1071</v>
      </c>
      <c r="D80" s="743" t="s">
        <v>824</v>
      </c>
      <c r="E80" s="744" t="s">
        <v>1072</v>
      </c>
      <c r="F80" s="744" t="s">
        <v>1073</v>
      </c>
    </row>
    <row r="81" ht="45" customHeight="1" spans="1:6">
      <c r="A81" s="8">
        <v>1078</v>
      </c>
      <c r="B81" s="740" t="s">
        <v>1074</v>
      </c>
      <c r="C81" s="746" t="s">
        <v>920</v>
      </c>
      <c r="D81" s="8" t="s">
        <v>921</v>
      </c>
      <c r="E81" s="740" t="s">
        <v>1075</v>
      </c>
      <c r="F81" s="740" t="s">
        <v>1076</v>
      </c>
    </row>
    <row r="82" ht="45" customHeight="1" spans="1:6">
      <c r="A82" s="743">
        <v>1079</v>
      </c>
      <c r="B82" s="744" t="s">
        <v>1077</v>
      </c>
      <c r="C82" s="747" t="s">
        <v>996</v>
      </c>
      <c r="D82" s="743" t="s">
        <v>842</v>
      </c>
      <c r="E82" s="744" t="s">
        <v>1078</v>
      </c>
      <c r="F82" s="744" t="s">
        <v>1079</v>
      </c>
    </row>
    <row r="83" ht="45" customHeight="1" spans="1:6">
      <c r="A83" s="8">
        <v>1080</v>
      </c>
      <c r="B83" s="740" t="s">
        <v>1080</v>
      </c>
      <c r="C83" s="746" t="s">
        <v>889</v>
      </c>
      <c r="D83" s="8" t="s">
        <v>1081</v>
      </c>
      <c r="E83" s="740" t="s">
        <v>1082</v>
      </c>
      <c r="F83" s="740" t="s">
        <v>1083</v>
      </c>
    </row>
    <row r="84" ht="45" customHeight="1" spans="1:6">
      <c r="A84" s="743">
        <v>1081</v>
      </c>
      <c r="B84" s="744" t="s">
        <v>1084</v>
      </c>
      <c r="C84" s="747" t="s">
        <v>889</v>
      </c>
      <c r="D84" s="743" t="s">
        <v>842</v>
      </c>
      <c r="E84" s="744" t="s">
        <v>1085</v>
      </c>
      <c r="F84" s="744" t="s">
        <v>1086</v>
      </c>
    </row>
    <row r="85" ht="45" customHeight="1" spans="1:6">
      <c r="A85" s="8">
        <v>1082</v>
      </c>
      <c r="B85" s="740" t="s">
        <v>1087</v>
      </c>
      <c r="C85" s="746" t="s">
        <v>1088</v>
      </c>
      <c r="D85" s="8" t="s">
        <v>842</v>
      </c>
      <c r="E85" s="740" t="s">
        <v>1089</v>
      </c>
      <c r="F85" s="740" t="s">
        <v>1090</v>
      </c>
    </row>
    <row r="86" ht="45" customHeight="1" spans="1:6">
      <c r="A86" s="743">
        <v>1083</v>
      </c>
      <c r="B86" s="744" t="s">
        <v>1091</v>
      </c>
      <c r="C86" s="747" t="s">
        <v>1092</v>
      </c>
      <c r="D86" s="743" t="s">
        <v>860</v>
      </c>
      <c r="E86" s="744" t="s">
        <v>1093</v>
      </c>
      <c r="F86" s="744" t="s">
        <v>1094</v>
      </c>
    </row>
    <row r="87" ht="45" customHeight="1" spans="1:6">
      <c r="A87" s="8">
        <v>1084</v>
      </c>
      <c r="B87" s="740" t="s">
        <v>1095</v>
      </c>
      <c r="C87" s="746" t="s">
        <v>889</v>
      </c>
      <c r="D87" s="8" t="s">
        <v>842</v>
      </c>
      <c r="E87" s="740" t="s">
        <v>1096</v>
      </c>
      <c r="F87" s="740" t="s">
        <v>1097</v>
      </c>
    </row>
    <row r="88" ht="45" customHeight="1" spans="1:6">
      <c r="A88" s="743">
        <v>1085</v>
      </c>
      <c r="B88" s="744" t="s">
        <v>1098</v>
      </c>
      <c r="C88" s="747" t="s">
        <v>1099</v>
      </c>
      <c r="D88" s="743" t="s">
        <v>842</v>
      </c>
      <c r="E88" s="744" t="s">
        <v>1100</v>
      </c>
      <c r="F88" s="744" t="s">
        <v>1101</v>
      </c>
    </row>
    <row r="89" ht="45" customHeight="1" spans="1:6">
      <c r="A89" s="8">
        <v>1086</v>
      </c>
      <c r="B89" s="740" t="s">
        <v>1102</v>
      </c>
      <c r="C89" s="746" t="s">
        <v>889</v>
      </c>
      <c r="D89" s="8" t="s">
        <v>842</v>
      </c>
      <c r="E89" s="740" t="s">
        <v>1103</v>
      </c>
      <c r="F89" s="740" t="s">
        <v>1104</v>
      </c>
    </row>
    <row r="90" ht="45" customHeight="1" spans="1:6">
      <c r="A90" s="743">
        <v>1087</v>
      </c>
      <c r="B90" s="744" t="s">
        <v>1105</v>
      </c>
      <c r="C90" s="747" t="s">
        <v>996</v>
      </c>
      <c r="D90" s="743" t="s">
        <v>842</v>
      </c>
      <c r="E90" s="744" t="s">
        <v>1106</v>
      </c>
      <c r="F90" s="744" t="s">
        <v>1104</v>
      </c>
    </row>
    <row r="91" ht="45" customHeight="1" spans="1:6">
      <c r="A91" s="8">
        <v>1088</v>
      </c>
      <c r="B91" s="740" t="s">
        <v>1107</v>
      </c>
      <c r="C91" s="746" t="s">
        <v>874</v>
      </c>
      <c r="D91" s="8" t="s">
        <v>916</v>
      </c>
      <c r="E91" s="740" t="s">
        <v>1108</v>
      </c>
      <c r="F91" s="740" t="s">
        <v>1109</v>
      </c>
    </row>
    <row r="92" ht="45" customHeight="1" spans="1:6">
      <c r="A92" s="743">
        <v>1089</v>
      </c>
      <c r="B92" s="744" t="s">
        <v>1110</v>
      </c>
      <c r="C92" s="747" t="s">
        <v>889</v>
      </c>
      <c r="D92" s="743" t="s">
        <v>860</v>
      </c>
      <c r="E92" s="744" t="s">
        <v>1111</v>
      </c>
      <c r="F92" s="744" t="s">
        <v>1112</v>
      </c>
    </row>
    <row r="93" ht="45" customHeight="1" spans="1:6">
      <c r="A93" s="8">
        <v>1090</v>
      </c>
      <c r="B93" s="740" t="s">
        <v>1113</v>
      </c>
      <c r="C93" s="746" t="s">
        <v>1114</v>
      </c>
      <c r="D93" s="8" t="s">
        <v>860</v>
      </c>
      <c r="E93" s="740" t="s">
        <v>1115</v>
      </c>
      <c r="F93" s="740" t="s">
        <v>1116</v>
      </c>
    </row>
    <row r="94" ht="45" customHeight="1" spans="1:6">
      <c r="A94" s="743">
        <v>1091</v>
      </c>
      <c r="B94" s="744" t="s">
        <v>1117</v>
      </c>
      <c r="C94" s="747" t="s">
        <v>1118</v>
      </c>
      <c r="D94" s="743" t="s">
        <v>824</v>
      </c>
      <c r="E94" s="744" t="s">
        <v>1119</v>
      </c>
      <c r="F94" s="744" t="s">
        <v>1120</v>
      </c>
    </row>
    <row r="95" ht="45" customHeight="1" spans="1:6">
      <c r="A95" s="8">
        <v>1092</v>
      </c>
      <c r="B95" s="740" t="s">
        <v>1121</v>
      </c>
      <c r="C95" s="746" t="s">
        <v>970</v>
      </c>
      <c r="D95" s="8" t="s">
        <v>842</v>
      </c>
      <c r="E95" s="740" t="s">
        <v>1122</v>
      </c>
      <c r="F95" s="740" t="s">
        <v>1123</v>
      </c>
    </row>
    <row r="96" ht="45" customHeight="1" spans="1:6">
      <c r="A96" s="743">
        <v>1093</v>
      </c>
      <c r="B96" s="744" t="s">
        <v>1124</v>
      </c>
      <c r="C96" s="747" t="s">
        <v>836</v>
      </c>
      <c r="D96" s="743" t="s">
        <v>842</v>
      </c>
      <c r="E96" s="744" t="s">
        <v>1125</v>
      </c>
      <c r="F96" s="744" t="s">
        <v>1126</v>
      </c>
    </row>
    <row r="97" ht="45" customHeight="1" spans="1:6">
      <c r="A97" s="8">
        <v>1094</v>
      </c>
      <c r="B97" s="740" t="s">
        <v>1127</v>
      </c>
      <c r="C97" s="746" t="s">
        <v>889</v>
      </c>
      <c r="D97" s="8" t="s">
        <v>842</v>
      </c>
      <c r="E97" s="740" t="s">
        <v>1128</v>
      </c>
      <c r="F97" s="740" t="s">
        <v>1129</v>
      </c>
    </row>
    <row r="98" ht="45" customHeight="1" spans="1:6">
      <c r="A98" s="743">
        <v>1095</v>
      </c>
      <c r="B98" s="744" t="s">
        <v>1130</v>
      </c>
      <c r="C98" s="747" t="s">
        <v>889</v>
      </c>
      <c r="D98" s="743" t="s">
        <v>842</v>
      </c>
      <c r="E98" s="744" t="s">
        <v>1131</v>
      </c>
      <c r="F98" s="744" t="s">
        <v>1132</v>
      </c>
    </row>
    <row r="99" ht="45" customHeight="1" spans="1:6">
      <c r="A99" s="8">
        <v>1096</v>
      </c>
      <c r="B99" s="740" t="s">
        <v>1133</v>
      </c>
      <c r="C99" s="746" t="s">
        <v>885</v>
      </c>
      <c r="D99" s="8" t="s">
        <v>842</v>
      </c>
      <c r="E99" s="740" t="s">
        <v>1134</v>
      </c>
      <c r="F99" s="740" t="s">
        <v>1135</v>
      </c>
    </row>
    <row r="100" ht="45" customHeight="1" spans="1:6">
      <c r="A100" s="743">
        <v>1097</v>
      </c>
      <c r="B100" s="744" t="s">
        <v>1136</v>
      </c>
      <c r="C100" s="747" t="s">
        <v>823</v>
      </c>
      <c r="D100" s="743" t="s">
        <v>938</v>
      </c>
      <c r="E100" s="744" t="s">
        <v>1137</v>
      </c>
      <c r="F100" s="744" t="s">
        <v>1138</v>
      </c>
    </row>
    <row r="101" ht="45" customHeight="1" spans="1:6">
      <c r="A101" s="8">
        <v>1098</v>
      </c>
      <c r="B101" s="740" t="s">
        <v>1139</v>
      </c>
      <c r="C101" s="746" t="s">
        <v>849</v>
      </c>
      <c r="D101" s="8" t="s">
        <v>842</v>
      </c>
      <c r="E101" s="740" t="s">
        <v>1140</v>
      </c>
      <c r="F101" s="740" t="s">
        <v>1141</v>
      </c>
    </row>
    <row r="102" ht="45" customHeight="1" spans="1:6">
      <c r="A102" s="743">
        <v>1099</v>
      </c>
      <c r="B102" s="744" t="s">
        <v>1142</v>
      </c>
      <c r="C102" s="747" t="s">
        <v>889</v>
      </c>
      <c r="D102" s="743" t="s">
        <v>943</v>
      </c>
      <c r="E102" s="744" t="s">
        <v>1143</v>
      </c>
      <c r="F102" s="744" t="s">
        <v>1144</v>
      </c>
    </row>
    <row r="103" ht="45" customHeight="1" spans="1:6">
      <c r="A103" s="8">
        <v>1100</v>
      </c>
      <c r="B103" s="740" t="s">
        <v>1145</v>
      </c>
      <c r="C103" s="746" t="s">
        <v>885</v>
      </c>
      <c r="D103" s="8" t="s">
        <v>952</v>
      </c>
      <c r="E103" s="740" t="s">
        <v>1146</v>
      </c>
      <c r="F103" s="740" t="s">
        <v>1147</v>
      </c>
    </row>
    <row r="104" ht="45" customHeight="1" spans="1:6">
      <c r="A104" s="743">
        <v>1101</v>
      </c>
      <c r="B104" s="744" t="s">
        <v>1148</v>
      </c>
      <c r="C104" s="747" t="s">
        <v>889</v>
      </c>
      <c r="D104" s="743" t="s">
        <v>860</v>
      </c>
      <c r="E104" s="744" t="s">
        <v>1131</v>
      </c>
      <c r="F104" s="744" t="s">
        <v>1149</v>
      </c>
    </row>
    <row r="105" ht="45" customHeight="1" spans="1:6">
      <c r="A105" s="8">
        <v>1102</v>
      </c>
      <c r="B105" s="740" t="s">
        <v>1150</v>
      </c>
      <c r="C105" s="746" t="s">
        <v>908</v>
      </c>
      <c r="D105" s="8" t="s">
        <v>952</v>
      </c>
      <c r="E105" s="740" t="s">
        <v>1151</v>
      </c>
      <c r="F105" s="740" t="s">
        <v>1152</v>
      </c>
    </row>
    <row r="106" ht="45" customHeight="1" spans="1:6">
      <c r="A106" s="743">
        <v>1103</v>
      </c>
      <c r="B106" s="744" t="s">
        <v>1153</v>
      </c>
      <c r="C106" s="747" t="s">
        <v>1154</v>
      </c>
      <c r="D106" s="743" t="s">
        <v>842</v>
      </c>
      <c r="E106" s="744" t="s">
        <v>1155</v>
      </c>
      <c r="F106" s="744" t="s">
        <v>1156</v>
      </c>
    </row>
    <row r="107" ht="45" customHeight="1" spans="1:6">
      <c r="A107" s="8">
        <v>1104</v>
      </c>
      <c r="B107" s="740" t="s">
        <v>1157</v>
      </c>
      <c r="C107" s="746" t="s">
        <v>1158</v>
      </c>
      <c r="D107" s="8" t="s">
        <v>860</v>
      </c>
      <c r="E107" s="740" t="s">
        <v>1159</v>
      </c>
      <c r="F107" s="740" t="s">
        <v>1160</v>
      </c>
    </row>
    <row r="108" ht="45" customHeight="1" spans="1:6">
      <c r="A108" s="743">
        <v>1105</v>
      </c>
      <c r="B108" s="744" t="s">
        <v>1161</v>
      </c>
      <c r="C108" s="747" t="s">
        <v>1162</v>
      </c>
      <c r="D108" s="743" t="s">
        <v>860</v>
      </c>
      <c r="E108" s="744" t="s">
        <v>1163</v>
      </c>
      <c r="F108" s="744" t="s">
        <v>1164</v>
      </c>
    </row>
    <row r="109" ht="45" customHeight="1" spans="1:6">
      <c r="A109" s="8">
        <v>1106</v>
      </c>
      <c r="B109" s="740" t="s">
        <v>1165</v>
      </c>
      <c r="C109" s="746" t="s">
        <v>885</v>
      </c>
      <c r="D109" s="8" t="s">
        <v>842</v>
      </c>
      <c r="E109" s="740" t="s">
        <v>1166</v>
      </c>
      <c r="F109" s="740" t="s">
        <v>1167</v>
      </c>
    </row>
    <row r="110" ht="45" customHeight="1" spans="1:6">
      <c r="A110" s="743">
        <v>1107</v>
      </c>
      <c r="B110" s="744" t="s">
        <v>1168</v>
      </c>
      <c r="C110" s="747" t="s">
        <v>1118</v>
      </c>
      <c r="D110" s="743" t="s">
        <v>842</v>
      </c>
      <c r="E110" s="744" t="s">
        <v>1169</v>
      </c>
      <c r="F110" s="744" t="s">
        <v>1170</v>
      </c>
    </row>
    <row r="111" ht="45" customHeight="1" spans="1:6">
      <c r="A111" s="8">
        <v>1108</v>
      </c>
      <c r="B111" s="740" t="s">
        <v>1171</v>
      </c>
      <c r="C111" s="746" t="s">
        <v>818</v>
      </c>
      <c r="D111" s="8" t="s">
        <v>961</v>
      </c>
      <c r="E111" s="740" t="s">
        <v>1172</v>
      </c>
      <c r="F111" s="740" t="s">
        <v>1173</v>
      </c>
    </row>
    <row r="112" ht="45" customHeight="1" spans="1:6">
      <c r="A112" s="743">
        <v>1109</v>
      </c>
      <c r="B112" s="744" t="s">
        <v>1174</v>
      </c>
      <c r="C112" s="747" t="s">
        <v>818</v>
      </c>
      <c r="D112" s="743" t="s">
        <v>842</v>
      </c>
      <c r="E112" s="744" t="s">
        <v>1175</v>
      </c>
      <c r="F112" s="744" t="s">
        <v>1176</v>
      </c>
    </row>
    <row r="113" ht="45" customHeight="1" spans="1:6">
      <c r="A113" s="8">
        <v>1110</v>
      </c>
      <c r="B113" s="740" t="s">
        <v>1177</v>
      </c>
      <c r="C113" s="746" t="s">
        <v>1178</v>
      </c>
      <c r="D113" s="8" t="s">
        <v>842</v>
      </c>
      <c r="E113" s="740" t="s">
        <v>1179</v>
      </c>
      <c r="F113" s="740" t="s">
        <v>1180</v>
      </c>
    </row>
    <row r="114" ht="45" customHeight="1" spans="1:6">
      <c r="A114" s="743">
        <v>1111</v>
      </c>
      <c r="B114" s="744" t="s">
        <v>1181</v>
      </c>
      <c r="C114" s="747" t="s">
        <v>1071</v>
      </c>
      <c r="D114" s="743" t="s">
        <v>837</v>
      </c>
      <c r="E114" s="744" t="s">
        <v>1182</v>
      </c>
      <c r="F114" s="744" t="s">
        <v>1183</v>
      </c>
    </row>
    <row r="115" ht="45" customHeight="1" spans="1:6">
      <c r="A115" s="8">
        <v>1112</v>
      </c>
      <c r="B115" s="740" t="s">
        <v>1184</v>
      </c>
      <c r="C115" s="746" t="s">
        <v>823</v>
      </c>
      <c r="D115" s="8" t="s">
        <v>842</v>
      </c>
      <c r="E115" s="740" t="s">
        <v>1185</v>
      </c>
      <c r="F115" s="740" t="s">
        <v>1186</v>
      </c>
    </row>
    <row r="116" ht="45" customHeight="1" spans="1:6">
      <c r="A116" s="743">
        <v>1113</v>
      </c>
      <c r="B116" s="744" t="s">
        <v>1187</v>
      </c>
      <c r="C116" s="747" t="s">
        <v>960</v>
      </c>
      <c r="D116" s="743" t="s">
        <v>842</v>
      </c>
      <c r="E116" s="744" t="s">
        <v>1188</v>
      </c>
      <c r="F116" s="744" t="s">
        <v>1189</v>
      </c>
    </row>
    <row r="117" ht="45" customHeight="1" spans="1:6">
      <c r="A117" s="8">
        <v>1114</v>
      </c>
      <c r="B117" s="740" t="s">
        <v>1190</v>
      </c>
      <c r="C117" s="746" t="s">
        <v>813</v>
      </c>
      <c r="D117" s="8" t="s">
        <v>842</v>
      </c>
      <c r="E117" s="740" t="s">
        <v>1191</v>
      </c>
      <c r="F117" s="740" t="s">
        <v>868</v>
      </c>
    </row>
    <row r="118" ht="45" customHeight="1" spans="1:6">
      <c r="A118" s="743">
        <v>1115</v>
      </c>
      <c r="B118" s="744" t="s">
        <v>1192</v>
      </c>
      <c r="C118" s="747" t="s">
        <v>908</v>
      </c>
      <c r="D118" s="743" t="s">
        <v>842</v>
      </c>
      <c r="E118" s="744" t="s">
        <v>1193</v>
      </c>
      <c r="F118" s="744" t="s">
        <v>868</v>
      </c>
    </row>
    <row r="119" ht="45" customHeight="1" spans="1:6">
      <c r="A119" s="8">
        <v>1116</v>
      </c>
      <c r="B119" s="740" t="s">
        <v>1194</v>
      </c>
      <c r="C119" s="746" t="s">
        <v>889</v>
      </c>
      <c r="D119" s="8" t="s">
        <v>850</v>
      </c>
      <c r="E119" s="740" t="s">
        <v>1195</v>
      </c>
      <c r="F119" s="740" t="s">
        <v>868</v>
      </c>
    </row>
    <row r="120" ht="45" customHeight="1" spans="1:6">
      <c r="A120" s="743">
        <v>1117</v>
      </c>
      <c r="B120" s="744" t="s">
        <v>1196</v>
      </c>
      <c r="C120" s="747" t="s">
        <v>818</v>
      </c>
      <c r="D120" s="743"/>
      <c r="E120" s="744" t="s">
        <v>1197</v>
      </c>
      <c r="F120" s="744" t="s">
        <v>868</v>
      </c>
    </row>
    <row r="121" ht="45" customHeight="1" spans="1:6">
      <c r="A121" s="8">
        <v>1118</v>
      </c>
      <c r="B121" s="740" t="s">
        <v>1198</v>
      </c>
      <c r="C121" s="746" t="s">
        <v>841</v>
      </c>
      <c r="D121" s="8" t="s">
        <v>850</v>
      </c>
      <c r="E121" s="740" t="s">
        <v>1199</v>
      </c>
      <c r="F121" s="740" t="s">
        <v>868</v>
      </c>
    </row>
    <row r="122" ht="45" customHeight="1" spans="1:6">
      <c r="A122" s="743">
        <v>1119</v>
      </c>
      <c r="B122" s="744" t="s">
        <v>1200</v>
      </c>
      <c r="C122" s="747" t="s">
        <v>813</v>
      </c>
      <c r="D122" s="743" t="s">
        <v>894</v>
      </c>
      <c r="E122" s="744" t="s">
        <v>1201</v>
      </c>
      <c r="F122" s="744" t="s">
        <v>868</v>
      </c>
    </row>
    <row r="123" ht="45" customHeight="1" spans="1:6">
      <c r="A123" s="8">
        <v>1120</v>
      </c>
      <c r="B123" s="740" t="s">
        <v>1202</v>
      </c>
      <c r="C123" s="746" t="s">
        <v>960</v>
      </c>
      <c r="D123" s="8" t="s">
        <v>842</v>
      </c>
      <c r="E123" s="740" t="s">
        <v>1203</v>
      </c>
      <c r="F123" s="740" t="s">
        <v>868</v>
      </c>
    </row>
    <row r="124" ht="45" customHeight="1" spans="1:6">
      <c r="A124" s="743">
        <v>1121</v>
      </c>
      <c r="B124" s="744" t="s">
        <v>1204</v>
      </c>
      <c r="C124" s="747" t="s">
        <v>864</v>
      </c>
      <c r="D124" s="743" t="s">
        <v>842</v>
      </c>
      <c r="E124" s="744" t="s">
        <v>1205</v>
      </c>
      <c r="F124" s="744" t="s">
        <v>868</v>
      </c>
    </row>
    <row r="125" ht="45" customHeight="1" spans="1:6">
      <c r="A125" s="8">
        <v>1122</v>
      </c>
      <c r="B125" s="740" t="s">
        <v>1206</v>
      </c>
      <c r="C125" s="746" t="s">
        <v>818</v>
      </c>
      <c r="D125" s="8" t="s">
        <v>860</v>
      </c>
      <c r="E125" s="740" t="s">
        <v>1207</v>
      </c>
      <c r="F125" s="740" t="s">
        <v>868</v>
      </c>
    </row>
    <row r="126" ht="45" customHeight="1" spans="1:6">
      <c r="A126" s="743">
        <v>1123</v>
      </c>
      <c r="B126" s="744" t="s">
        <v>1208</v>
      </c>
      <c r="C126" s="747" t="s">
        <v>889</v>
      </c>
      <c r="D126" s="743" t="s">
        <v>842</v>
      </c>
      <c r="E126" s="744" t="s">
        <v>1209</v>
      </c>
      <c r="F126" s="744" t="s">
        <v>868</v>
      </c>
    </row>
    <row r="127" ht="45" customHeight="1" spans="1:6">
      <c r="A127" s="8">
        <v>1124</v>
      </c>
      <c r="B127" s="740" t="s">
        <v>1210</v>
      </c>
      <c r="C127" s="746" t="s">
        <v>889</v>
      </c>
      <c r="D127" s="8" t="s">
        <v>842</v>
      </c>
      <c r="E127" s="740" t="s">
        <v>1211</v>
      </c>
      <c r="F127" s="740" t="s">
        <v>868</v>
      </c>
    </row>
    <row r="128" ht="45" customHeight="1" spans="1:2">
      <c r="A128" s="256"/>
      <c r="B128" s="742" t="s">
        <v>1212</v>
      </c>
    </row>
    <row r="129" ht="45" customHeight="1" spans="1:6">
      <c r="A129" s="743">
        <v>2001</v>
      </c>
      <c r="B129" s="744" t="s">
        <v>1213</v>
      </c>
      <c r="C129" s="745" t="s">
        <v>1214</v>
      </c>
      <c r="D129" s="743" t="s">
        <v>842</v>
      </c>
      <c r="E129" s="744" t="s">
        <v>1215</v>
      </c>
      <c r="F129" s="744" t="s">
        <v>1216</v>
      </c>
    </row>
    <row r="130" ht="45" customHeight="1" spans="1:6">
      <c r="A130" s="8">
        <v>2002</v>
      </c>
      <c r="B130" s="740" t="s">
        <v>1217</v>
      </c>
      <c r="C130" s="8" t="s">
        <v>1214</v>
      </c>
      <c r="D130" s="8" t="s">
        <v>842</v>
      </c>
      <c r="E130" s="740" t="s">
        <v>1218</v>
      </c>
      <c r="F130" s="740" t="s">
        <v>1219</v>
      </c>
    </row>
    <row r="131" ht="45" customHeight="1" spans="1:6">
      <c r="A131" s="743">
        <v>2003</v>
      </c>
      <c r="B131" s="744" t="s">
        <v>1220</v>
      </c>
      <c r="C131" s="745" t="s">
        <v>881</v>
      </c>
      <c r="D131" s="743" t="s">
        <v>842</v>
      </c>
      <c r="E131" s="744" t="s">
        <v>1221</v>
      </c>
      <c r="F131" s="744" t="s">
        <v>1222</v>
      </c>
    </row>
    <row r="132" ht="45" customHeight="1" spans="1:2">
      <c r="A132" s="8"/>
      <c r="B132" s="742" t="s">
        <v>1223</v>
      </c>
    </row>
    <row r="133" ht="45" customHeight="1" spans="1:6">
      <c r="A133" s="8">
        <v>3001</v>
      </c>
      <c r="B133" s="740" t="s">
        <v>1224</v>
      </c>
      <c r="C133" s="746" t="s">
        <v>1225</v>
      </c>
      <c r="D133" s="8" t="s">
        <v>1226</v>
      </c>
      <c r="E133" s="740"/>
      <c r="F133" s="740" t="s">
        <v>1227</v>
      </c>
    </row>
    <row r="134" ht="45" customHeight="1" spans="1:6">
      <c r="A134" s="743">
        <v>3002</v>
      </c>
      <c r="B134" s="744" t="s">
        <v>1084</v>
      </c>
      <c r="C134" s="747" t="s">
        <v>889</v>
      </c>
      <c r="D134" s="743" t="s">
        <v>842</v>
      </c>
      <c r="E134" s="744"/>
      <c r="F134" s="744" t="s">
        <v>1228</v>
      </c>
    </row>
    <row r="135" ht="45" customHeight="1" spans="1:6">
      <c r="A135" s="8">
        <v>3003</v>
      </c>
      <c r="B135" s="740" t="s">
        <v>1229</v>
      </c>
      <c r="C135" s="746" t="s">
        <v>920</v>
      </c>
      <c r="D135" s="8" t="s">
        <v>916</v>
      </c>
      <c r="E135" s="740"/>
      <c r="F135" s="740" t="s">
        <v>1230</v>
      </c>
    </row>
    <row r="136" ht="45" customHeight="1" spans="1:6">
      <c r="A136" s="743">
        <v>3004</v>
      </c>
      <c r="B136" s="744" t="s">
        <v>1231</v>
      </c>
      <c r="C136" s="747" t="s">
        <v>1232</v>
      </c>
      <c r="D136" s="743" t="s">
        <v>916</v>
      </c>
      <c r="E136" s="744"/>
      <c r="F136" s="744" t="s">
        <v>1233</v>
      </c>
    </row>
    <row r="137" ht="45" customHeight="1" spans="1:6">
      <c r="A137" s="8">
        <v>3005</v>
      </c>
      <c r="B137" s="740" t="s">
        <v>1234</v>
      </c>
      <c r="C137" s="746" t="s">
        <v>920</v>
      </c>
      <c r="D137" s="8" t="s">
        <v>916</v>
      </c>
      <c r="E137" s="740"/>
      <c r="F137" s="740" t="s">
        <v>1235</v>
      </c>
    </row>
    <row r="138" ht="45" customHeight="1" spans="1:6">
      <c r="A138" s="743">
        <v>3006</v>
      </c>
      <c r="B138" s="744" t="s">
        <v>1236</v>
      </c>
      <c r="C138" s="747" t="s">
        <v>1237</v>
      </c>
      <c r="D138" s="743" t="s">
        <v>1238</v>
      </c>
      <c r="E138" s="744"/>
      <c r="F138" s="744" t="s">
        <v>1239</v>
      </c>
    </row>
    <row r="139" ht="45" customHeight="1" spans="1:6">
      <c r="A139" s="8">
        <v>3007</v>
      </c>
      <c r="B139" s="740" t="s">
        <v>1240</v>
      </c>
      <c r="C139" s="746" t="s">
        <v>1241</v>
      </c>
      <c r="D139" s="8" t="s">
        <v>1242</v>
      </c>
      <c r="E139" s="740"/>
      <c r="F139" s="740" t="s">
        <v>1243</v>
      </c>
    </row>
    <row r="140" ht="45" customHeight="1" spans="1:6">
      <c r="A140" s="743">
        <v>3008</v>
      </c>
      <c r="B140" s="744" t="s">
        <v>1244</v>
      </c>
      <c r="C140" s="747" t="s">
        <v>889</v>
      </c>
      <c r="D140" s="743" t="s">
        <v>1245</v>
      </c>
      <c r="E140" s="744"/>
      <c r="F140" s="744" t="s">
        <v>1246</v>
      </c>
    </row>
    <row r="141" ht="45" customHeight="1" spans="1:6">
      <c r="A141" s="8">
        <v>3009</v>
      </c>
      <c r="B141" s="740" t="s">
        <v>1247</v>
      </c>
      <c r="C141" s="746" t="s">
        <v>1241</v>
      </c>
      <c r="D141" s="8" t="s">
        <v>916</v>
      </c>
      <c r="E141" s="740"/>
      <c r="F141" s="740" t="s">
        <v>1248</v>
      </c>
    </row>
    <row r="142" ht="45" customHeight="1" spans="1:6">
      <c r="A142" s="743">
        <v>3010</v>
      </c>
      <c r="B142" s="744" t="s">
        <v>1249</v>
      </c>
      <c r="C142" s="747" t="s">
        <v>1250</v>
      </c>
      <c r="D142" s="743" t="s">
        <v>1245</v>
      </c>
      <c r="E142" s="744"/>
      <c r="F142" s="744" t="s">
        <v>1251</v>
      </c>
    </row>
    <row r="143" ht="45" customHeight="1" spans="1:6">
      <c r="A143" s="8">
        <v>3011</v>
      </c>
      <c r="B143" s="740" t="s">
        <v>1015</v>
      </c>
      <c r="C143" s="746" t="s">
        <v>1250</v>
      </c>
      <c r="D143" s="8" t="s">
        <v>1245</v>
      </c>
      <c r="E143" s="740"/>
      <c r="F143" s="740" t="s">
        <v>1252</v>
      </c>
    </row>
    <row r="144" ht="45" customHeight="1" spans="1:6">
      <c r="A144" s="743">
        <v>3012</v>
      </c>
      <c r="B144" s="744" t="s">
        <v>848</v>
      </c>
      <c r="C144" s="747" t="s">
        <v>1253</v>
      </c>
      <c r="D144" s="743" t="s">
        <v>1254</v>
      </c>
      <c r="E144" s="744"/>
      <c r="F144" s="744" t="s">
        <v>1255</v>
      </c>
    </row>
    <row r="145" ht="45" customHeight="1" spans="1:6">
      <c r="A145" s="8">
        <v>3013</v>
      </c>
      <c r="B145" s="740" t="s">
        <v>1256</v>
      </c>
      <c r="C145" s="746" t="s">
        <v>1257</v>
      </c>
      <c r="D145" s="8" t="s">
        <v>1254</v>
      </c>
      <c r="E145" s="740"/>
      <c r="F145" s="740" t="s">
        <v>1258</v>
      </c>
    </row>
    <row r="146" ht="45" customHeight="1" spans="1:6">
      <c r="A146" s="743">
        <v>3014</v>
      </c>
      <c r="B146" s="744" t="s">
        <v>974</v>
      </c>
      <c r="C146" s="747" t="s">
        <v>1241</v>
      </c>
      <c r="D146" s="743" t="s">
        <v>1259</v>
      </c>
      <c r="E146" s="744"/>
      <c r="F146" s="744" t="s">
        <v>1260</v>
      </c>
    </row>
    <row r="147" ht="45" customHeight="1" spans="1:6">
      <c r="A147" s="8">
        <v>3015</v>
      </c>
      <c r="B147" s="740" t="s">
        <v>1261</v>
      </c>
      <c r="C147" s="746" t="s">
        <v>1241</v>
      </c>
      <c r="D147" s="8" t="s">
        <v>1254</v>
      </c>
      <c r="E147" s="740"/>
      <c r="F147" s="740" t="s">
        <v>1262</v>
      </c>
    </row>
    <row r="148" ht="45" customHeight="1" spans="1:6">
      <c r="A148" s="743">
        <v>3016</v>
      </c>
      <c r="B148" s="744" t="s">
        <v>1263</v>
      </c>
      <c r="C148" s="747" t="s">
        <v>889</v>
      </c>
      <c r="D148" s="743" t="s">
        <v>1245</v>
      </c>
      <c r="E148" s="744"/>
      <c r="F148" s="744" t="s">
        <v>1264</v>
      </c>
    </row>
    <row r="149" ht="45" customHeight="1" spans="1:6">
      <c r="A149" s="8">
        <v>3017</v>
      </c>
      <c r="B149" s="740" t="s">
        <v>1265</v>
      </c>
      <c r="C149" s="746" t="s">
        <v>889</v>
      </c>
      <c r="D149" s="8" t="s">
        <v>1245</v>
      </c>
      <c r="E149" s="740"/>
      <c r="F149" s="740" t="s">
        <v>1266</v>
      </c>
    </row>
    <row r="150" ht="45" customHeight="1" spans="1:6">
      <c r="A150" s="743">
        <v>3018</v>
      </c>
      <c r="B150" s="744" t="s">
        <v>1267</v>
      </c>
      <c r="C150" s="747" t="s">
        <v>823</v>
      </c>
      <c r="D150" s="743" t="s">
        <v>916</v>
      </c>
      <c r="E150" s="744"/>
      <c r="F150" s="744" t="s">
        <v>1268</v>
      </c>
    </row>
    <row r="151" ht="45" customHeight="1" spans="1:6">
      <c r="A151" s="8">
        <v>3019</v>
      </c>
      <c r="B151" s="740" t="s">
        <v>1269</v>
      </c>
      <c r="C151" s="746" t="s">
        <v>1257</v>
      </c>
      <c r="D151" s="8" t="s">
        <v>1245</v>
      </c>
      <c r="E151" s="740"/>
      <c r="F151" s="740" t="s">
        <v>1270</v>
      </c>
    </row>
    <row r="152" ht="45" customHeight="1" spans="1:6">
      <c r="A152" s="743">
        <v>3020</v>
      </c>
      <c r="B152" s="744" t="s">
        <v>1271</v>
      </c>
      <c r="C152" s="747" t="s">
        <v>1272</v>
      </c>
      <c r="D152" s="743" t="s">
        <v>916</v>
      </c>
      <c r="E152" s="744"/>
      <c r="F152" s="744" t="s">
        <v>1273</v>
      </c>
    </row>
    <row r="153" ht="45" customHeight="1" spans="1:6">
      <c r="A153" s="8">
        <v>3021</v>
      </c>
      <c r="B153" s="740" t="s">
        <v>1274</v>
      </c>
      <c r="C153" s="746" t="s">
        <v>1272</v>
      </c>
      <c r="D153" s="8" t="s">
        <v>894</v>
      </c>
      <c r="E153" s="740"/>
      <c r="F153" s="740" t="s">
        <v>1275</v>
      </c>
    </row>
    <row r="154" ht="45" customHeight="1" spans="1:6">
      <c r="A154" s="743">
        <v>3022</v>
      </c>
      <c r="B154" s="744" t="s">
        <v>1276</v>
      </c>
      <c r="C154" s="747" t="s">
        <v>1272</v>
      </c>
      <c r="D154" s="743" t="s">
        <v>1277</v>
      </c>
      <c r="E154" s="744"/>
      <c r="F154" s="744" t="s">
        <v>1275</v>
      </c>
    </row>
    <row r="155" ht="45" customHeight="1" spans="1:6">
      <c r="A155" s="8">
        <v>3023</v>
      </c>
      <c r="B155" s="740" t="s">
        <v>1278</v>
      </c>
      <c r="C155" s="746" t="s">
        <v>1279</v>
      </c>
      <c r="D155" s="8" t="s">
        <v>1280</v>
      </c>
      <c r="E155" s="740"/>
      <c r="F155" s="740" t="s">
        <v>1281</v>
      </c>
    </row>
    <row r="156" ht="45" customHeight="1" spans="1:6">
      <c r="A156" s="743">
        <v>3024</v>
      </c>
      <c r="B156" s="744" t="s">
        <v>1282</v>
      </c>
      <c r="C156" s="747" t="s">
        <v>849</v>
      </c>
      <c r="D156" s="743" t="s">
        <v>842</v>
      </c>
      <c r="E156" s="744"/>
      <c r="F156" s="744" t="s">
        <v>1283</v>
      </c>
    </row>
    <row r="157" ht="45" customHeight="1" spans="1:6">
      <c r="A157" s="8">
        <v>3025</v>
      </c>
      <c r="B157" s="740" t="s">
        <v>1284</v>
      </c>
      <c r="C157" s="746" t="s">
        <v>1272</v>
      </c>
      <c r="D157" s="8" t="s">
        <v>824</v>
      </c>
      <c r="E157" s="740"/>
      <c r="F157" s="740" t="s">
        <v>1285</v>
      </c>
    </row>
    <row r="158" ht="45" customHeight="1" spans="1:6">
      <c r="A158" s="743">
        <v>3026</v>
      </c>
      <c r="B158" s="744" t="s">
        <v>1286</v>
      </c>
      <c r="C158" s="747" t="s">
        <v>1253</v>
      </c>
      <c r="D158" s="743" t="s">
        <v>1238</v>
      </c>
      <c r="E158" s="744"/>
      <c r="F158" s="744" t="s">
        <v>1287</v>
      </c>
    </row>
    <row r="159" ht="45" customHeight="1" spans="1:6">
      <c r="A159" s="8">
        <v>3027</v>
      </c>
      <c r="B159" s="740" t="s">
        <v>1288</v>
      </c>
      <c r="C159" s="746" t="s">
        <v>1272</v>
      </c>
      <c r="D159" s="8" t="s">
        <v>916</v>
      </c>
      <c r="E159" s="740"/>
      <c r="F159" s="740" t="s">
        <v>1289</v>
      </c>
    </row>
    <row r="160" ht="45" customHeight="1" spans="1:6">
      <c r="A160" s="743">
        <v>3028</v>
      </c>
      <c r="B160" s="744" t="s">
        <v>1290</v>
      </c>
      <c r="C160" s="747" t="s">
        <v>1253</v>
      </c>
      <c r="D160" s="743" t="s">
        <v>1291</v>
      </c>
      <c r="E160" s="744"/>
      <c r="F160" s="744" t="s">
        <v>1292</v>
      </c>
    </row>
    <row r="161" ht="45" customHeight="1" spans="1:6">
      <c r="A161" s="8">
        <v>3029</v>
      </c>
      <c r="B161" s="740" t="s">
        <v>1293</v>
      </c>
      <c r="C161" s="746" t="s">
        <v>1272</v>
      </c>
      <c r="D161" s="8" t="s">
        <v>1238</v>
      </c>
      <c r="E161" s="740"/>
      <c r="F161" s="740" t="s">
        <v>1294</v>
      </c>
    </row>
    <row r="162" ht="45" customHeight="1" spans="1:6">
      <c r="A162" s="743">
        <v>3030</v>
      </c>
      <c r="B162" s="744" t="s">
        <v>1295</v>
      </c>
      <c r="C162" s="747" t="s">
        <v>1257</v>
      </c>
      <c r="D162" s="743" t="s">
        <v>916</v>
      </c>
      <c r="E162" s="744"/>
      <c r="F162" s="744" t="s">
        <v>1296</v>
      </c>
    </row>
    <row r="163" ht="45" customHeight="1" spans="1:6">
      <c r="A163" s="8">
        <v>3031</v>
      </c>
      <c r="B163" s="740" t="s">
        <v>1297</v>
      </c>
      <c r="C163" s="746" t="s">
        <v>1272</v>
      </c>
      <c r="D163" s="8" t="s">
        <v>824</v>
      </c>
      <c r="E163" s="740"/>
      <c r="F163" s="740" t="s">
        <v>1298</v>
      </c>
    </row>
    <row r="164" ht="45" customHeight="1" spans="1:6">
      <c r="A164" s="743">
        <v>3032</v>
      </c>
      <c r="B164" s="744" t="s">
        <v>1299</v>
      </c>
      <c r="C164" s="747" t="s">
        <v>1253</v>
      </c>
      <c r="D164" s="743" t="s">
        <v>1300</v>
      </c>
      <c r="E164" s="744"/>
      <c r="F164" s="744" t="s">
        <v>1301</v>
      </c>
    </row>
    <row r="165" ht="45" customHeight="1" spans="1:6">
      <c r="A165" s="8">
        <v>3033</v>
      </c>
      <c r="B165" s="740" t="s">
        <v>1302</v>
      </c>
      <c r="C165" s="746" t="s">
        <v>1250</v>
      </c>
      <c r="D165" s="8" t="s">
        <v>916</v>
      </c>
      <c r="E165" s="740"/>
      <c r="F165" s="740" t="s">
        <v>1303</v>
      </c>
    </row>
    <row r="166" ht="45" customHeight="1" spans="1:6">
      <c r="A166" s="743">
        <v>3034</v>
      </c>
      <c r="B166" s="744" t="s">
        <v>1304</v>
      </c>
      <c r="C166" s="747" t="s">
        <v>1250</v>
      </c>
      <c r="D166" s="743" t="s">
        <v>1226</v>
      </c>
      <c r="E166" s="744"/>
      <c r="F166" s="744" t="s">
        <v>1305</v>
      </c>
    </row>
    <row r="167" ht="45" customHeight="1" spans="1:6">
      <c r="A167" s="8">
        <v>3035</v>
      </c>
      <c r="B167" s="740" t="s">
        <v>1306</v>
      </c>
      <c r="C167" s="746" t="s">
        <v>1307</v>
      </c>
      <c r="D167" s="8" t="s">
        <v>842</v>
      </c>
      <c r="E167" s="740"/>
      <c r="F167" s="740" t="s">
        <v>1308</v>
      </c>
    </row>
    <row r="168" ht="16.5" customHeight="1" spans="1:6">
      <c r="A168" s="743">
        <v>3036</v>
      </c>
      <c r="B168" s="744" t="s">
        <v>1309</v>
      </c>
      <c r="C168" s="747" t="s">
        <v>1257</v>
      </c>
      <c r="D168" s="743" t="s">
        <v>1226</v>
      </c>
      <c r="E168" s="744"/>
      <c r="F168" s="744" t="s">
        <v>1310</v>
      </c>
    </row>
    <row r="169" ht="16.5" customHeight="1" spans="1:6">
      <c r="A169" s="8">
        <v>3037</v>
      </c>
      <c r="B169" s="740" t="s">
        <v>1311</v>
      </c>
      <c r="C169" s="746" t="s">
        <v>1312</v>
      </c>
      <c r="D169" s="8" t="s">
        <v>1226</v>
      </c>
      <c r="E169" s="740"/>
      <c r="F169" s="740" t="s">
        <v>1313</v>
      </c>
    </row>
    <row r="170" ht="16.5" customHeight="1" spans="1:6">
      <c r="A170" s="743">
        <v>3038</v>
      </c>
      <c r="B170" s="744" t="s">
        <v>1314</v>
      </c>
      <c r="C170" s="747" t="s">
        <v>1257</v>
      </c>
      <c r="D170" s="743" t="s">
        <v>842</v>
      </c>
      <c r="E170" s="744"/>
      <c r="F170" s="744" t="s">
        <v>1315</v>
      </c>
    </row>
    <row r="171" ht="16.5" customHeight="1" spans="1:6">
      <c r="A171" s="8">
        <v>3039</v>
      </c>
      <c r="B171" s="740" t="s">
        <v>1316</v>
      </c>
      <c r="C171" s="746" t="s">
        <v>1257</v>
      </c>
      <c r="D171" s="8" t="s">
        <v>916</v>
      </c>
      <c r="E171" s="740"/>
      <c r="F171" s="740" t="s">
        <v>1317</v>
      </c>
    </row>
    <row r="172" ht="16.5" customHeight="1" spans="1:6">
      <c r="A172" s="743">
        <v>3040</v>
      </c>
      <c r="B172" s="744" t="s">
        <v>1025</v>
      </c>
      <c r="C172" s="747" t="s">
        <v>1318</v>
      </c>
      <c r="D172" s="743" t="s">
        <v>1319</v>
      </c>
      <c r="E172" s="744"/>
      <c r="F172" s="744" t="s">
        <v>1320</v>
      </c>
    </row>
    <row r="173" ht="16.5" customHeight="1" spans="1:6">
      <c r="A173" s="8">
        <v>3041</v>
      </c>
      <c r="B173" s="740" t="s">
        <v>1321</v>
      </c>
      <c r="C173" s="746" t="s">
        <v>818</v>
      </c>
      <c r="D173" s="8" t="s">
        <v>1245</v>
      </c>
      <c r="E173" s="740"/>
      <c r="F173" s="740" t="s">
        <v>1322</v>
      </c>
    </row>
    <row r="174" ht="16.5" customHeight="1" spans="1:6">
      <c r="A174" s="743">
        <v>3042</v>
      </c>
      <c r="B174" s="744" t="s">
        <v>1323</v>
      </c>
      <c r="C174" s="747" t="s">
        <v>1324</v>
      </c>
      <c r="D174" s="743" t="s">
        <v>842</v>
      </c>
      <c r="E174" s="744"/>
      <c r="F174" s="744" t="s">
        <v>1325</v>
      </c>
    </row>
    <row r="175" ht="16.5" customHeight="1" spans="1:6">
      <c r="A175" s="8">
        <v>3043</v>
      </c>
      <c r="B175" s="740" t="s">
        <v>1326</v>
      </c>
      <c r="C175" s="746" t="s">
        <v>1257</v>
      </c>
      <c r="D175" s="8" t="s">
        <v>1327</v>
      </c>
      <c r="E175" s="740"/>
      <c r="F175" s="740" t="s">
        <v>1328</v>
      </c>
    </row>
    <row r="176" ht="16.5" customHeight="1" spans="1:6">
      <c r="A176" s="743">
        <v>3044</v>
      </c>
      <c r="B176" s="744" t="s">
        <v>1329</v>
      </c>
      <c r="C176" s="747" t="s">
        <v>1000</v>
      </c>
      <c r="D176" s="743" t="s">
        <v>824</v>
      </c>
      <c r="E176" s="744"/>
      <c r="F176" s="744" t="s">
        <v>1330</v>
      </c>
    </row>
    <row r="177" ht="16.5" customHeight="1" spans="1:6">
      <c r="A177" s="8">
        <v>3045</v>
      </c>
      <c r="B177" s="740" t="s">
        <v>1331</v>
      </c>
      <c r="C177" s="746" t="s">
        <v>1332</v>
      </c>
      <c r="D177" s="8" t="s">
        <v>842</v>
      </c>
      <c r="E177" s="740"/>
      <c r="F177" s="740" t="s">
        <v>1333</v>
      </c>
    </row>
    <row r="178" ht="16.5" customHeight="1" spans="1:6">
      <c r="A178" s="743">
        <v>3046</v>
      </c>
      <c r="B178" s="744" t="s">
        <v>1334</v>
      </c>
      <c r="C178" s="747" t="s">
        <v>1250</v>
      </c>
      <c r="D178" s="743" t="s">
        <v>1335</v>
      </c>
      <c r="E178" s="744"/>
      <c r="F178" s="744" t="s">
        <v>1336</v>
      </c>
    </row>
    <row r="179" ht="16.5" customHeight="1" spans="1:6">
      <c r="A179" s="8">
        <v>3047</v>
      </c>
      <c r="B179" s="740" t="s">
        <v>1337</v>
      </c>
      <c r="C179" s="746" t="s">
        <v>1250</v>
      </c>
      <c r="D179" s="8" t="s">
        <v>916</v>
      </c>
      <c r="E179" s="740"/>
      <c r="F179" s="740" t="s">
        <v>1338</v>
      </c>
    </row>
    <row r="180" ht="16.5" customHeight="1" spans="1:6">
      <c r="A180" s="743">
        <v>3048</v>
      </c>
      <c r="B180" s="744" t="s">
        <v>1339</v>
      </c>
      <c r="C180" s="747" t="s">
        <v>929</v>
      </c>
      <c r="D180" s="743" t="s">
        <v>916</v>
      </c>
      <c r="E180" s="744"/>
      <c r="F180" s="744" t="s">
        <v>1340</v>
      </c>
    </row>
    <row r="181" ht="16.5" customHeight="1" spans="1:2">
      <c r="A181" s="8"/>
      <c r="B181" s="742" t="s">
        <v>1341</v>
      </c>
    </row>
    <row r="182" ht="16.5" customHeight="1" spans="1:6">
      <c r="A182" s="8">
        <v>4001</v>
      </c>
      <c r="B182" s="740" t="s">
        <v>1342</v>
      </c>
      <c r="C182" s="746" t="s">
        <v>813</v>
      </c>
      <c r="D182" s="8" t="s">
        <v>842</v>
      </c>
      <c r="E182" s="740" t="s">
        <v>1343</v>
      </c>
      <c r="F182" s="740" t="s">
        <v>1344</v>
      </c>
    </row>
    <row r="183" ht="16.5" customHeight="1" spans="1:6">
      <c r="A183" s="743">
        <v>4002</v>
      </c>
      <c r="B183" s="744" t="s">
        <v>1345</v>
      </c>
      <c r="C183" s="747" t="s">
        <v>836</v>
      </c>
      <c r="D183" s="743" t="s">
        <v>842</v>
      </c>
      <c r="E183" s="744" t="s">
        <v>1346</v>
      </c>
      <c r="F183" s="744" t="s">
        <v>1347</v>
      </c>
    </row>
    <row r="184" ht="16.5" customHeight="1" spans="1:6">
      <c r="A184" s="8">
        <v>4003</v>
      </c>
      <c r="B184" s="740" t="s">
        <v>1348</v>
      </c>
      <c r="C184" s="746" t="s">
        <v>889</v>
      </c>
      <c r="D184" s="8" t="s">
        <v>842</v>
      </c>
      <c r="E184" s="740" t="s">
        <v>1349</v>
      </c>
      <c r="F184" s="740" t="s">
        <v>1350</v>
      </c>
    </row>
    <row r="185" ht="16.5" customHeight="1" spans="1:6">
      <c r="A185" s="743">
        <v>4004</v>
      </c>
      <c r="B185" s="744" t="s">
        <v>1351</v>
      </c>
      <c r="C185" s="747" t="s">
        <v>1352</v>
      </c>
      <c r="D185" s="743" t="s">
        <v>938</v>
      </c>
      <c r="E185" s="744" t="s">
        <v>1353</v>
      </c>
      <c r="F185" s="744" t="s">
        <v>1354</v>
      </c>
    </row>
    <row r="186" ht="16.5" customHeight="1" spans="1:6">
      <c r="A186" s="8">
        <v>4005</v>
      </c>
      <c r="B186" s="740" t="s">
        <v>1355</v>
      </c>
      <c r="C186" s="746" t="s">
        <v>1356</v>
      </c>
      <c r="D186" s="8" t="s">
        <v>824</v>
      </c>
      <c r="E186" s="740" t="s">
        <v>1357</v>
      </c>
      <c r="F186" s="740" t="s">
        <v>1358</v>
      </c>
    </row>
    <row r="187" ht="16.5" customHeight="1" spans="1:6">
      <c r="A187" s="743">
        <v>4006</v>
      </c>
      <c r="B187" s="744" t="s">
        <v>1359</v>
      </c>
      <c r="C187" s="747" t="s">
        <v>970</v>
      </c>
      <c r="D187" s="743" t="s">
        <v>842</v>
      </c>
      <c r="E187" s="744" t="s">
        <v>1360</v>
      </c>
      <c r="F187" s="744" t="s">
        <v>1361</v>
      </c>
    </row>
    <row r="188" ht="16.5" customHeight="1" spans="1:6">
      <c r="A188" s="8">
        <v>4007</v>
      </c>
      <c r="B188" s="740" t="s">
        <v>1362</v>
      </c>
      <c r="C188" s="746" t="s">
        <v>889</v>
      </c>
      <c r="D188" s="8" t="s">
        <v>842</v>
      </c>
      <c r="E188" s="740" t="s">
        <v>1363</v>
      </c>
      <c r="F188" s="740" t="s">
        <v>1364</v>
      </c>
    </row>
    <row r="189" ht="16.5" customHeight="1" spans="1:6">
      <c r="A189" s="743">
        <v>4008</v>
      </c>
      <c r="B189" s="744" t="s">
        <v>1365</v>
      </c>
      <c r="C189" s="747" t="s">
        <v>889</v>
      </c>
      <c r="D189" s="743" t="s">
        <v>842</v>
      </c>
      <c r="E189" s="744" t="s">
        <v>1366</v>
      </c>
      <c r="F189" s="744" t="s">
        <v>1367</v>
      </c>
    </row>
    <row r="190" ht="16.5" customHeight="1" spans="1:6">
      <c r="A190" s="8">
        <v>4009</v>
      </c>
      <c r="B190" s="740" t="s">
        <v>1368</v>
      </c>
      <c r="C190" s="746" t="s">
        <v>1369</v>
      </c>
      <c r="D190" s="8" t="s">
        <v>842</v>
      </c>
      <c r="E190" s="740" t="s">
        <v>1370</v>
      </c>
      <c r="F190" s="740" t="s">
        <v>1371</v>
      </c>
    </row>
    <row r="191" ht="16.5" customHeight="1" spans="1:6">
      <c r="A191" s="743">
        <v>4010</v>
      </c>
      <c r="B191" s="744" t="s">
        <v>1372</v>
      </c>
      <c r="C191" s="747" t="s">
        <v>881</v>
      </c>
      <c r="D191" s="743" t="s">
        <v>860</v>
      </c>
      <c r="E191" s="744" t="s">
        <v>1373</v>
      </c>
      <c r="F191" s="744" t="s">
        <v>1374</v>
      </c>
    </row>
    <row r="192" ht="16.5" customHeight="1" spans="1:6">
      <c r="A192" s="8">
        <v>4011</v>
      </c>
      <c r="B192" s="740" t="s">
        <v>1375</v>
      </c>
      <c r="C192" s="746" t="s">
        <v>889</v>
      </c>
      <c r="D192" s="8" t="s">
        <v>860</v>
      </c>
      <c r="E192" s="740" t="s">
        <v>1376</v>
      </c>
      <c r="F192" s="740" t="s">
        <v>1377</v>
      </c>
    </row>
    <row r="193" ht="16.5" customHeight="1" spans="1:6">
      <c r="A193" s="743">
        <v>4012</v>
      </c>
      <c r="B193" s="744" t="s">
        <v>1378</v>
      </c>
      <c r="C193" s="747" t="s">
        <v>874</v>
      </c>
      <c r="D193" s="743" t="s">
        <v>842</v>
      </c>
      <c r="E193" s="744" t="s">
        <v>1379</v>
      </c>
      <c r="F193" s="744" t="s">
        <v>1380</v>
      </c>
    </row>
    <row r="194" ht="16.5" customHeight="1" spans="1:2">
      <c r="A194" s="8"/>
      <c r="B194" s="742" t="s">
        <v>1381</v>
      </c>
    </row>
    <row r="195" ht="16.5" customHeight="1" spans="1:6">
      <c r="A195" s="8">
        <v>5001</v>
      </c>
      <c r="B195" s="740" t="s">
        <v>1382</v>
      </c>
      <c r="C195" s="746" t="s">
        <v>1383</v>
      </c>
      <c r="D195" s="8" t="s">
        <v>842</v>
      </c>
      <c r="E195" s="740" t="s">
        <v>1384</v>
      </c>
      <c r="F195" s="740" t="s">
        <v>1385</v>
      </c>
    </row>
    <row r="196" ht="16.5" customHeight="1" spans="1:6">
      <c r="A196" s="743">
        <v>5002</v>
      </c>
      <c r="B196" s="744" t="s">
        <v>1386</v>
      </c>
      <c r="C196" s="747" t="s">
        <v>1387</v>
      </c>
      <c r="D196" s="743" t="s">
        <v>982</v>
      </c>
      <c r="E196" s="744" t="s">
        <v>1388</v>
      </c>
      <c r="F196" s="744" t="s">
        <v>1389</v>
      </c>
    </row>
    <row r="197" ht="16.5" customHeight="1" spans="1:6">
      <c r="A197" s="8">
        <v>5003</v>
      </c>
      <c r="B197" s="740" t="s">
        <v>1390</v>
      </c>
      <c r="C197" s="746" t="s">
        <v>920</v>
      </c>
      <c r="D197" s="8" t="s">
        <v>842</v>
      </c>
      <c r="E197" s="740" t="s">
        <v>1391</v>
      </c>
      <c r="F197" s="740" t="s">
        <v>1392</v>
      </c>
    </row>
    <row r="198" ht="16.5" customHeight="1" spans="1:6">
      <c r="A198" s="743">
        <v>5004</v>
      </c>
      <c r="B198" s="744" t="s">
        <v>1393</v>
      </c>
      <c r="C198" s="747" t="s">
        <v>1000</v>
      </c>
      <c r="D198" s="743" t="s">
        <v>824</v>
      </c>
      <c r="E198" s="744" t="s">
        <v>1394</v>
      </c>
      <c r="F198" s="744" t="s">
        <v>1395</v>
      </c>
    </row>
    <row r="199" ht="16.5" customHeight="1" spans="1:6">
      <c r="A199" s="8">
        <v>5005</v>
      </c>
      <c r="B199" s="740" t="s">
        <v>1396</v>
      </c>
      <c r="C199" s="746" t="s">
        <v>960</v>
      </c>
      <c r="D199" s="8" t="s">
        <v>842</v>
      </c>
      <c r="E199" s="740" t="s">
        <v>1397</v>
      </c>
      <c r="F199" s="740" t="s">
        <v>1395</v>
      </c>
    </row>
    <row r="200" ht="16.5" customHeight="1" spans="1:6">
      <c r="A200" s="743">
        <v>5006</v>
      </c>
      <c r="B200" s="744" t="s">
        <v>1398</v>
      </c>
      <c r="C200" s="747" t="s">
        <v>1071</v>
      </c>
      <c r="D200" s="743" t="s">
        <v>1226</v>
      </c>
      <c r="E200" s="744" t="s">
        <v>1399</v>
      </c>
      <c r="F200" s="744" t="s">
        <v>1395</v>
      </c>
    </row>
    <row r="201" ht="16.5" customHeight="1" spans="1:6">
      <c r="A201" s="8">
        <v>5007</v>
      </c>
      <c r="B201" s="740" t="s">
        <v>1400</v>
      </c>
      <c r="C201" s="746" t="s">
        <v>1401</v>
      </c>
      <c r="D201" s="8" t="s">
        <v>1402</v>
      </c>
      <c r="E201" s="740" t="s">
        <v>1403</v>
      </c>
      <c r="F201" s="740" t="s">
        <v>1395</v>
      </c>
    </row>
    <row r="202" ht="16.5" customHeight="1" spans="1:6">
      <c r="A202" s="743">
        <v>5008</v>
      </c>
      <c r="B202" s="744" t="s">
        <v>1404</v>
      </c>
      <c r="C202" s="747" t="s">
        <v>813</v>
      </c>
      <c r="D202" s="743" t="s">
        <v>842</v>
      </c>
      <c r="E202" s="744" t="s">
        <v>1360</v>
      </c>
      <c r="F202" s="744" t="s">
        <v>1395</v>
      </c>
    </row>
    <row r="203" ht="16.5" customHeight="1" spans="1:6">
      <c r="A203" s="8">
        <v>5009</v>
      </c>
      <c r="B203" s="740" t="s">
        <v>1405</v>
      </c>
      <c r="C203" s="746" t="s">
        <v>960</v>
      </c>
      <c r="D203" s="8" t="s">
        <v>842</v>
      </c>
      <c r="E203" s="740" t="s">
        <v>1360</v>
      </c>
      <c r="F203" s="740" t="s">
        <v>1395</v>
      </c>
    </row>
    <row r="204" ht="16.5" customHeight="1" spans="1:6">
      <c r="A204" s="743">
        <v>5010</v>
      </c>
      <c r="B204" s="744" t="s">
        <v>1406</v>
      </c>
      <c r="C204" s="747" t="s">
        <v>970</v>
      </c>
      <c r="D204" s="743" t="s">
        <v>842</v>
      </c>
      <c r="E204" s="744" t="s">
        <v>1407</v>
      </c>
      <c r="F204" s="744" t="s">
        <v>1395</v>
      </c>
    </row>
    <row r="205" ht="16.5" customHeight="1" spans="1:6">
      <c r="A205" s="8">
        <v>5011</v>
      </c>
      <c r="B205" s="740" t="s">
        <v>1408</v>
      </c>
      <c r="C205" s="746" t="s">
        <v>889</v>
      </c>
      <c r="D205" s="8" t="s">
        <v>842</v>
      </c>
      <c r="E205" s="740" t="s">
        <v>1409</v>
      </c>
      <c r="F205" s="740" t="s">
        <v>1395</v>
      </c>
    </row>
    <row r="206" ht="16.5" customHeight="1" spans="1:6">
      <c r="A206" s="743">
        <v>5012</v>
      </c>
      <c r="B206" s="744" t="s">
        <v>1410</v>
      </c>
      <c r="C206" s="747" t="s">
        <v>881</v>
      </c>
      <c r="D206" s="743" t="s">
        <v>1402</v>
      </c>
      <c r="E206" s="744" t="s">
        <v>1411</v>
      </c>
      <c r="F206" s="744" t="s">
        <v>1395</v>
      </c>
    </row>
    <row r="207" ht="16.5" customHeight="1" spans="1:6">
      <c r="A207" s="8">
        <v>5013</v>
      </c>
      <c r="B207" s="740" t="s">
        <v>1412</v>
      </c>
      <c r="C207" s="746" t="s">
        <v>841</v>
      </c>
      <c r="D207" s="8" t="s">
        <v>842</v>
      </c>
      <c r="E207" s="740" t="s">
        <v>1413</v>
      </c>
      <c r="F207" s="740" t="s">
        <v>1395</v>
      </c>
    </row>
    <row r="208" ht="16.5" customHeight="1" spans="1:6">
      <c r="A208" s="743">
        <v>5014</v>
      </c>
      <c r="B208" s="744" t="s">
        <v>1414</v>
      </c>
      <c r="C208" s="747" t="s">
        <v>1162</v>
      </c>
      <c r="D208" s="743" t="s">
        <v>1300</v>
      </c>
      <c r="E208" s="744" t="s">
        <v>1415</v>
      </c>
      <c r="F208" s="744" t="s">
        <v>1416</v>
      </c>
    </row>
    <row r="209" ht="16.5" customHeight="1" spans="1:6">
      <c r="A209" s="8">
        <v>5015</v>
      </c>
      <c r="B209" s="740" t="s">
        <v>1417</v>
      </c>
      <c r="C209" s="746" t="s">
        <v>1418</v>
      </c>
      <c r="D209" s="8" t="s">
        <v>1245</v>
      </c>
      <c r="E209" s="740" t="s">
        <v>1419</v>
      </c>
      <c r="F209" s="740" t="s">
        <v>1395</v>
      </c>
    </row>
    <row r="210" ht="16.5" customHeight="1" spans="1:6">
      <c r="A210" s="743">
        <v>5016</v>
      </c>
      <c r="B210" s="744" t="s">
        <v>1420</v>
      </c>
      <c r="C210" s="747" t="s">
        <v>823</v>
      </c>
      <c r="D210" s="743" t="s">
        <v>824</v>
      </c>
      <c r="E210" s="744" t="s">
        <v>1421</v>
      </c>
      <c r="F210" s="744" t="s">
        <v>1395</v>
      </c>
    </row>
    <row r="211" ht="16.5" customHeight="1" spans="1:6">
      <c r="A211" s="8">
        <v>5017</v>
      </c>
      <c r="B211" s="740" t="s">
        <v>1422</v>
      </c>
      <c r="C211" s="746" t="s">
        <v>889</v>
      </c>
      <c r="D211" s="8" t="s">
        <v>824</v>
      </c>
      <c r="E211" s="740" t="s">
        <v>1423</v>
      </c>
      <c r="F211" s="740" t="s">
        <v>1395</v>
      </c>
    </row>
    <row r="212" ht="16.5" customHeight="1" spans="1:6">
      <c r="A212" s="743">
        <v>5018</v>
      </c>
      <c r="B212" s="744" t="s">
        <v>1424</v>
      </c>
      <c r="C212" s="747" t="s">
        <v>1425</v>
      </c>
      <c r="D212" s="743" t="s">
        <v>842</v>
      </c>
      <c r="E212" s="744" t="s">
        <v>1426</v>
      </c>
      <c r="F212" s="744" t="s">
        <v>1395</v>
      </c>
    </row>
    <row r="213" ht="16.5" customHeight="1" spans="1:6">
      <c r="A213" s="8">
        <v>5019</v>
      </c>
      <c r="B213" s="740" t="s">
        <v>1427</v>
      </c>
      <c r="C213" s="746" t="s">
        <v>908</v>
      </c>
      <c r="D213" s="8" t="s">
        <v>842</v>
      </c>
      <c r="E213" s="740" t="s">
        <v>1428</v>
      </c>
      <c r="F213" s="740" t="s">
        <v>1395</v>
      </c>
    </row>
    <row r="214" ht="16.5" customHeight="1" spans="1:6">
      <c r="A214" s="743">
        <v>5020</v>
      </c>
      <c r="B214" s="744" t="s">
        <v>1429</v>
      </c>
      <c r="C214" s="747" t="s">
        <v>881</v>
      </c>
      <c r="D214" s="743" t="s">
        <v>842</v>
      </c>
      <c r="E214" s="744" t="s">
        <v>1430</v>
      </c>
      <c r="F214" s="744" t="s">
        <v>1395</v>
      </c>
    </row>
    <row r="215" ht="16.5" customHeight="1" spans="1:6">
      <c r="A215" s="8">
        <v>5021</v>
      </c>
      <c r="B215" s="740" t="s">
        <v>1431</v>
      </c>
      <c r="C215" s="746" t="s">
        <v>920</v>
      </c>
      <c r="D215" s="8" t="s">
        <v>842</v>
      </c>
      <c r="E215" s="740" t="s">
        <v>1432</v>
      </c>
      <c r="F215" s="740" t="s">
        <v>1395</v>
      </c>
    </row>
    <row r="216" ht="16.5" customHeight="1" spans="1:6">
      <c r="A216" s="743">
        <v>5022</v>
      </c>
      <c r="B216" s="744" t="s">
        <v>1433</v>
      </c>
      <c r="C216" s="747" t="s">
        <v>889</v>
      </c>
      <c r="D216" s="743" t="s">
        <v>1245</v>
      </c>
      <c r="E216" s="744" t="s">
        <v>1434</v>
      </c>
      <c r="F216" s="744" t="s">
        <v>1395</v>
      </c>
    </row>
    <row r="217" ht="16.5" customHeight="1" spans="1:6">
      <c r="A217" s="8">
        <v>5023</v>
      </c>
      <c r="B217" s="740" t="s">
        <v>1435</v>
      </c>
      <c r="C217" s="746" t="s">
        <v>881</v>
      </c>
      <c r="D217" s="8" t="s">
        <v>1245</v>
      </c>
      <c r="E217" s="740" t="s">
        <v>1436</v>
      </c>
      <c r="F217" s="740" t="s">
        <v>1395</v>
      </c>
    </row>
  </sheetData>
  <mergeCells count="6">
    <mergeCell ref="B2:D2"/>
    <mergeCell ref="B3:F3"/>
    <mergeCell ref="B128:F128"/>
    <mergeCell ref="B132:F132"/>
    <mergeCell ref="B181:F181"/>
    <mergeCell ref="B194:F19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9900"/>
    <outlinePr summaryBelow="0" summaryRight="0"/>
  </sheetPr>
  <dimension ref="A1:AX46"/>
  <sheetViews>
    <sheetView workbookViewId="0">
      <selection activeCell="A1" sqref="A1:AP1"/>
    </sheetView>
  </sheetViews>
  <sheetFormatPr defaultColWidth="11.2166666666667" defaultRowHeight="15" customHeight="1"/>
  <cols>
    <col min="1" max="3" width="3.21666666666667" customWidth="1"/>
    <col min="4" max="42" width="2.33333333333333" customWidth="1"/>
    <col min="43" max="43" width="0.891666666666667" customWidth="1"/>
    <col min="44" max="44" width="4.21666666666667" customWidth="1"/>
    <col min="45" max="45" width="5.89166666666667" customWidth="1"/>
    <col min="46" max="46" width="5" customWidth="1"/>
    <col min="47" max="47" width="6.21666666666667" customWidth="1"/>
    <col min="48" max="48" width="4.10833333333333" customWidth="1"/>
    <col min="49" max="49" width="3.89166666666667" customWidth="1"/>
    <col min="50" max="50" width="5" customWidth="1"/>
  </cols>
  <sheetData>
    <row r="1" ht="15.75" customHeight="1" spans="1:50">
      <c r="A1" s="943" t="s">
        <v>1437</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157"/>
      <c r="AQ1" s="714"/>
      <c r="AR1" s="715"/>
      <c r="AS1" s="715"/>
      <c r="AT1" s="715"/>
      <c r="AU1" s="715"/>
      <c r="AV1" s="715"/>
      <c r="AW1" s="715"/>
      <c r="AX1" s="715" t="s">
        <v>1438</v>
      </c>
    </row>
    <row r="2" ht="12.75" customHeight="1" spans="1:50">
      <c r="A2" s="674"/>
      <c r="AP2" s="161"/>
      <c r="AQ2" s="714"/>
      <c r="AR2" s="715"/>
      <c r="AS2" s="715"/>
      <c r="AT2" s="715"/>
      <c r="AU2" s="715"/>
      <c r="AV2" s="715"/>
      <c r="AW2" s="715"/>
      <c r="AX2" s="715" t="s">
        <v>1438</v>
      </c>
    </row>
    <row r="3" ht="15.75" customHeight="1" spans="1:50">
      <c r="A3" s="675" t="s">
        <v>1439</v>
      </c>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157"/>
      <c r="AQ3" s="714"/>
      <c r="AR3" s="715"/>
      <c r="AS3" s="715"/>
      <c r="AT3" s="715"/>
      <c r="AU3" s="715"/>
      <c r="AV3" s="715"/>
      <c r="AW3" s="715"/>
      <c r="AX3" s="715" t="s">
        <v>1438</v>
      </c>
    </row>
    <row r="4" ht="29.25" spans="1:50">
      <c r="A4" s="676" t="s">
        <v>1440</v>
      </c>
      <c r="D4" s="677" t="s">
        <v>1441</v>
      </c>
      <c r="AO4" s="716" t="s">
        <v>1442</v>
      </c>
      <c r="AP4" s="161"/>
      <c r="AQ4" s="714"/>
      <c r="AR4" s="715"/>
      <c r="AS4" s="715"/>
      <c r="AT4" s="715"/>
      <c r="AU4" s="715"/>
      <c r="AV4" s="715"/>
      <c r="AW4" s="715"/>
      <c r="AX4" s="715" t="s">
        <v>1438</v>
      </c>
    </row>
    <row r="5" ht="15.75" customHeight="1" spans="1:50">
      <c r="A5" s="678" t="s">
        <v>1443</v>
      </c>
      <c r="B5" s="34"/>
      <c r="C5" s="34"/>
      <c r="D5" s="679" t="str">
        <f ca="1">IFERROR(INDIRECT($A5&amp;"!B6"),)</f>
        <v>3a</v>
      </c>
      <c r="E5" s="34"/>
      <c r="F5" s="34"/>
      <c r="G5" s="34"/>
      <c r="H5" s="680" t="str">
        <f ca="1">IFERROR(INDIRECT($A5&amp;"!B5"),)</f>
        <v>1a</v>
      </c>
      <c r="I5" s="34"/>
      <c r="J5" s="34"/>
      <c r="K5" s="34"/>
      <c r="L5" s="680" t="str">
        <f ca="1">IFERROR(INDIRECT($A5&amp;"!I5"),)</f>
        <v>2a</v>
      </c>
      <c r="M5" s="34"/>
      <c r="N5" s="34"/>
      <c r="O5" s="34"/>
      <c r="P5" s="680" t="str">
        <f ca="1">IF(IFERROR(INDIRECT($A5&amp;"!B8"),)="","","年齡: ")&amp;IFERROR(INDIRECT($A5&amp;"!B8"),)</f>
        <v>年齡: 7a</v>
      </c>
      <c r="Q5" s="34"/>
      <c r="R5" s="34"/>
      <c r="S5" s="34"/>
      <c r="T5" s="680" t="str">
        <f ca="1">IF(IFERROR(INDIRECT($A5&amp;"!B7"),)="","","性別: ")&amp;IFERROR(INDIRECT($A5&amp;"!B7"),)</f>
        <v>性別: 5a</v>
      </c>
      <c r="U5" s="34"/>
      <c r="V5" s="34"/>
      <c r="W5" s="34"/>
      <c r="X5" s="34"/>
      <c r="Y5" s="680" t="s">
        <v>1444</v>
      </c>
      <c r="Z5" s="34"/>
      <c r="AA5" s="34"/>
      <c r="AB5" s="34"/>
      <c r="AC5" s="34"/>
      <c r="AD5" s="680" t="str">
        <f ca="1">IF(IFERROR(INDIRECT($A5&amp;"!K103"),)="","","心理支柱: ")&amp;IFERROR(INDIRECT($A5&amp;"!K103"),)</f>
        <v>心理支柱: 50</v>
      </c>
      <c r="AE5" s="34"/>
      <c r="AF5" s="34"/>
      <c r="AG5" s="34"/>
      <c r="AH5" s="34"/>
      <c r="AI5" s="34"/>
      <c r="AJ5" s="34"/>
      <c r="AK5" s="34"/>
      <c r="AL5" s="34"/>
      <c r="AM5" s="34"/>
      <c r="AN5" s="34"/>
      <c r="AO5" s="679" t="s">
        <v>1445</v>
      </c>
      <c r="AP5" s="157"/>
      <c r="AQ5" s="717"/>
      <c r="AR5" s="718" t="s">
        <v>1446</v>
      </c>
      <c r="AS5" s="57"/>
      <c r="AT5" s="57"/>
      <c r="AU5" s="57"/>
      <c r="AV5" s="57"/>
      <c r="AW5" s="57"/>
      <c r="AX5" s="111"/>
    </row>
    <row r="6" ht="15.75" customHeight="1" spans="1:50">
      <c r="A6" s="246"/>
      <c r="D6" s="681" t="str">
        <f t="array" ref="D6">"智力"</f>
        <v>智力</v>
      </c>
      <c r="E6" s="41"/>
      <c r="F6" s="682" t="str">
        <f ca="1">IFERROR(LARGE(INDIRECT($A5&amp;"!$S$6:$S$13"),1),"")</f>
        <v/>
      </c>
      <c r="G6" s="41"/>
      <c r="H6" s="682" t="str">
        <f ca="1" t="array" ref="H6">IFERROR(INDEX(INDIRECT($A5&amp;"!$O$6:$O$13"),LARGE(IF(INDIRECT($A5&amp;"!$S$6:$S$13")=LARGE(INDIRECT($A5&amp;"!$S$6:$S$13"),2),ROW(INDIRECT($A5&amp;"!$S$6:$S$13"))-ROW(INDIRECT($A5&amp;"!$S$6"))+1),SUM(COUNTIF(F6,J6),COUNTIF(J6,J6)))),"")</f>
        <v/>
      </c>
      <c r="I6" s="41"/>
      <c r="J6" s="682" t="str">
        <f ca="1">IFERROR(LARGE(INDIRECT($A5&amp;"!$S$6:$S$13"),2),"")</f>
        <v/>
      </c>
      <c r="K6" s="41"/>
      <c r="L6" s="682" t="str">
        <f ca="1" t="array" ref="L6">IFERROR(INDEX(INDIRECT($A5&amp;"!$O$6:$O$13"),LARGE(IF(INDIRECT($A5&amp;"!$S$6:$S$13")=LARGE(INDIRECT($A5&amp;"!$S$6:$S$13"),3),ROW(INDIRECT($A5&amp;"!$S$6:$S$13"))-ROW(INDIRECT($A5&amp;"!$S$6"))+1),SUM(COUNTIF(F6,N6),COUNTIF(J6,N6),COUNTIF(N6,N6)))),"")</f>
        <v/>
      </c>
      <c r="M6" s="41"/>
      <c r="N6" s="682" t="str">
        <f ca="1">IFERROR(LARGE(INDIRECT($A5&amp;"!$S$6:$S$13"),3),"")</f>
        <v/>
      </c>
      <c r="O6" s="41"/>
      <c r="P6" s="682" t="str">
        <f ca="1" t="array" ref="P6">IFERROR(INDEX(INDIRECT($A5&amp;"!$O$6:$O$13"),LARGE(IF(INDIRECT($A5&amp;"!$S$6:$S$13")=LARGE(INDIRECT($A5&amp;"!$S$6:$S$13"),4),ROW(INDIRECT($A5&amp;"!$S$6:$S$13"))-ROW(INDIRECT($A5&amp;"!$S$6"))+1),SUM(COUNTIF(F6,R6),COUNTIF(J6,R6),COUNTIF(N6,R6),COUNTIF(R6,R6)))),"")</f>
        <v/>
      </c>
      <c r="Q6" s="41"/>
      <c r="R6" s="682" t="str">
        <f ca="1">IFERROR(LARGE(INDIRECT($A5&amp;"!$S$6:$S$13"),4),"")</f>
        <v/>
      </c>
      <c r="S6" s="45"/>
      <c r="T6" s="683" t="str">
        <f ca="1" t="array" ref="T6">IFERROR(INDEX(INDIRECT($A5&amp;"!$B$27:$B$72"),LARGE(IF(INDIRECT($A5&amp;"!$L$27:$L$72")=LARGE(INDIRECT($A5&amp;"!$L$27:$L$72"),1),ROW(INDIRECT($A5&amp;"!$L$27:$L$72"))-ROW(INDIRECT($A5&amp;"!$L$27"))+1),SUM(COUNTIF($W6,$W6)))),"")&amp;IFERROR(INDEX(INDIRECT($A5&amp;"!$C$27:$C$72"),LARGE(IF(INDIRECT($A5&amp;"!$L$27:$L$72")=LARGE(INDIRECT($A5&amp;"!$L$27:$L$72"),1),ROW(INDIRECT($A5&amp;"!$L$27:$L$72"))-ROW(INDIRECT($A5&amp;"!$L$27"))+1),SUM(COUNTIF($W6,$W6)))),"")</f>
        <v>心理學0</v>
      </c>
      <c r="U6" s="41"/>
      <c r="V6" s="41"/>
      <c r="W6" s="682">
        <f ca="1">IFERROR(LARGE(INDIRECT($A5&amp;"!$L$27:$L$72"),1),"")</f>
        <v>130</v>
      </c>
      <c r="X6" s="41"/>
      <c r="Y6" s="682" t="str">
        <f ca="1" t="array" ref="Y6">IFERROR(INDEX(INDIRECT($A5&amp;"!$B$27:$B$72"),LARGE(IF(INDIRECT($A5&amp;"!$L$27:$L$72")=LARGE(INDIRECT($A5&amp;"!$L$27:$L$72"),2),ROW(INDIRECT($A5&amp;"!$L$27:$L$72"))-ROW(INDIRECT($A5&amp;"!$L$27"))+1),SUM(COUNTIF($W6,$AB6),COUNTIF($AB6,$AB6)))),"")&amp;IFERROR(INDEX(INDIRECT($A5&amp;"!$C$27:$C$72"),LARGE(IF(INDIRECT($A5&amp;"!$L$27:$L$72")=LARGE(INDIRECT($A5&amp;"!$L$27:$L$72"),2),ROW(INDIRECT($A5&amp;"!$L$27:$L$72"))-ROW(INDIRECT($A5&amp;"!$L$27"))+1),SUM(COUNTIF($W6,$AB6),COUNTIF($AB6,$AB6)))),"")</f>
        <v>潛行0</v>
      </c>
      <c r="Z6" s="41"/>
      <c r="AA6" s="41"/>
      <c r="AB6" s="682">
        <f ca="1">IFERROR(LARGE(INDIRECT($A5&amp;"!$L$27:$L$72"),2),"")</f>
        <v>20</v>
      </c>
      <c r="AC6" s="41"/>
      <c r="AD6" s="682" t="str">
        <f ca="1" t="array" ref="AD6">IFERROR(INDEX(INDIRECT($A5&amp;"!$P$27:$P$76"),LARGE(IF(INDIRECT($A5&amp;"!$Y$27:$Y$76")=LARGE(INDIRECT($A5&amp;"!$Y$27:$Y$76"),1),ROW(INDIRECT($A5&amp;"!$Y$27:$Y$76"))-ROW(INDIRECT($A5&amp;"!$Y$27"))+1),SUM(COUNTIF($AG6,$AG6)))),"")&amp;IFERROR(INDEX(INDIRECT($A5&amp;"!$Q$27:$Q$76"),LARGE(IF(INDIRECT($A5&amp;"!$Y$27:$Y$76")=LARGE(INDIRECT($A5&amp;"!$Y$27:$Y$76"),1),ROW(INDIRECT($A5&amp;"!$Y$27:$Y$76"))-ROW(INDIRECT($A5&amp;"!$Y$27"))+1),SUM(COUNTIF($AG6,$AG6)))),"")</f>
        <v/>
      </c>
      <c r="AE6" s="41"/>
      <c r="AF6" s="41"/>
      <c r="AG6" s="682" t="str">
        <f ca="1">IFERROR(LARGE(INDIRECT($A5&amp;"!Y27:Y76"),1),"")</f>
        <v/>
      </c>
      <c r="AH6" s="41"/>
      <c r="AI6" s="682" t="str">
        <f ca="1" t="array" ref="AI6">IFERROR(INDEX(INDIRECT($A5&amp;"!$Q$27:$Q$76"),LARGE(IF(INDIRECT($A5&amp;"!$Y$27:$Y$76")=LARGE(INDIRECT($A5&amp;"!$Y$27:$Y$76"),2),ROW(INDIRECT($A5&amp;"!$Y$27:$Y$76"))-ROW(INDIRECT($A5&amp;"!$Y$27"))+1),SUM(COUNTIF($AG6,$AM6),COUNTIF($AM6,$AM6)))),"")&amp;IFERROR(INDEX(INDIRECT($A5&amp;"!$P$27:$P$76"),LARGE(IF(INDIRECT($A5&amp;"!$Y$27:$Y$76")=LARGE(INDIRECT($A5&amp;"!$Y$27:$Y$76"),2),ROW(INDIRECT($A5&amp;"!$Y$27:$Y$76"))-ROW(INDIRECT($A5&amp;"!$Y$27"))+1),SUM(COUNTIF($AG6,$AM6),COUNTIF($AM6,$AM6)))),"")</f>
        <v/>
      </c>
      <c r="AJ6" s="41"/>
      <c r="AK6" s="41"/>
      <c r="AL6" s="41"/>
      <c r="AM6" s="682" t="str">
        <f ca="1">IFERROR(LARGE(INDIRECT($A5&amp;"!Y27:Y76"),2),"")</f>
        <v/>
      </c>
      <c r="AN6" s="45"/>
      <c r="AO6" s="35"/>
      <c r="AP6" s="12"/>
      <c r="AQ6" s="719"/>
      <c r="AR6" s="720" t="s">
        <v>1447</v>
      </c>
      <c r="AS6" s="57"/>
      <c r="AT6" s="57"/>
      <c r="AU6" s="57"/>
      <c r="AV6" s="57"/>
      <c r="AW6" s="57"/>
      <c r="AX6" s="111"/>
    </row>
    <row r="7" ht="15.75" customHeight="1" spans="1:50">
      <c r="A7" s="35"/>
      <c r="B7" s="11"/>
      <c r="C7" s="11"/>
      <c r="D7" s="683" t="s">
        <v>1448</v>
      </c>
      <c r="E7" s="41"/>
      <c r="F7" s="41"/>
      <c r="G7" s="45"/>
      <c r="H7" s="683"/>
      <c r="I7" s="41"/>
      <c r="J7" s="41"/>
      <c r="K7" s="41"/>
      <c r="L7" s="41"/>
      <c r="M7" s="41"/>
      <c r="N7" s="41"/>
      <c r="O7" s="41"/>
      <c r="P7" s="41"/>
      <c r="Q7" s="41"/>
      <c r="R7" s="41"/>
      <c r="S7" s="41"/>
      <c r="T7" s="41"/>
      <c r="U7" s="41"/>
      <c r="V7" s="41"/>
      <c r="W7" s="41"/>
      <c r="X7" s="41"/>
      <c r="Y7" s="41"/>
      <c r="Z7" s="41"/>
      <c r="AA7" s="41"/>
      <c r="AB7" s="41"/>
      <c r="AC7" s="41"/>
      <c r="AD7" s="41"/>
      <c r="AE7" s="41"/>
      <c r="AF7" s="41"/>
      <c r="AG7" s="41"/>
      <c r="AH7" s="41"/>
      <c r="AI7" s="41"/>
      <c r="AJ7" s="41"/>
      <c r="AK7" s="41"/>
      <c r="AL7" s="41"/>
      <c r="AM7" s="41"/>
      <c r="AN7" s="41"/>
      <c r="AO7" s="41"/>
      <c r="AP7" s="45"/>
      <c r="AQ7" s="719"/>
      <c r="AR7" s="53"/>
      <c r="AX7" s="104"/>
    </row>
    <row r="8" ht="15.75" customHeight="1" spans="1:50">
      <c r="A8" s="678"/>
      <c r="B8" s="34"/>
      <c r="C8" s="34"/>
      <c r="D8" s="679">
        <f ca="1">IFERROR(INDIRECT($A8&amp;"!B6"),)</f>
        <v>0</v>
      </c>
      <c r="E8" s="34"/>
      <c r="F8" s="34"/>
      <c r="G8" s="34"/>
      <c r="H8" s="680">
        <f ca="1">IFERROR(INDIRECT($A8&amp;"!B5"),)</f>
        <v>0</v>
      </c>
      <c r="I8" s="34"/>
      <c r="J8" s="34"/>
      <c r="K8" s="34"/>
      <c r="L8" s="680">
        <f ca="1">IFERROR(INDIRECT($A8&amp;"!I5"),)</f>
        <v>0</v>
      </c>
      <c r="M8" s="34"/>
      <c r="N8" s="34"/>
      <c r="O8" s="34"/>
      <c r="P8" s="680" t="str">
        <f ca="1">IF(IFERROR(INDIRECT($A8&amp;"!B8"),)="","","年齡: ")&amp;IFERROR(INDIRECT($A8&amp;"!B8"),)</f>
        <v>年齡: 0</v>
      </c>
      <c r="Q8" s="34"/>
      <c r="R8" s="34"/>
      <c r="S8" s="34"/>
      <c r="T8" s="680" t="str">
        <f ca="1">IF(IFERROR(INDIRECT($A8&amp;"!B7"),)="","","性別: ")&amp;IFERROR(INDIRECT($A8&amp;"!B7"),)</f>
        <v>性別: 0</v>
      </c>
      <c r="U8" s="34"/>
      <c r="V8" s="34"/>
      <c r="W8" s="34"/>
      <c r="X8" s="34"/>
      <c r="Y8" s="680" t="s">
        <v>1444</v>
      </c>
      <c r="Z8" s="34"/>
      <c r="AA8" s="34"/>
      <c r="AB8" s="34"/>
      <c r="AC8" s="34"/>
      <c r="AD8" s="680" t="str">
        <f ca="1">IF(IFERROR(INDIRECT($A8&amp;"!K103"),)="","","心理支柱: ")&amp;IFERROR(INDIRECT($A8&amp;"!K103"),)</f>
        <v>心理支柱: 0</v>
      </c>
      <c r="AE8" s="34"/>
      <c r="AF8" s="34"/>
      <c r="AG8" s="34"/>
      <c r="AH8" s="34"/>
      <c r="AI8" s="34"/>
      <c r="AJ8" s="34"/>
      <c r="AK8" s="34"/>
      <c r="AL8" s="34"/>
      <c r="AM8" s="34"/>
      <c r="AN8" s="34"/>
      <c r="AO8" s="679" t="s">
        <v>1444</v>
      </c>
      <c r="AP8" s="157"/>
      <c r="AQ8" s="719"/>
      <c r="AR8" s="54"/>
      <c r="AS8" s="55"/>
      <c r="AT8" s="55"/>
      <c r="AU8" s="55"/>
      <c r="AV8" s="55"/>
      <c r="AW8" s="55"/>
      <c r="AX8" s="110"/>
    </row>
    <row r="9" ht="15.75" customHeight="1" spans="1:50">
      <c r="A9" s="246"/>
      <c r="D9" s="681" t="str">
        <f t="array" ref="D9">""</f>
        <v/>
      </c>
      <c r="E9" s="41"/>
      <c r="F9" s="682" t="str">
        <f ca="1">IFERROR(LARGE(INDIRECT($A8&amp;"!$S$6:$S$13"),1),"")</f>
        <v/>
      </c>
      <c r="G9" s="41"/>
      <c r="H9" s="682" t="str">
        <f ca="1" t="array" ref="H9">IFERROR(INDEX(INDIRECT($A8&amp;"!$O$6:$O$13"),LARGE(IF(INDIRECT($A8&amp;"!$S$6:$S$13")=LARGE(INDIRECT($A8&amp;"!$S$6:$S$13"),2),ROW(INDIRECT($A8&amp;"!$S$6:$S$13"))-ROW(INDIRECT($A8&amp;"!$S$6"))+1),SUM(COUNTIF(F9,J9),COUNTIF(J9,J9)))),"")</f>
        <v/>
      </c>
      <c r="I9" s="41"/>
      <c r="J9" s="682" t="str">
        <f ca="1">IFERROR(LARGE(INDIRECT($A8&amp;"!$S$6:$S$13"),2),"")</f>
        <v/>
      </c>
      <c r="K9" s="41"/>
      <c r="L9" s="682" t="str">
        <f ca="1" t="array" ref="L9">IFERROR(INDEX(INDIRECT($A8&amp;"!$O$6:$O$13"),LARGE(IF(INDIRECT($A8&amp;"!$S$6:$S$13")=LARGE(INDIRECT($A8&amp;"!$S$6:$S$13"),3),ROW(INDIRECT($A8&amp;"!$S$6:$S$13"))-ROW(INDIRECT($A8&amp;"!$S$6"))+1),SUM(COUNTIF(F9,N9),COUNTIF(J9,N9),COUNTIF(N9,N9)))),"")</f>
        <v/>
      </c>
      <c r="M9" s="41"/>
      <c r="N9" s="682" t="str">
        <f ca="1">IFERROR(LARGE(INDIRECT($A8&amp;"!$S$6:$S$13"),3),"")</f>
        <v/>
      </c>
      <c r="O9" s="41"/>
      <c r="P9" s="682" t="str">
        <f ca="1" t="array" ref="P9">IFERROR(INDEX(INDIRECT($A8&amp;"!$O$6:$O$13"),LARGE(IF(INDIRECT($A8&amp;"!$S$6:$S$13")=LARGE(INDIRECT($A8&amp;"!$S$6:$S$13"),4),ROW(INDIRECT($A8&amp;"!$S$6:$S$13"))-ROW(INDIRECT($A8&amp;"!$S$6"))+1),SUM(COUNTIF(F9,R9),COUNTIF(J9,R9),COUNTIF(N9,R9),COUNTIF(R9,R9)))),"")</f>
        <v/>
      </c>
      <c r="Q9" s="41"/>
      <c r="R9" s="682" t="str">
        <f ca="1">IFERROR(LARGE(INDIRECT($A8&amp;"!$S$6:$S$13"),4),"")</f>
        <v/>
      </c>
      <c r="S9" s="45"/>
      <c r="T9" s="683" t="str">
        <f ca="1" t="array" ref="T9">IFERROR(INDEX(INDIRECT($A8&amp;"!$B$27:$B$72"),LARGE(IF(INDIRECT($A8&amp;"!$L$27:$L$72")=LARGE(INDIRECT($A8&amp;"!$L$27:$L$72"),1),ROW(INDIRECT($A8&amp;"!$L$27:$L$72"))-ROW(INDIRECT($A8&amp;"!$L$27"))+1),SUM(COUNTIF($W9,$W9)))),"")&amp;IFERROR(INDEX(INDIRECT($A8&amp;"!$C$27:$C$72"),LARGE(IF(INDIRECT($A8&amp;"!$L$27:$L$72")=LARGE(INDIRECT($A8&amp;"!$L$27:$L$72"),1),ROW(INDIRECT($A8&amp;"!$L$27:$L$72"))-ROW(INDIRECT($A8&amp;"!$L$27"))+1),SUM(COUNTIF($W9,$W9)))),"")</f>
        <v/>
      </c>
      <c r="U9" s="41"/>
      <c r="V9" s="41"/>
      <c r="W9" s="682" t="str">
        <f ca="1">IFERROR(LARGE(INDIRECT($A8&amp;"!$L$27:$L$72"),1),"")</f>
        <v/>
      </c>
      <c r="X9" s="41"/>
      <c r="Y9" s="682" t="str">
        <f ca="1" t="array" ref="Y9">IFERROR(INDEX(INDIRECT($A8&amp;"!$B$27:$B$72"),LARGE(IF(INDIRECT($A8&amp;"!$L$27:$L$72")=LARGE(INDIRECT($A8&amp;"!$L$27:$L$72"),2),ROW(INDIRECT($A8&amp;"!$L$27:$L$72"))-ROW(INDIRECT($A8&amp;"!$L$27"))+1),SUM(COUNTIF($W9,$AB9),COUNTIF($AB9,$AB9)))),"")&amp;IFERROR(INDEX(INDIRECT($A8&amp;"!$C$27:$C$72"),LARGE(IF(INDIRECT($A8&amp;"!$L$27:$L$72")=LARGE(INDIRECT($A8&amp;"!$L$27:$L$72"),2),ROW(INDIRECT($A8&amp;"!$L$27:$L$72"))-ROW(INDIRECT($A8&amp;"!$L$27"))+1),SUM(COUNTIF($W9,$AB9),COUNTIF($AB9,$AB9)))),"")</f>
        <v/>
      </c>
      <c r="Z9" s="41"/>
      <c r="AA9" s="41"/>
      <c r="AB9" s="682" t="str">
        <f ca="1">IFERROR(LARGE(INDIRECT($A8&amp;"!$L$27:$L$72"),2),"")</f>
        <v/>
      </c>
      <c r="AC9" s="41"/>
      <c r="AD9" s="682" t="str">
        <f ca="1" t="array" ref="AD9">IFERROR(INDEX(INDIRECT($A8&amp;"!$P$27:$P$76"),LARGE(IF(INDIRECT($A8&amp;"!$Y$27:$Y$76")=LARGE(INDIRECT($A8&amp;"!$Y$27:$Y$76"),1),ROW(INDIRECT($A8&amp;"!$Y$27:$Y$76"))-ROW(INDIRECT($A8&amp;"!$Y$27"))+1),SUM(COUNTIF($AG9,$AG9)))),"")&amp;IFERROR(INDEX(INDIRECT($A8&amp;"!$Q$27:$Q$76"),LARGE(IF(INDIRECT($A8&amp;"!$Y$27:$Y$76")=LARGE(INDIRECT($A8&amp;"!$Y$27:$Y$76"),1),ROW(INDIRECT($A8&amp;"!$Y$27:$Y$76"))-ROW(INDIRECT($A8&amp;"!$Y$27"))+1),SUM(COUNTIF($AG9,$AG9)))),"")</f>
        <v/>
      </c>
      <c r="AE9" s="41"/>
      <c r="AF9" s="41"/>
      <c r="AG9" s="682" t="str">
        <f ca="1">IFERROR(LARGE(INDIRECT($A8&amp;"!Y27:Y76"),1),"")</f>
        <v/>
      </c>
      <c r="AH9" s="41"/>
      <c r="AI9" s="682" t="str">
        <f ca="1" t="array" ref="AI9">IFERROR(INDEX(INDIRECT($A8&amp;"!$Q$27:$Q$76"),LARGE(IF(INDIRECT($A8&amp;"!$Y$27:$Y$76")=LARGE(INDIRECT($A8&amp;"!$Y$27:$Y$76"),2),ROW(INDIRECT($A8&amp;"!$Y$27:$Y$76"))-ROW(INDIRECT($A8&amp;"!$Y$27"))+1),SUM(COUNTIF($AG9,$AM9),COUNTIF($AM9,$AM9)))),"")&amp;IFERROR(INDEX(INDIRECT($A8&amp;"!$P$27:$P$76"),LARGE(IF(INDIRECT($A8&amp;"!$Y$27:$Y$76")=LARGE(INDIRECT($A8&amp;"!$Y$27:$Y$76"),2),ROW(INDIRECT($A8&amp;"!$Y$27:$Y$76"))-ROW(INDIRECT($A8&amp;"!$Y$27"))+1),SUM(COUNTIF($AG9,$AM9),COUNTIF($AM9,$AM9)))),"")</f>
        <v/>
      </c>
      <c r="AJ9" s="41"/>
      <c r="AK9" s="41"/>
      <c r="AL9" s="41"/>
      <c r="AM9" s="682" t="str">
        <f ca="1">IFERROR(LARGE(INDIRECT($A8&amp;"!Y27:Y76"),2),"")</f>
        <v/>
      </c>
      <c r="AN9" s="45"/>
      <c r="AO9" s="35"/>
      <c r="AP9" s="12"/>
      <c r="AQ9" s="719"/>
      <c r="AR9" s="721"/>
      <c r="AS9" s="721"/>
      <c r="AT9" s="721"/>
      <c r="AU9" s="721"/>
      <c r="AV9" s="721"/>
      <c r="AW9" s="721"/>
      <c r="AX9" s="721"/>
    </row>
    <row r="10" ht="15.75" customHeight="1" spans="1:50">
      <c r="A10" s="35"/>
      <c r="B10" s="11"/>
      <c r="C10" s="11"/>
      <c r="D10" s="683" t="s">
        <v>1448</v>
      </c>
      <c r="E10" s="41"/>
      <c r="F10" s="41"/>
      <c r="G10" s="45"/>
      <c r="H10" s="683"/>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5"/>
      <c r="AQ10" s="719"/>
      <c r="AR10" s="721"/>
      <c r="AS10" s="721"/>
      <c r="AT10" s="721"/>
      <c r="AU10" s="721"/>
      <c r="AV10" s="721"/>
      <c r="AW10" s="721"/>
      <c r="AX10" s="721"/>
    </row>
    <row r="11" ht="15.75" customHeight="1" spans="1:50">
      <c r="A11" s="678"/>
      <c r="B11" s="34"/>
      <c r="C11" s="34"/>
      <c r="D11" s="679">
        <f ca="1">IFERROR(INDIRECT($A11&amp;"!B6"),)</f>
        <v>0</v>
      </c>
      <c r="E11" s="34"/>
      <c r="F11" s="34"/>
      <c r="G11" s="34"/>
      <c r="H11" s="680">
        <f ca="1">IFERROR(INDIRECT($A11&amp;"!B5"),)</f>
        <v>0</v>
      </c>
      <c r="I11" s="34"/>
      <c r="J11" s="34"/>
      <c r="K11" s="34"/>
      <c r="L11" s="680">
        <f ca="1">IFERROR(INDIRECT($A11&amp;"!I5"),)</f>
        <v>0</v>
      </c>
      <c r="M11" s="34"/>
      <c r="N11" s="34"/>
      <c r="O11" s="34"/>
      <c r="P11" s="680" t="str">
        <f ca="1">IF(IFERROR(INDIRECT($A11&amp;"!B8"),)="","","年齡: ")&amp;IFERROR(INDIRECT($A11&amp;"!B8"),)</f>
        <v>年齡: 0</v>
      </c>
      <c r="Q11" s="34"/>
      <c r="R11" s="34"/>
      <c r="S11" s="34"/>
      <c r="T11" s="680" t="str">
        <f ca="1">IF(IFERROR(INDIRECT($A11&amp;"!B7"),)="","","性別: ")&amp;IFERROR(INDIRECT($A11&amp;"!B7"),)</f>
        <v>性別: 0</v>
      </c>
      <c r="U11" s="34"/>
      <c r="V11" s="34"/>
      <c r="W11" s="34"/>
      <c r="X11" s="34"/>
      <c r="Y11" s="680" t="s">
        <v>1444</v>
      </c>
      <c r="Z11" s="34"/>
      <c r="AA11" s="34"/>
      <c r="AB11" s="34"/>
      <c r="AC11" s="34"/>
      <c r="AD11" s="680" t="str">
        <f ca="1">IF(IFERROR(INDIRECT($A11&amp;"!K103"),)="","","心理支柱: ")&amp;IFERROR(INDIRECT($A11&amp;"!K103"),)</f>
        <v>心理支柱: 0</v>
      </c>
      <c r="AE11" s="34"/>
      <c r="AF11" s="34"/>
      <c r="AG11" s="34"/>
      <c r="AH11" s="34"/>
      <c r="AI11" s="34"/>
      <c r="AJ11" s="34"/>
      <c r="AK11" s="34"/>
      <c r="AL11" s="34"/>
      <c r="AM11" s="34"/>
      <c r="AN11" s="34"/>
      <c r="AO11" s="679" t="s">
        <v>1444</v>
      </c>
      <c r="AP11" s="157"/>
      <c r="AQ11" s="717"/>
      <c r="AR11" s="721"/>
      <c r="AS11" s="721"/>
      <c r="AT11" s="721"/>
      <c r="AU11" s="721"/>
      <c r="AV11" s="721"/>
      <c r="AW11" s="721"/>
      <c r="AX11" s="721"/>
    </row>
    <row r="12" ht="15.75" customHeight="1" spans="1:50">
      <c r="A12" s="246"/>
      <c r="D12" s="681" t="str">
        <f t="array" ref="D12">""</f>
        <v/>
      </c>
      <c r="E12" s="41"/>
      <c r="F12" s="682" t="str">
        <f ca="1">IFERROR(LARGE(INDIRECT($A11&amp;"!$S$6:$S$13"),1),"")</f>
        <v/>
      </c>
      <c r="G12" s="41"/>
      <c r="H12" s="682" t="str">
        <f ca="1" t="array" ref="H12">IFERROR(INDEX(INDIRECT($A11&amp;"!$O$6:$O$13"),LARGE(IF(INDIRECT($A11&amp;"!$S$6:$S$13")=LARGE(INDIRECT($A11&amp;"!$S$6:$S$13"),2),ROW(INDIRECT($A11&amp;"!$S$6:$S$13"))-ROW(INDIRECT($A11&amp;"!$S$6"))+1),SUM(COUNTIF(F12,J12),COUNTIF(J12,J12)))),"")</f>
        <v/>
      </c>
      <c r="I12" s="41"/>
      <c r="J12" s="682" t="str">
        <f ca="1">IFERROR(LARGE(INDIRECT($A11&amp;"!$S$6:$S$13"),2),"")</f>
        <v/>
      </c>
      <c r="K12" s="41"/>
      <c r="L12" s="682" t="str">
        <f ca="1" t="array" ref="L12">IFERROR(INDEX(INDIRECT($A11&amp;"!$O$6:$O$13"),LARGE(IF(INDIRECT($A11&amp;"!$S$6:$S$13")=LARGE(INDIRECT($A11&amp;"!$S$6:$S$13"),3),ROW(INDIRECT($A11&amp;"!$S$6:$S$13"))-ROW(INDIRECT($A11&amp;"!$S$6"))+1),SUM(COUNTIF(F12,N12),COUNTIF(J12,N12),COUNTIF(N12,N12)))),"")</f>
        <v/>
      </c>
      <c r="M12" s="41"/>
      <c r="N12" s="682" t="str">
        <f ca="1">IFERROR(LARGE(INDIRECT($A11&amp;"!$S$6:$S$13"),3),"")</f>
        <v/>
      </c>
      <c r="O12" s="41"/>
      <c r="P12" s="682" t="str">
        <f ca="1" t="array" ref="P12">IFERROR(INDEX(INDIRECT($A11&amp;"!$O$6:$O$13"),LARGE(IF(INDIRECT($A11&amp;"!$S$6:$S$13")=LARGE(INDIRECT($A11&amp;"!$S$6:$S$13"),4),ROW(INDIRECT($A11&amp;"!$S$6:$S$13"))-ROW(INDIRECT($A11&amp;"!$S$6"))+1),SUM(COUNTIF(F12,R12),COUNTIF(J12,R12),COUNTIF(N12,R12),COUNTIF(R12,R12)))),"")</f>
        <v/>
      </c>
      <c r="Q12" s="41"/>
      <c r="R12" s="682" t="str">
        <f ca="1">IFERROR(LARGE(INDIRECT($A11&amp;"!$S$6:$S$13"),4),"")</f>
        <v/>
      </c>
      <c r="S12" s="45"/>
      <c r="T12" s="683" t="str">
        <f ca="1" t="array" ref="T12">IFERROR(INDEX(INDIRECT($A11&amp;"!$B$27:$B$72"),LARGE(IF(INDIRECT($A11&amp;"!$L$27:$L$72")=LARGE(INDIRECT($A11&amp;"!$L$27:$L$72"),1),ROW(INDIRECT($A11&amp;"!$L$27:$L$72"))-ROW(INDIRECT($A11&amp;"!$L$27"))+1),SUM(COUNTIF($W12,$W12)))),"")&amp;IFERROR(INDEX(INDIRECT($A11&amp;"!$C$27:$C$72"),LARGE(IF(INDIRECT($A11&amp;"!$L$27:$L$72")=LARGE(INDIRECT($A11&amp;"!$L$27:$L$72"),1),ROW(INDIRECT($A11&amp;"!$L$27:$L$72"))-ROW(INDIRECT($A11&amp;"!$L$27"))+1),SUM(COUNTIF($W12,$W12)))),"")</f>
        <v/>
      </c>
      <c r="U12" s="41"/>
      <c r="V12" s="41"/>
      <c r="W12" s="682" t="str">
        <f ca="1">IFERROR(LARGE(INDIRECT($A11&amp;"!$L$27:$L$72"),1),"")</f>
        <v/>
      </c>
      <c r="X12" s="41"/>
      <c r="Y12" s="682" t="str">
        <f ca="1" t="array" ref="Y12">IFERROR(INDEX(INDIRECT($A11&amp;"!$B$27:$B$72"),LARGE(IF(INDIRECT($A11&amp;"!$L$27:$L$72")=LARGE(INDIRECT($A11&amp;"!$L$27:$L$72"),2),ROW(INDIRECT($A11&amp;"!$L$27:$L$72"))-ROW(INDIRECT($A11&amp;"!$L$27"))+1),SUM(COUNTIF($W12,$AB12),COUNTIF($AB12,$AB12)))),"")&amp;IFERROR(INDEX(INDIRECT($A11&amp;"!$C$27:$C$72"),LARGE(IF(INDIRECT($A11&amp;"!$L$27:$L$72")=LARGE(INDIRECT($A11&amp;"!$L$27:$L$72"),2),ROW(INDIRECT($A11&amp;"!$L$27:$L$72"))-ROW(INDIRECT($A11&amp;"!$L$27"))+1),SUM(COUNTIF($W12,$AB12),COUNTIF($AB12,$AB12)))),"")</f>
        <v/>
      </c>
      <c r="Z12" s="41"/>
      <c r="AA12" s="41"/>
      <c r="AB12" s="682" t="str">
        <f ca="1">IFERROR(LARGE(INDIRECT($A11&amp;"!$L$27:$L$72"),2),"")</f>
        <v/>
      </c>
      <c r="AC12" s="41"/>
      <c r="AD12" s="682" t="str">
        <f ca="1" t="array" ref="AD12">IFERROR(INDEX(INDIRECT($A11&amp;"!$P$27:$P$76"),LARGE(IF(INDIRECT($A11&amp;"!$Y$27:$Y$76")=LARGE(INDIRECT($A11&amp;"!$Y$27:$Y$76"),1),ROW(INDIRECT($A11&amp;"!$Y$27:$Y$76"))-ROW(INDIRECT($A11&amp;"!$Y$27"))+1),SUM(COUNTIF($AG12,$AG12)))),"")&amp;IFERROR(INDEX(INDIRECT($A11&amp;"!$Q$27:$Q$76"),LARGE(IF(INDIRECT($A11&amp;"!$Y$27:$Y$76")=LARGE(INDIRECT($A11&amp;"!$Y$27:$Y$76"),1),ROW(INDIRECT($A11&amp;"!$Y$27:$Y$76"))-ROW(INDIRECT($A11&amp;"!$Y$27"))+1),SUM(COUNTIF($AG12,$AG12)))),"")</f>
        <v/>
      </c>
      <c r="AE12" s="41"/>
      <c r="AF12" s="41"/>
      <c r="AG12" s="682" t="str">
        <f ca="1">IFERROR(LARGE(INDIRECT($A11&amp;"!Y27:Y76"),1),"")</f>
        <v/>
      </c>
      <c r="AH12" s="41"/>
      <c r="AI12" s="682" t="str">
        <f ca="1" t="array" ref="AI12">IFERROR(INDEX(INDIRECT($A11&amp;"!$Q$27:$Q$76"),LARGE(IF(INDIRECT($A11&amp;"!$Y$27:$Y$76")=LARGE(INDIRECT($A11&amp;"!$Y$27:$Y$76"),2),ROW(INDIRECT($A11&amp;"!$Y$27:$Y$76"))-ROW(INDIRECT($A11&amp;"!$Y$27"))+1),SUM(COUNTIF($AG12,$AM12),COUNTIF($AM12,$AM12)))),"")&amp;IFERROR(INDEX(INDIRECT($A11&amp;"!$P$27:$P$76"),LARGE(IF(INDIRECT($A11&amp;"!$Y$27:$Y$76")=LARGE(INDIRECT($A11&amp;"!$Y$27:$Y$76"),2),ROW(INDIRECT($A11&amp;"!$Y$27:$Y$76"))-ROW(INDIRECT($A11&amp;"!$Y$27"))+1),SUM(COUNTIF($AG12,$AM12),COUNTIF($AM12,$AM12)))),"")</f>
        <v/>
      </c>
      <c r="AJ12" s="41"/>
      <c r="AK12" s="41"/>
      <c r="AL12" s="41"/>
      <c r="AM12" s="682" t="str">
        <f ca="1">IFERROR(LARGE(INDIRECT($A11&amp;"!Y27:Y76"),2),"")</f>
        <v/>
      </c>
      <c r="AN12" s="45"/>
      <c r="AO12" s="35"/>
      <c r="AP12" s="12"/>
      <c r="AQ12" s="717"/>
      <c r="AR12" s="722"/>
      <c r="AS12" s="722"/>
      <c r="AT12" s="722"/>
      <c r="AU12" s="722"/>
      <c r="AV12" s="722"/>
      <c r="AW12" s="722"/>
      <c r="AX12" s="722"/>
    </row>
    <row r="13" ht="15.75" customHeight="1" spans="1:50">
      <c r="A13" s="35"/>
      <c r="B13" s="11"/>
      <c r="C13" s="11"/>
      <c r="D13" s="683" t="s">
        <v>1448</v>
      </c>
      <c r="E13" s="41"/>
      <c r="F13" s="41"/>
      <c r="G13" s="45"/>
      <c r="H13" s="683"/>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1"/>
      <c r="AK13" s="41"/>
      <c r="AL13" s="41"/>
      <c r="AM13" s="41"/>
      <c r="AN13" s="41"/>
      <c r="AO13" s="41"/>
      <c r="AP13" s="45"/>
      <c r="AQ13" s="717"/>
      <c r="AR13" s="722"/>
      <c r="AS13" s="722"/>
      <c r="AT13" s="722"/>
      <c r="AU13" s="722"/>
      <c r="AV13" s="722"/>
      <c r="AW13" s="722"/>
      <c r="AX13" s="722"/>
    </row>
    <row r="14" ht="15.75" customHeight="1" spans="1:50">
      <c r="A14" s="678"/>
      <c r="B14" s="34"/>
      <c r="C14" s="34"/>
      <c r="D14" s="679">
        <f ca="1">IFERROR(INDIRECT($A14&amp;"!B6"),)</f>
        <v>0</v>
      </c>
      <c r="E14" s="34"/>
      <c r="F14" s="34"/>
      <c r="G14" s="34"/>
      <c r="H14" s="680">
        <f ca="1">IFERROR(INDIRECT($A14&amp;"!B5"),)</f>
        <v>0</v>
      </c>
      <c r="I14" s="34"/>
      <c r="J14" s="34"/>
      <c r="K14" s="34"/>
      <c r="L14" s="680">
        <f ca="1">IFERROR(INDIRECT($A14&amp;"!I5"),)</f>
        <v>0</v>
      </c>
      <c r="M14" s="34"/>
      <c r="N14" s="34"/>
      <c r="O14" s="34"/>
      <c r="P14" s="680" t="str">
        <f ca="1">IF(IFERROR(INDIRECT($A14&amp;"!B8"),)="","","年齡: ")&amp;IFERROR(INDIRECT($A14&amp;"!B8"),)</f>
        <v>年齡: 0</v>
      </c>
      <c r="Q14" s="34"/>
      <c r="R14" s="34"/>
      <c r="S14" s="34"/>
      <c r="T14" s="680" t="str">
        <f ca="1">IF(IFERROR(INDIRECT($A14&amp;"!B7"),)="","","性別: ")&amp;IFERROR(INDIRECT($A14&amp;"!B7"),)</f>
        <v>性別: 0</v>
      </c>
      <c r="U14" s="34"/>
      <c r="V14" s="34"/>
      <c r="W14" s="34"/>
      <c r="X14" s="34"/>
      <c r="Y14" s="680" t="s">
        <v>1444</v>
      </c>
      <c r="Z14" s="34"/>
      <c r="AA14" s="34"/>
      <c r="AB14" s="34"/>
      <c r="AC14" s="34"/>
      <c r="AD14" s="680" t="str">
        <f ca="1">IF(IFERROR(INDIRECT($A14&amp;"!K103"),)="","","心理支柱: ")&amp;IFERROR(INDIRECT($A14&amp;"!K103"),)</f>
        <v>心理支柱: 0</v>
      </c>
      <c r="AE14" s="34"/>
      <c r="AF14" s="34"/>
      <c r="AG14" s="34"/>
      <c r="AH14" s="34"/>
      <c r="AI14" s="34"/>
      <c r="AJ14" s="34"/>
      <c r="AK14" s="34"/>
      <c r="AL14" s="34"/>
      <c r="AM14" s="34"/>
      <c r="AN14" s="34"/>
      <c r="AO14" s="679" t="s">
        <v>1444</v>
      </c>
      <c r="AP14" s="157"/>
      <c r="AQ14" s="717"/>
      <c r="AR14" s="722"/>
      <c r="AS14" s="722"/>
      <c r="AT14" s="722"/>
      <c r="AU14" s="722"/>
      <c r="AV14" s="722"/>
      <c r="AW14" s="722"/>
      <c r="AX14" s="722"/>
    </row>
    <row r="15" ht="15.75" customHeight="1" spans="1:50">
      <c r="A15" s="246"/>
      <c r="D15" s="681" t="str">
        <f t="array" ref="D15">""</f>
        <v/>
      </c>
      <c r="E15" s="41"/>
      <c r="F15" s="682" t="str">
        <f ca="1">IFERROR(LARGE(INDIRECT($A14&amp;"!$S$6:$S$13"),1),"")</f>
        <v/>
      </c>
      <c r="G15" s="41"/>
      <c r="H15" s="682" t="str">
        <f ca="1" t="array" ref="H15">IFERROR(INDEX(INDIRECT($A14&amp;"!$O$6:$O$13"),LARGE(IF(INDIRECT($A14&amp;"!$S$6:$S$13")=LARGE(INDIRECT($A14&amp;"!$S$6:$S$13"),2),ROW(INDIRECT($A14&amp;"!$S$6:$S$13"))-ROW(INDIRECT($A14&amp;"!$S$6"))+1),SUM(COUNTIF(F15,J15),COUNTIF(J15,J15)))),"")</f>
        <v/>
      </c>
      <c r="I15" s="41"/>
      <c r="J15" s="682" t="str">
        <f ca="1">IFERROR(LARGE(INDIRECT($A14&amp;"!$S$6:$S$13"),2),"")</f>
        <v/>
      </c>
      <c r="K15" s="41"/>
      <c r="L15" s="682" t="str">
        <f ca="1" t="array" ref="L15">IFERROR(INDEX(INDIRECT($A14&amp;"!$O$6:$O$13"),LARGE(IF(INDIRECT($A14&amp;"!$S$6:$S$13")=LARGE(INDIRECT($A14&amp;"!$S$6:$S$13"),3),ROW(INDIRECT($A14&amp;"!$S$6:$S$13"))-ROW(INDIRECT($A14&amp;"!$S$6"))+1),SUM(COUNTIF(F15,N15),COUNTIF(J15,N15),COUNTIF(N15,N15)))),"")</f>
        <v/>
      </c>
      <c r="M15" s="41"/>
      <c r="N15" s="682" t="str">
        <f ca="1">IFERROR(LARGE(INDIRECT($A14&amp;"!$S$6:$S$13"),3),"")</f>
        <v/>
      </c>
      <c r="O15" s="41"/>
      <c r="P15" s="682" t="str">
        <f ca="1" t="array" ref="P15">IFERROR(INDEX(INDIRECT($A14&amp;"!$O$6:$O$13"),LARGE(IF(INDIRECT($A14&amp;"!$S$6:$S$13")=LARGE(INDIRECT($A14&amp;"!$S$6:$S$13"),4),ROW(INDIRECT($A14&amp;"!$S$6:$S$13"))-ROW(INDIRECT($A14&amp;"!$S$6"))+1),SUM(COUNTIF(F15,R15),COUNTIF(J15,R15),COUNTIF(N15,R15),COUNTIF(R15,R15)))),"")</f>
        <v/>
      </c>
      <c r="Q15" s="41"/>
      <c r="R15" s="682" t="str">
        <f ca="1">IFERROR(LARGE(INDIRECT($A14&amp;"!$S$6:$S$13"),4),"")</f>
        <v/>
      </c>
      <c r="S15" s="45"/>
      <c r="T15" s="683" t="str">
        <f ca="1" t="array" ref="T15">IFERROR(INDEX(INDIRECT($A14&amp;"!$B$27:$B$72"),LARGE(IF(INDIRECT($A14&amp;"!$L$27:$L$72")=LARGE(INDIRECT($A14&amp;"!$L$27:$L$72"),1),ROW(INDIRECT($A14&amp;"!$L$27:$L$72"))-ROW(INDIRECT($A14&amp;"!$L$27"))+1),SUM(COUNTIF($W15,$W15)))),"")&amp;IFERROR(INDEX(INDIRECT($A14&amp;"!$C$27:$C$72"),LARGE(IF(INDIRECT($A14&amp;"!$L$27:$L$72")=LARGE(INDIRECT($A14&amp;"!$L$27:$L$72"),1),ROW(INDIRECT($A14&amp;"!$L$27:$L$72"))-ROW(INDIRECT($A14&amp;"!$L$27"))+1),SUM(COUNTIF($W15,$W15)))),"")</f>
        <v/>
      </c>
      <c r="U15" s="41"/>
      <c r="V15" s="41"/>
      <c r="W15" s="682" t="str">
        <f ca="1">IFERROR(LARGE(INDIRECT($A14&amp;"!$L$27:$L$72"),1),"")</f>
        <v/>
      </c>
      <c r="X15" s="41"/>
      <c r="Y15" s="682" t="str">
        <f ca="1" t="array" ref="Y15">IFERROR(INDEX(INDIRECT($A14&amp;"!$B$27:$B$72"),LARGE(IF(INDIRECT($A14&amp;"!$L$27:$L$72")=LARGE(INDIRECT($A14&amp;"!$L$27:$L$72"),2),ROW(INDIRECT($A14&amp;"!$L$27:$L$72"))-ROW(INDIRECT($A14&amp;"!$L$27"))+1),SUM(COUNTIF($W15,$AB15),COUNTIF($AB15,$AB15)))),"")&amp;IFERROR(INDEX(INDIRECT($A14&amp;"!$C$27:$C$72"),LARGE(IF(INDIRECT($A14&amp;"!$L$27:$L$72")=LARGE(INDIRECT($A14&amp;"!$L$27:$L$72"),2),ROW(INDIRECT($A14&amp;"!$L$27:$L$72"))-ROW(INDIRECT($A14&amp;"!$L$27"))+1),SUM(COUNTIF($W15,$AB15),COUNTIF($AB15,$AB15)))),"")</f>
        <v/>
      </c>
      <c r="Z15" s="41"/>
      <c r="AA15" s="41"/>
      <c r="AB15" s="682" t="str">
        <f ca="1">IFERROR(LARGE(INDIRECT($A14&amp;"!$L$27:$L$72"),2),"")</f>
        <v/>
      </c>
      <c r="AC15" s="41"/>
      <c r="AD15" s="682" t="str">
        <f ca="1" t="array" ref="AD15">IFERROR(INDEX(INDIRECT($A14&amp;"!$P$27:$P$76"),LARGE(IF(INDIRECT($A14&amp;"!$Y$27:$Y$76")=LARGE(INDIRECT($A14&amp;"!$Y$27:$Y$76"),1),ROW(INDIRECT($A14&amp;"!$Y$27:$Y$76"))-ROW(INDIRECT($A14&amp;"!$Y$27"))+1),SUM(COUNTIF($AG15,$AG15)))),"")&amp;IFERROR(INDEX(INDIRECT($A14&amp;"!$Q$27:$Q$76"),LARGE(IF(INDIRECT($A14&amp;"!$Y$27:$Y$76")=LARGE(INDIRECT($A14&amp;"!$Y$27:$Y$76"),1),ROW(INDIRECT($A14&amp;"!$Y$27:$Y$76"))-ROW(INDIRECT($A14&amp;"!$Y$27"))+1),SUM(COUNTIF($AG15,$AG15)))),"")</f>
        <v/>
      </c>
      <c r="AE15" s="41"/>
      <c r="AF15" s="41"/>
      <c r="AG15" s="682" t="str">
        <f ca="1">IFERROR(LARGE(INDIRECT($A14&amp;"!Y27:Y76"),1),"")</f>
        <v/>
      </c>
      <c r="AH15" s="41"/>
      <c r="AI15" s="682" t="str">
        <f ca="1" t="array" ref="AI15">IFERROR(INDEX(INDIRECT($A14&amp;"!$Q$27:$Q$76"),LARGE(IF(INDIRECT($A14&amp;"!$Y$27:$Y$76")=LARGE(INDIRECT($A14&amp;"!$Y$27:$Y$76"),2),ROW(INDIRECT($A14&amp;"!$Y$27:$Y$76"))-ROW(INDIRECT($A14&amp;"!$Y$27"))+1),SUM(COUNTIF($AG15,$AM15),COUNTIF($AM15,$AM15)))),"")&amp;IFERROR(INDEX(INDIRECT($A14&amp;"!$P$27:$P$76"),LARGE(IF(INDIRECT($A14&amp;"!$Y$27:$Y$76")=LARGE(INDIRECT($A14&amp;"!$Y$27:$Y$76"),2),ROW(INDIRECT($A14&amp;"!$Y$27:$Y$76"))-ROW(INDIRECT($A14&amp;"!$Y$27"))+1),SUM(COUNTIF($AG15,$AM15),COUNTIF($AM15,$AM15)))),"")</f>
        <v/>
      </c>
      <c r="AJ15" s="41"/>
      <c r="AK15" s="41"/>
      <c r="AL15" s="41"/>
      <c r="AM15" s="682" t="str">
        <f ca="1">IFERROR(LARGE(INDIRECT($A14&amp;"!Y27:Y76"),2),"")</f>
        <v/>
      </c>
      <c r="AN15" s="45"/>
      <c r="AO15" s="35"/>
      <c r="AP15" s="12"/>
      <c r="AQ15" s="717"/>
      <c r="AR15" s="722"/>
      <c r="AS15" s="722"/>
      <c r="AT15" s="722"/>
      <c r="AU15" s="722"/>
      <c r="AV15" s="722"/>
      <c r="AW15" s="722"/>
      <c r="AX15" s="722"/>
    </row>
    <row r="16" ht="15.75" customHeight="1" spans="1:50">
      <c r="A16" s="35"/>
      <c r="B16" s="11"/>
      <c r="C16" s="11"/>
      <c r="D16" s="683" t="s">
        <v>1448</v>
      </c>
      <c r="E16" s="41"/>
      <c r="F16" s="41"/>
      <c r="G16" s="45"/>
      <c r="H16" s="683"/>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5"/>
      <c r="AQ16" s="717"/>
      <c r="AR16" s="722"/>
      <c r="AS16" s="722"/>
      <c r="AT16" s="722"/>
      <c r="AU16" s="722"/>
      <c r="AV16" s="722"/>
      <c r="AW16" s="722"/>
      <c r="AX16" s="722"/>
    </row>
    <row r="17" ht="15.75" customHeight="1" spans="1:50">
      <c r="A17" s="678"/>
      <c r="B17" s="34"/>
      <c r="C17" s="34"/>
      <c r="D17" s="679">
        <f ca="1">IFERROR(INDIRECT($A17&amp;"!B6"),)</f>
        <v>0</v>
      </c>
      <c r="E17" s="34"/>
      <c r="F17" s="34"/>
      <c r="G17" s="34"/>
      <c r="H17" s="680">
        <f ca="1">IFERROR(INDIRECT($A17&amp;"!B5"),)</f>
        <v>0</v>
      </c>
      <c r="I17" s="34"/>
      <c r="J17" s="34"/>
      <c r="K17" s="34"/>
      <c r="L17" s="680">
        <f ca="1">IFERROR(INDIRECT($A17&amp;"!I5"),)</f>
        <v>0</v>
      </c>
      <c r="M17" s="34"/>
      <c r="N17" s="34"/>
      <c r="O17" s="34"/>
      <c r="P17" s="680" t="str">
        <f ca="1">IF(IFERROR(INDIRECT($A17&amp;"!B8"),)="","","年齡: ")&amp;IFERROR(INDIRECT($A17&amp;"!B8"),)</f>
        <v>年齡: 0</v>
      </c>
      <c r="Q17" s="34"/>
      <c r="R17" s="34"/>
      <c r="S17" s="34"/>
      <c r="T17" s="680" t="str">
        <f ca="1">IF(IFERROR(INDIRECT($A17&amp;"!B7"),)="","","性別: ")&amp;IFERROR(INDIRECT($A17&amp;"!B7"),)</f>
        <v>性別: 0</v>
      </c>
      <c r="U17" s="34"/>
      <c r="V17" s="34"/>
      <c r="W17" s="34"/>
      <c r="X17" s="34"/>
      <c r="Y17" s="680" t="s">
        <v>1444</v>
      </c>
      <c r="Z17" s="34"/>
      <c r="AA17" s="34"/>
      <c r="AB17" s="34"/>
      <c r="AC17" s="34"/>
      <c r="AD17" s="680" t="str">
        <f ca="1">IF(IFERROR(INDIRECT($A17&amp;"!K103"),)="","","心理支柱: ")&amp;IFERROR(INDIRECT($A17&amp;"!K103"),)</f>
        <v>心理支柱: 0</v>
      </c>
      <c r="AE17" s="34"/>
      <c r="AF17" s="34"/>
      <c r="AG17" s="34"/>
      <c r="AH17" s="34"/>
      <c r="AI17" s="34"/>
      <c r="AJ17" s="34"/>
      <c r="AK17" s="34"/>
      <c r="AL17" s="34"/>
      <c r="AM17" s="34"/>
      <c r="AN17" s="34"/>
      <c r="AO17" s="679" t="s">
        <v>1444</v>
      </c>
      <c r="AP17" s="157"/>
      <c r="AQ17" s="717"/>
      <c r="AR17" s="722"/>
      <c r="AS17" s="722"/>
      <c r="AT17" s="722"/>
      <c r="AU17" s="722"/>
      <c r="AV17" s="722"/>
      <c r="AW17" s="722"/>
      <c r="AX17" s="722"/>
    </row>
    <row r="18" ht="15.75" customHeight="1" spans="1:50">
      <c r="A18" s="246"/>
      <c r="D18" s="681" t="str">
        <f t="array" ref="D18">""</f>
        <v/>
      </c>
      <c r="E18" s="41"/>
      <c r="F18" s="682" t="str">
        <f ca="1">IFERROR(LARGE(INDIRECT($A17&amp;"!$S$6:$S$13"),1),"")</f>
        <v/>
      </c>
      <c r="G18" s="41"/>
      <c r="H18" s="682" t="str">
        <f ca="1" t="array" ref="H18">IFERROR(INDEX(INDIRECT($A17&amp;"!$O$6:$O$13"),LARGE(IF(INDIRECT($A17&amp;"!$S$6:$S$13")=LARGE(INDIRECT($A17&amp;"!$S$6:$S$13"),2),ROW(INDIRECT($A17&amp;"!$S$6:$S$13"))-ROW(INDIRECT($A17&amp;"!$S$6"))+1),SUM(COUNTIF(F18,J18),COUNTIF(J18,J18)))),"")</f>
        <v/>
      </c>
      <c r="I18" s="41"/>
      <c r="J18" s="682" t="str">
        <f ca="1">IFERROR(LARGE(INDIRECT($A17&amp;"!$S$6:$S$13"),2),"")</f>
        <v/>
      </c>
      <c r="K18" s="41"/>
      <c r="L18" s="682" t="str">
        <f ca="1" t="array" ref="L18">IFERROR(INDEX(INDIRECT($A17&amp;"!$O$6:$O$13"),LARGE(IF(INDIRECT($A17&amp;"!$S$6:$S$13")=LARGE(INDIRECT($A17&amp;"!$S$6:$S$13"),3),ROW(INDIRECT($A17&amp;"!$S$6:$S$13"))-ROW(INDIRECT($A17&amp;"!$S$6"))+1),SUM(COUNTIF(F18,N18),COUNTIF(J18,N18),COUNTIF(N18,N18)))),"")</f>
        <v/>
      </c>
      <c r="M18" s="41"/>
      <c r="N18" s="682" t="str">
        <f ca="1">IFERROR(LARGE(INDIRECT($A17&amp;"!$S$6:$S$13"),3),"")</f>
        <v/>
      </c>
      <c r="O18" s="41"/>
      <c r="P18" s="682" t="str">
        <f ca="1" t="array" ref="P18">IFERROR(INDEX(INDIRECT($A17&amp;"!$O$6:$O$13"),LARGE(IF(INDIRECT($A17&amp;"!$S$6:$S$13")=LARGE(INDIRECT($A17&amp;"!$S$6:$S$13"),4),ROW(INDIRECT($A17&amp;"!$S$6:$S$13"))-ROW(INDIRECT($A17&amp;"!$S$6"))+1),SUM(COUNTIF(F18,R18),COUNTIF(J18,R18),COUNTIF(N18,R18),COUNTIF(R18,R18)))),"")</f>
        <v/>
      </c>
      <c r="Q18" s="41"/>
      <c r="R18" s="682" t="str">
        <f ca="1">IFERROR(LARGE(INDIRECT($A17&amp;"!$S$6:$S$13"),4),"")</f>
        <v/>
      </c>
      <c r="S18" s="45"/>
      <c r="T18" s="683" t="str">
        <f ca="1" t="array" ref="T18">IFERROR(INDEX(INDIRECT($A17&amp;"!$B$27:$B$72"),LARGE(IF(INDIRECT($A17&amp;"!$L$27:$L$72")=LARGE(INDIRECT($A17&amp;"!$L$27:$L$72"),1),ROW(INDIRECT($A17&amp;"!$L$27:$L$72"))-ROW(INDIRECT($A17&amp;"!$L$27"))+1),SUM(COUNTIF($W18,$W18)))),"")&amp;IFERROR(INDEX(INDIRECT($A17&amp;"!$C$27:$C$72"),LARGE(IF(INDIRECT($A17&amp;"!$L$27:$L$72")=LARGE(INDIRECT($A17&amp;"!$L$27:$L$72"),1),ROW(INDIRECT($A17&amp;"!$L$27:$L$72"))-ROW(INDIRECT($A17&amp;"!$L$27"))+1),SUM(COUNTIF($W18,$W18)))),"")</f>
        <v/>
      </c>
      <c r="U18" s="41"/>
      <c r="V18" s="41"/>
      <c r="W18" s="682" t="str">
        <f ca="1">IFERROR(LARGE(INDIRECT($A17&amp;"!$L$27:$L$72"),1),"")</f>
        <v/>
      </c>
      <c r="X18" s="41"/>
      <c r="Y18" s="682" t="str">
        <f ca="1" t="array" ref="Y18">IFERROR(INDEX(INDIRECT($A17&amp;"!$B$27:$B$72"),LARGE(IF(INDIRECT($A17&amp;"!$L$27:$L$72")=LARGE(INDIRECT($A17&amp;"!$L$27:$L$72"),2),ROW(INDIRECT($A17&amp;"!$L$27:$L$72"))-ROW(INDIRECT($A17&amp;"!$L$27"))+1),SUM(COUNTIF($W18,$AB18),COUNTIF($AB18,$AB18)))),"")&amp;IFERROR(INDEX(INDIRECT($A17&amp;"!$C$27:$C$72"),LARGE(IF(INDIRECT($A17&amp;"!$L$27:$L$72")=LARGE(INDIRECT($A17&amp;"!$L$27:$L$72"),2),ROW(INDIRECT($A17&amp;"!$L$27:$L$72"))-ROW(INDIRECT($A17&amp;"!$L$27"))+1),SUM(COUNTIF($W18,$AB18),COUNTIF($AB18,$AB18)))),"")</f>
        <v/>
      </c>
      <c r="Z18" s="41"/>
      <c r="AA18" s="41"/>
      <c r="AB18" s="682" t="str">
        <f ca="1">IFERROR(LARGE(INDIRECT($A17&amp;"!$L$27:$L$72"),2),"")</f>
        <v/>
      </c>
      <c r="AC18" s="41"/>
      <c r="AD18" s="682" t="str">
        <f ca="1" t="array" ref="AD18">IFERROR(INDEX(INDIRECT($A17&amp;"!$P$27:$P$76"),LARGE(IF(INDIRECT($A17&amp;"!$Y$27:$Y$76")=LARGE(INDIRECT($A17&amp;"!$Y$27:$Y$76"),1),ROW(INDIRECT($A17&amp;"!$Y$27:$Y$76"))-ROW(INDIRECT($A17&amp;"!$Y$27"))+1),SUM(COUNTIF($AG18,$AG18)))),"")&amp;IFERROR(INDEX(INDIRECT($A17&amp;"!$Q$27:$Q$76"),LARGE(IF(INDIRECT($A17&amp;"!$Y$27:$Y$76")=LARGE(INDIRECT($A17&amp;"!$Y$27:$Y$76"),1),ROW(INDIRECT($A17&amp;"!$Y$27:$Y$76"))-ROW(INDIRECT($A17&amp;"!$Y$27"))+1),SUM(COUNTIF($AG18,$AG18)))),"")</f>
        <v/>
      </c>
      <c r="AE18" s="41"/>
      <c r="AF18" s="41"/>
      <c r="AG18" s="682" t="str">
        <f ca="1">IFERROR(LARGE(INDIRECT($A17&amp;"!Y27:Y76"),1),"")</f>
        <v/>
      </c>
      <c r="AH18" s="41"/>
      <c r="AI18" s="682" t="str">
        <f ca="1" t="array" ref="AI18">IFERROR(INDEX(INDIRECT($A17&amp;"!$Q$27:$Q$76"),LARGE(IF(INDIRECT($A17&amp;"!$Y$27:$Y$76")=LARGE(INDIRECT($A17&amp;"!$Y$27:$Y$76"),2),ROW(INDIRECT($A17&amp;"!$Y$27:$Y$76"))-ROW(INDIRECT($A17&amp;"!$Y$27"))+1),SUM(COUNTIF($AG18,$AM18),COUNTIF($AM18,$AM18)))),"")&amp;IFERROR(INDEX(INDIRECT($A17&amp;"!$P$27:$P$76"),LARGE(IF(INDIRECT($A17&amp;"!$Y$27:$Y$76")=LARGE(INDIRECT($A17&amp;"!$Y$27:$Y$76"),2),ROW(INDIRECT($A17&amp;"!$Y$27:$Y$76"))-ROW(INDIRECT($A17&amp;"!$Y$27"))+1),SUM(COUNTIF($AG18,$AM18),COUNTIF($AM18,$AM18)))),"")</f>
        <v/>
      </c>
      <c r="AJ18" s="41"/>
      <c r="AK18" s="41"/>
      <c r="AL18" s="41"/>
      <c r="AM18" s="682" t="str">
        <f ca="1">IFERROR(LARGE(INDIRECT($A17&amp;"!Y27:Y76"),2),"")</f>
        <v/>
      </c>
      <c r="AN18" s="45"/>
      <c r="AO18" s="35"/>
      <c r="AP18" s="12"/>
      <c r="AQ18" s="717"/>
      <c r="AR18" s="722"/>
      <c r="AS18" s="722"/>
      <c r="AT18" s="722"/>
      <c r="AU18" s="722"/>
      <c r="AV18" s="722"/>
      <c r="AW18" s="722"/>
      <c r="AX18" s="722"/>
    </row>
    <row r="19" ht="15.75" customHeight="1" spans="1:50">
      <c r="A19" s="35"/>
      <c r="B19" s="11"/>
      <c r="C19" s="11"/>
      <c r="D19" s="683" t="s">
        <v>1448</v>
      </c>
      <c r="E19" s="41"/>
      <c r="F19" s="41"/>
      <c r="G19" s="45"/>
      <c r="H19" s="683"/>
      <c r="I19" s="41"/>
      <c r="J19" s="41"/>
      <c r="K19" s="41"/>
      <c r="L19" s="41"/>
      <c r="M19" s="41"/>
      <c r="N19" s="41"/>
      <c r="O19" s="41"/>
      <c r="P19" s="41"/>
      <c r="Q19" s="41"/>
      <c r="R19" s="41"/>
      <c r="S19" s="41"/>
      <c r="T19" s="41"/>
      <c r="U19" s="41"/>
      <c r="V19" s="41"/>
      <c r="W19" s="41"/>
      <c r="X19" s="41"/>
      <c r="Y19" s="41"/>
      <c r="Z19" s="41"/>
      <c r="AA19" s="41"/>
      <c r="AB19" s="41"/>
      <c r="AC19" s="41"/>
      <c r="AD19" s="41"/>
      <c r="AE19" s="41"/>
      <c r="AF19" s="41"/>
      <c r="AG19" s="41"/>
      <c r="AH19" s="41"/>
      <c r="AI19" s="41"/>
      <c r="AJ19" s="41"/>
      <c r="AK19" s="41"/>
      <c r="AL19" s="41"/>
      <c r="AM19" s="41"/>
      <c r="AN19" s="41"/>
      <c r="AO19" s="41"/>
      <c r="AP19" s="45"/>
      <c r="AQ19" s="717"/>
      <c r="AR19" s="722"/>
      <c r="AS19" s="722"/>
      <c r="AT19" s="722"/>
      <c r="AU19" s="722"/>
      <c r="AV19" s="722"/>
      <c r="AW19" s="722"/>
      <c r="AX19" s="722"/>
    </row>
    <row r="20" ht="15.75" customHeight="1" spans="1:50">
      <c r="A20" s="678"/>
      <c r="B20" s="34"/>
      <c r="C20" s="34"/>
      <c r="D20" s="679">
        <f ca="1">IFERROR(INDIRECT($A20&amp;"!B6"),)</f>
        <v>0</v>
      </c>
      <c r="E20" s="34"/>
      <c r="F20" s="34"/>
      <c r="G20" s="34"/>
      <c r="H20" s="680">
        <f ca="1">IFERROR(INDIRECT($A20&amp;"!B5"),)</f>
        <v>0</v>
      </c>
      <c r="I20" s="34"/>
      <c r="J20" s="34"/>
      <c r="K20" s="34"/>
      <c r="L20" s="680">
        <f ca="1">IFERROR(INDIRECT($A20&amp;"!I5"),)</f>
        <v>0</v>
      </c>
      <c r="M20" s="34"/>
      <c r="N20" s="34"/>
      <c r="O20" s="34"/>
      <c r="P20" s="680" t="str">
        <f ca="1">IF(IFERROR(INDIRECT($A20&amp;"!B8"),)="","","年齡: ")&amp;IFERROR(INDIRECT($A20&amp;"!B8"),)</f>
        <v>年齡: 0</v>
      </c>
      <c r="Q20" s="34"/>
      <c r="R20" s="34"/>
      <c r="S20" s="34"/>
      <c r="T20" s="680" t="str">
        <f ca="1">IF(IFERROR(INDIRECT($A20&amp;"!B7"),)="","","性別: ")&amp;IFERROR(INDIRECT($A20&amp;"!B7"),)</f>
        <v>性別: 0</v>
      </c>
      <c r="U20" s="34"/>
      <c r="V20" s="34"/>
      <c r="W20" s="34"/>
      <c r="X20" s="34"/>
      <c r="Y20" s="680" t="s">
        <v>1444</v>
      </c>
      <c r="Z20" s="34"/>
      <c r="AA20" s="34"/>
      <c r="AB20" s="34"/>
      <c r="AC20" s="34"/>
      <c r="AD20" s="680" t="str">
        <f ca="1">IF(IFERROR(INDIRECT($A20&amp;"!K103"),)="","","心理支柱: ")&amp;IFERROR(INDIRECT($A20&amp;"!K103"),)</f>
        <v>心理支柱: 0</v>
      </c>
      <c r="AE20" s="34"/>
      <c r="AF20" s="34"/>
      <c r="AG20" s="34"/>
      <c r="AH20" s="34"/>
      <c r="AI20" s="34"/>
      <c r="AJ20" s="34"/>
      <c r="AK20" s="34"/>
      <c r="AL20" s="34"/>
      <c r="AM20" s="34"/>
      <c r="AN20" s="34"/>
      <c r="AO20" s="679" t="s">
        <v>1444</v>
      </c>
      <c r="AP20" s="157"/>
      <c r="AQ20" s="717"/>
      <c r="AR20" s="722"/>
      <c r="AS20" s="722"/>
      <c r="AT20" s="722"/>
      <c r="AU20" s="722"/>
      <c r="AV20" s="722"/>
      <c r="AW20" s="722"/>
      <c r="AX20" s="722"/>
    </row>
    <row r="21" ht="15.75" customHeight="1" spans="1:50">
      <c r="A21" s="246"/>
      <c r="D21" s="681" t="str">
        <f t="array" ref="D21">""</f>
        <v/>
      </c>
      <c r="E21" s="41"/>
      <c r="F21" s="682" t="str">
        <f ca="1">IFERROR(LARGE(INDIRECT($A20&amp;"!$S$6:$S$13"),1),"")</f>
        <v/>
      </c>
      <c r="G21" s="41"/>
      <c r="H21" s="682" t="str">
        <f ca="1" t="array" ref="H21">IFERROR(INDEX(INDIRECT($A20&amp;"!$O$6:$O$13"),LARGE(IF(INDIRECT($A20&amp;"!$S$6:$S$13")=LARGE(INDIRECT($A20&amp;"!$S$6:$S$13"),2),ROW(INDIRECT($A20&amp;"!$S$6:$S$13"))-ROW(INDIRECT($A20&amp;"!$S$6"))+1),SUM(COUNTIF(F21,J21),COUNTIF(J21,J21)))),"")</f>
        <v/>
      </c>
      <c r="I21" s="41"/>
      <c r="J21" s="682" t="str">
        <f ca="1">IFERROR(LARGE(INDIRECT($A20&amp;"!$S$6:$S$13"),2),"")</f>
        <v/>
      </c>
      <c r="K21" s="41"/>
      <c r="L21" s="682" t="str">
        <f ca="1" t="array" ref="L21">IFERROR(INDEX(INDIRECT($A20&amp;"!$O$6:$O$13"),LARGE(IF(INDIRECT($A20&amp;"!$S$6:$S$13")=LARGE(INDIRECT($A20&amp;"!$S$6:$S$13"),3),ROW(INDIRECT($A20&amp;"!$S$6:$S$13"))-ROW(INDIRECT($A20&amp;"!$S$6"))+1),SUM(COUNTIF(F21,N21),COUNTIF(J21,N21),COUNTIF(N21,N21)))),"")</f>
        <v/>
      </c>
      <c r="M21" s="41"/>
      <c r="N21" s="682" t="str">
        <f ca="1">IFERROR(LARGE(INDIRECT($A20&amp;"!$S$6:$S$13"),3),"")</f>
        <v/>
      </c>
      <c r="O21" s="41"/>
      <c r="P21" s="682" t="str">
        <f ca="1" t="array" ref="P21">IFERROR(INDEX(INDIRECT($A20&amp;"!$O$6:$O$13"),LARGE(IF(INDIRECT($A20&amp;"!$S$6:$S$13")=LARGE(INDIRECT($A20&amp;"!$S$6:$S$13"),4),ROW(INDIRECT($A20&amp;"!$S$6:$S$13"))-ROW(INDIRECT($A20&amp;"!$S$6"))+1),SUM(COUNTIF(F21,R21),COUNTIF(J21,R21),COUNTIF(N21,R21),COUNTIF(R21,R21)))),"")</f>
        <v/>
      </c>
      <c r="Q21" s="41"/>
      <c r="R21" s="682" t="str">
        <f ca="1">IFERROR(LARGE(INDIRECT($A20&amp;"!$S$6:$S$13"),4),"")</f>
        <v/>
      </c>
      <c r="S21" s="45"/>
      <c r="T21" s="683" t="str">
        <f ca="1" t="array" ref="T21">IFERROR(INDEX(INDIRECT($A20&amp;"!$B$27:$B$72"),LARGE(IF(INDIRECT($A20&amp;"!$L$27:$L$72")=LARGE(INDIRECT($A20&amp;"!$L$27:$L$72"),1),ROW(INDIRECT($A20&amp;"!$L$27:$L$72"))-ROW(INDIRECT($A20&amp;"!$L$27"))+1),SUM(COUNTIF($W21,$W21)))),"")&amp;IFERROR(INDEX(INDIRECT($A20&amp;"!$C$27:$C$72"),LARGE(IF(INDIRECT($A20&amp;"!$L$27:$L$72")=LARGE(INDIRECT($A20&amp;"!$L$27:$L$72"),1),ROW(INDIRECT($A20&amp;"!$L$27:$L$72"))-ROW(INDIRECT($A20&amp;"!$L$27"))+1),SUM(COUNTIF($W21,$W21)))),"")</f>
        <v/>
      </c>
      <c r="U21" s="41"/>
      <c r="V21" s="41"/>
      <c r="W21" s="682" t="str">
        <f ca="1">IFERROR(LARGE(INDIRECT($A20&amp;"!$L$27:$L$72"),1),"")</f>
        <v/>
      </c>
      <c r="X21" s="41"/>
      <c r="Y21" s="682" t="str">
        <f ca="1" t="array" ref="Y21">IFERROR(INDEX(INDIRECT($A20&amp;"!$B$27:$B$72"),LARGE(IF(INDIRECT($A20&amp;"!$L$27:$L$72")=LARGE(INDIRECT($A20&amp;"!$L$27:$L$72"),2),ROW(INDIRECT($A20&amp;"!$L$27:$L$72"))-ROW(INDIRECT($A20&amp;"!$L$27"))+1),SUM(COUNTIF($W21,$AB21),COUNTIF($AB21,$AB21)))),"")&amp;IFERROR(INDEX(INDIRECT($A20&amp;"!$C$27:$C$72"),LARGE(IF(INDIRECT($A20&amp;"!$L$27:$L$72")=LARGE(INDIRECT($A20&amp;"!$L$27:$L$72"),2),ROW(INDIRECT($A20&amp;"!$L$27:$L$72"))-ROW(INDIRECT($A20&amp;"!$L$27"))+1),SUM(COUNTIF($W21,$AB21),COUNTIF($AB21,$AB21)))),"")</f>
        <v/>
      </c>
      <c r="Z21" s="41"/>
      <c r="AA21" s="41"/>
      <c r="AB21" s="682" t="str">
        <f ca="1">IFERROR(LARGE(INDIRECT($A20&amp;"!$L$27:$L$72"),2),"")</f>
        <v/>
      </c>
      <c r="AC21" s="41"/>
      <c r="AD21" s="682" t="str">
        <f ca="1" t="array" ref="AD21">IFERROR(INDEX(INDIRECT($A20&amp;"!$P$27:$P$76"),LARGE(IF(INDIRECT($A20&amp;"!$Y$27:$Y$76")=LARGE(INDIRECT($A20&amp;"!$Y$27:$Y$76"),1),ROW(INDIRECT($A20&amp;"!$Y$27:$Y$76"))-ROW(INDIRECT($A20&amp;"!$Y$27"))+1),SUM(COUNTIF($AG21,$AG21)))),"")&amp;IFERROR(INDEX(INDIRECT($A20&amp;"!$Q$27:$Q$76"),LARGE(IF(INDIRECT($A20&amp;"!$Y$27:$Y$76")=LARGE(INDIRECT($A20&amp;"!$Y$27:$Y$76"),1),ROW(INDIRECT($A20&amp;"!$Y$27:$Y$76"))-ROW(INDIRECT($A20&amp;"!$Y$27"))+1),SUM(COUNTIF($AG21,$AG21)))),"")</f>
        <v/>
      </c>
      <c r="AE21" s="41"/>
      <c r="AF21" s="41"/>
      <c r="AG21" s="682" t="str">
        <f ca="1">IFERROR(LARGE(INDIRECT($A20&amp;"!Y27:Y76"),1),"")</f>
        <v/>
      </c>
      <c r="AH21" s="41"/>
      <c r="AI21" s="682" t="str">
        <f ca="1" t="array" ref="AI21">IFERROR(INDEX(INDIRECT($A20&amp;"!$Q$27:$Q$76"),LARGE(IF(INDIRECT($A20&amp;"!$Y$27:$Y$76")=LARGE(INDIRECT($A20&amp;"!$Y$27:$Y$76"),2),ROW(INDIRECT($A20&amp;"!$Y$27:$Y$76"))-ROW(INDIRECT($A20&amp;"!$Y$27"))+1),SUM(COUNTIF($AG21,$AM21),COUNTIF($AM21,$AM21)))),"")&amp;IFERROR(INDEX(INDIRECT($A20&amp;"!$P$27:$P$76"),LARGE(IF(INDIRECT($A20&amp;"!$Y$27:$Y$76")=LARGE(INDIRECT($A20&amp;"!$Y$27:$Y$76"),2),ROW(INDIRECT($A20&amp;"!$Y$27:$Y$76"))-ROW(INDIRECT($A20&amp;"!$Y$27"))+1),SUM(COUNTIF($AG21,$AM21),COUNTIF($AM21,$AM21)))),"")</f>
        <v/>
      </c>
      <c r="AJ21" s="41"/>
      <c r="AK21" s="41"/>
      <c r="AL21" s="41"/>
      <c r="AM21" s="682" t="str">
        <f ca="1">IFERROR(LARGE(INDIRECT($A20&amp;"!Y27:Y76"),2),"")</f>
        <v/>
      </c>
      <c r="AN21" s="45"/>
      <c r="AO21" s="35"/>
      <c r="AP21" s="12"/>
      <c r="AQ21" s="717"/>
      <c r="AR21" s="722"/>
      <c r="AS21" s="722"/>
      <c r="AT21" s="722"/>
      <c r="AU21" s="722"/>
      <c r="AV21" s="722"/>
      <c r="AW21" s="722"/>
      <c r="AX21" s="722"/>
    </row>
    <row r="22" ht="15.75" customHeight="1" spans="1:50">
      <c r="A22" s="35"/>
      <c r="B22" s="11"/>
      <c r="C22" s="11"/>
      <c r="D22" s="683" t="s">
        <v>1448</v>
      </c>
      <c r="E22" s="41"/>
      <c r="F22" s="41"/>
      <c r="G22" s="45"/>
      <c r="H22" s="683"/>
      <c r="I22" s="41"/>
      <c r="J22" s="41"/>
      <c r="K22" s="41"/>
      <c r="L22" s="41"/>
      <c r="M22" s="41"/>
      <c r="N22" s="41"/>
      <c r="O22" s="41"/>
      <c r="P22" s="41"/>
      <c r="Q22" s="41"/>
      <c r="R22" s="41"/>
      <c r="S22" s="41"/>
      <c r="T22" s="41"/>
      <c r="U22" s="41"/>
      <c r="V22" s="41"/>
      <c r="W22" s="41"/>
      <c r="X22" s="41"/>
      <c r="Y22" s="41"/>
      <c r="Z22" s="41"/>
      <c r="AA22" s="41"/>
      <c r="AB22" s="41"/>
      <c r="AC22" s="41"/>
      <c r="AD22" s="41"/>
      <c r="AE22" s="41"/>
      <c r="AF22" s="41"/>
      <c r="AG22" s="41"/>
      <c r="AH22" s="41"/>
      <c r="AI22" s="41"/>
      <c r="AJ22" s="41"/>
      <c r="AK22" s="41"/>
      <c r="AL22" s="41"/>
      <c r="AM22" s="41"/>
      <c r="AN22" s="41"/>
      <c r="AO22" s="41"/>
      <c r="AP22" s="45"/>
      <c r="AQ22" s="717"/>
      <c r="AR22" s="722"/>
      <c r="AS22" s="722"/>
      <c r="AT22" s="722"/>
      <c r="AU22" s="722"/>
      <c r="AV22" s="722"/>
      <c r="AW22" s="722"/>
      <c r="AX22" s="722"/>
    </row>
    <row r="23" ht="15.75" customHeight="1" spans="1:50">
      <c r="A23" s="684" t="s">
        <v>1449</v>
      </c>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2"/>
      <c r="AQ23" s="723"/>
      <c r="AR23" s="724"/>
      <c r="AS23" s="724"/>
      <c r="AT23" s="724"/>
      <c r="AU23" s="724"/>
      <c r="AV23" s="724"/>
      <c r="AW23" s="724"/>
      <c r="AX23" s="724"/>
    </row>
    <row r="24" ht="15.75" customHeight="1" spans="1:50">
      <c r="A24" s="685"/>
      <c r="AP24" s="161"/>
      <c r="AQ24" s="725"/>
      <c r="AR24" s="726"/>
      <c r="AS24" s="726"/>
      <c r="AT24" s="726"/>
      <c r="AU24" s="726"/>
      <c r="AV24" s="726"/>
      <c r="AW24" s="726"/>
      <c r="AX24" s="726"/>
    </row>
    <row r="25" ht="14.25" spans="1:50">
      <c r="A25" s="686" t="s">
        <v>1450</v>
      </c>
      <c r="AP25" s="161"/>
      <c r="AQ25" s="714"/>
      <c r="AR25" s="727"/>
      <c r="AS25" s="727"/>
      <c r="AT25" s="727"/>
      <c r="AU25" s="727"/>
      <c r="AV25" s="727"/>
      <c r="AW25" s="727"/>
      <c r="AX25" s="727"/>
    </row>
    <row r="26" ht="15.75" customHeight="1" spans="1:50">
      <c r="A26" s="687"/>
      <c r="AP26" s="161"/>
      <c r="AQ26" s="728"/>
      <c r="AR26" s="729"/>
      <c r="AS26" s="729"/>
      <c r="AT26" s="729"/>
      <c r="AU26" s="729"/>
      <c r="AV26" s="729"/>
      <c r="AW26" s="729"/>
      <c r="AX26" s="729"/>
    </row>
    <row r="27" ht="15.75" customHeight="1" spans="1:50">
      <c r="A27" s="688" t="s">
        <v>1451</v>
      </c>
      <c r="AP27" s="161"/>
      <c r="AQ27" s="714"/>
      <c r="AR27" s="727"/>
      <c r="AS27" s="727"/>
      <c r="AT27" s="727"/>
      <c r="AU27" s="727"/>
      <c r="AV27" s="727"/>
      <c r="AW27" s="727"/>
      <c r="AX27" s="727"/>
    </row>
    <row r="28" ht="15.75" customHeight="1" spans="1:50">
      <c r="A28" s="689"/>
      <c r="B28" s="690"/>
      <c r="C28" s="690"/>
      <c r="D28" s="690"/>
      <c r="E28" s="690"/>
      <c r="F28" s="690"/>
      <c r="G28" s="690"/>
      <c r="H28" s="690"/>
      <c r="I28" s="690"/>
      <c r="J28" s="690"/>
      <c r="K28" s="690"/>
      <c r="L28" s="690"/>
      <c r="M28" s="690"/>
      <c r="N28" s="690"/>
      <c r="O28" s="690"/>
      <c r="P28" s="690"/>
      <c r="Q28" s="690"/>
      <c r="R28" s="690"/>
      <c r="S28" s="690"/>
      <c r="T28" s="690"/>
      <c r="U28" s="690"/>
      <c r="V28" s="690"/>
      <c r="W28" s="690"/>
      <c r="X28" s="690"/>
      <c r="Y28" s="690"/>
      <c r="Z28" s="690"/>
      <c r="AA28" s="690"/>
      <c r="AB28" s="690"/>
      <c r="AC28" s="690"/>
      <c r="AD28" s="690"/>
      <c r="AE28" s="690"/>
      <c r="AF28" s="690"/>
      <c r="AG28" s="690"/>
      <c r="AH28" s="690"/>
      <c r="AI28" s="690"/>
      <c r="AJ28" s="690"/>
      <c r="AK28" s="690"/>
      <c r="AL28" s="690"/>
      <c r="AM28" s="690"/>
      <c r="AN28" s="690"/>
      <c r="AO28" s="690"/>
      <c r="AP28" s="698"/>
      <c r="AQ28" s="728"/>
      <c r="AR28" s="729"/>
      <c r="AS28" s="729"/>
      <c r="AT28" s="729"/>
      <c r="AU28" s="729"/>
      <c r="AV28" s="729"/>
      <c r="AW28" s="729"/>
      <c r="AX28" s="729"/>
    </row>
    <row r="29" ht="15.75" customHeight="1" spans="1:50">
      <c r="A29" s="691"/>
      <c r="B29" s="692"/>
      <c r="C29" s="692"/>
      <c r="D29" s="692"/>
      <c r="E29" s="692"/>
      <c r="F29" s="692"/>
      <c r="G29" s="692"/>
      <c r="H29" s="692"/>
      <c r="I29" s="692"/>
      <c r="J29" s="692"/>
      <c r="K29" s="692"/>
      <c r="L29" s="692"/>
      <c r="M29" s="692"/>
      <c r="N29" s="692"/>
      <c r="O29" s="692"/>
      <c r="P29" s="692"/>
      <c r="Q29" s="692"/>
      <c r="R29" s="692"/>
      <c r="S29" s="692"/>
      <c r="T29" s="692"/>
      <c r="U29" s="692"/>
      <c r="V29" s="692"/>
      <c r="W29" s="692"/>
      <c r="X29" s="692"/>
      <c r="Y29" s="692"/>
      <c r="Z29" s="692"/>
      <c r="AA29" s="692"/>
      <c r="AB29" s="692"/>
      <c r="AC29" s="692"/>
      <c r="AD29" s="692"/>
      <c r="AE29" s="692"/>
      <c r="AF29" s="692"/>
      <c r="AG29" s="692"/>
      <c r="AH29" s="692"/>
      <c r="AI29" s="692"/>
      <c r="AJ29" s="692"/>
      <c r="AK29" s="692"/>
      <c r="AL29" s="692"/>
      <c r="AM29" s="692"/>
      <c r="AN29" s="692"/>
      <c r="AO29" s="692"/>
      <c r="AP29" s="730"/>
      <c r="AQ29" s="728"/>
      <c r="AR29" s="729"/>
      <c r="AS29" s="729"/>
      <c r="AT29" s="729"/>
      <c r="AU29" s="729"/>
      <c r="AV29" s="729"/>
      <c r="AW29" s="729"/>
      <c r="AX29" s="729"/>
    </row>
    <row r="30" ht="15.75" customHeight="1" spans="1:50">
      <c r="A30" s="691"/>
      <c r="B30" s="692"/>
      <c r="C30" s="692"/>
      <c r="D30" s="692"/>
      <c r="E30" s="692"/>
      <c r="F30" s="692"/>
      <c r="G30" s="692"/>
      <c r="H30" s="692"/>
      <c r="I30" s="692"/>
      <c r="J30" s="692"/>
      <c r="K30" s="692"/>
      <c r="L30" s="692"/>
      <c r="M30" s="692"/>
      <c r="N30" s="692"/>
      <c r="O30" s="692"/>
      <c r="P30" s="692"/>
      <c r="Q30" s="692"/>
      <c r="R30" s="692"/>
      <c r="S30" s="692"/>
      <c r="T30" s="692"/>
      <c r="U30" s="692"/>
      <c r="V30" s="692"/>
      <c r="W30" s="692"/>
      <c r="X30" s="692"/>
      <c r="Y30" s="692"/>
      <c r="Z30" s="692"/>
      <c r="AA30" s="692"/>
      <c r="AB30" s="692"/>
      <c r="AC30" s="692"/>
      <c r="AD30" s="692"/>
      <c r="AE30" s="692"/>
      <c r="AF30" s="692"/>
      <c r="AG30" s="692"/>
      <c r="AH30" s="692"/>
      <c r="AI30" s="692"/>
      <c r="AJ30" s="692"/>
      <c r="AK30" s="692"/>
      <c r="AL30" s="692"/>
      <c r="AM30" s="692"/>
      <c r="AN30" s="692"/>
      <c r="AO30" s="692"/>
      <c r="AP30" s="730"/>
      <c r="AQ30" s="728"/>
      <c r="AR30" s="729"/>
      <c r="AS30" s="729"/>
      <c r="AT30" s="729"/>
      <c r="AU30" s="729"/>
      <c r="AV30" s="729"/>
      <c r="AW30" s="729"/>
      <c r="AX30" s="729"/>
    </row>
    <row r="31" ht="15.75" customHeight="1" spans="1:50">
      <c r="A31" s="691"/>
      <c r="B31" s="692"/>
      <c r="C31" s="692"/>
      <c r="D31" s="692"/>
      <c r="E31" s="692"/>
      <c r="F31" s="692"/>
      <c r="G31" s="692"/>
      <c r="H31" s="692"/>
      <c r="I31" s="692"/>
      <c r="J31" s="692"/>
      <c r="K31" s="692"/>
      <c r="L31" s="692"/>
      <c r="M31" s="692"/>
      <c r="N31" s="692"/>
      <c r="O31" s="692"/>
      <c r="P31" s="692"/>
      <c r="Q31" s="692"/>
      <c r="R31" s="692"/>
      <c r="S31" s="692"/>
      <c r="T31" s="692"/>
      <c r="U31" s="692"/>
      <c r="V31" s="692"/>
      <c r="W31" s="692"/>
      <c r="X31" s="692"/>
      <c r="Y31" s="692"/>
      <c r="Z31" s="692"/>
      <c r="AA31" s="692"/>
      <c r="AB31" s="692"/>
      <c r="AC31" s="692"/>
      <c r="AD31" s="692"/>
      <c r="AE31" s="692"/>
      <c r="AF31" s="692"/>
      <c r="AG31" s="692"/>
      <c r="AH31" s="692"/>
      <c r="AI31" s="692"/>
      <c r="AJ31" s="692"/>
      <c r="AK31" s="692"/>
      <c r="AL31" s="692"/>
      <c r="AM31" s="692"/>
      <c r="AN31" s="692"/>
      <c r="AO31" s="692"/>
      <c r="AP31" s="730"/>
      <c r="AQ31" s="728"/>
      <c r="AR31" s="729"/>
      <c r="AS31" s="729"/>
      <c r="AT31" s="729"/>
      <c r="AU31" s="729"/>
      <c r="AV31" s="729"/>
      <c r="AW31" s="729"/>
      <c r="AX31" s="729"/>
    </row>
    <row r="32" ht="15.75" customHeight="1" spans="1:50">
      <c r="A32" s="691"/>
      <c r="B32" s="692"/>
      <c r="C32" s="692"/>
      <c r="D32" s="692"/>
      <c r="E32" s="692"/>
      <c r="F32" s="692"/>
      <c r="G32" s="692"/>
      <c r="H32" s="692"/>
      <c r="I32" s="692"/>
      <c r="J32" s="692"/>
      <c r="K32" s="692"/>
      <c r="L32" s="692"/>
      <c r="M32" s="692"/>
      <c r="N32" s="692"/>
      <c r="O32" s="692"/>
      <c r="P32" s="692"/>
      <c r="Q32" s="692"/>
      <c r="R32" s="692"/>
      <c r="S32" s="692"/>
      <c r="T32" s="692"/>
      <c r="U32" s="692"/>
      <c r="V32" s="692"/>
      <c r="W32" s="692"/>
      <c r="X32" s="692"/>
      <c r="Y32" s="692"/>
      <c r="Z32" s="692"/>
      <c r="AA32" s="692"/>
      <c r="AB32" s="692"/>
      <c r="AC32" s="692"/>
      <c r="AD32" s="692"/>
      <c r="AE32" s="692"/>
      <c r="AF32" s="692"/>
      <c r="AG32" s="692"/>
      <c r="AH32" s="692"/>
      <c r="AI32" s="692"/>
      <c r="AJ32" s="692"/>
      <c r="AK32" s="692"/>
      <c r="AL32" s="692"/>
      <c r="AM32" s="692"/>
      <c r="AN32" s="692"/>
      <c r="AO32" s="692"/>
      <c r="AP32" s="730"/>
      <c r="AQ32" s="728"/>
      <c r="AR32" s="729"/>
      <c r="AS32" s="729"/>
      <c r="AT32" s="729"/>
      <c r="AU32" s="729"/>
      <c r="AV32" s="729"/>
      <c r="AW32" s="729"/>
      <c r="AX32" s="729"/>
    </row>
    <row r="33" ht="15.75" customHeight="1" spans="1:50">
      <c r="A33" s="691"/>
      <c r="B33" s="692"/>
      <c r="C33" s="692"/>
      <c r="D33" s="692"/>
      <c r="E33" s="692"/>
      <c r="F33" s="692"/>
      <c r="G33" s="692"/>
      <c r="H33" s="692"/>
      <c r="I33" s="692"/>
      <c r="J33" s="692"/>
      <c r="K33" s="692"/>
      <c r="L33" s="692"/>
      <c r="M33" s="692"/>
      <c r="N33" s="692"/>
      <c r="O33" s="692"/>
      <c r="P33" s="692"/>
      <c r="Q33" s="692"/>
      <c r="R33" s="692"/>
      <c r="S33" s="692"/>
      <c r="T33" s="692"/>
      <c r="U33" s="692"/>
      <c r="V33" s="692"/>
      <c r="W33" s="692"/>
      <c r="X33" s="692"/>
      <c r="Y33" s="692"/>
      <c r="Z33" s="692"/>
      <c r="AA33" s="692"/>
      <c r="AB33" s="692"/>
      <c r="AC33" s="692"/>
      <c r="AD33" s="692"/>
      <c r="AE33" s="692"/>
      <c r="AF33" s="692"/>
      <c r="AG33" s="692"/>
      <c r="AH33" s="692"/>
      <c r="AI33" s="692"/>
      <c r="AJ33" s="692"/>
      <c r="AK33" s="692"/>
      <c r="AL33" s="692"/>
      <c r="AM33" s="692"/>
      <c r="AN33" s="692"/>
      <c r="AO33" s="692"/>
      <c r="AP33" s="730"/>
      <c r="AQ33" s="728"/>
      <c r="AR33" s="729"/>
      <c r="AS33" s="729"/>
      <c r="AT33" s="729"/>
      <c r="AU33" s="729"/>
      <c r="AV33" s="729"/>
      <c r="AW33" s="729"/>
      <c r="AX33" s="729"/>
    </row>
    <row r="34" ht="15.75" customHeight="1" spans="1:50">
      <c r="A34" s="693" t="s">
        <v>1452</v>
      </c>
      <c r="AP34" s="161"/>
      <c r="AQ34" s="731"/>
      <c r="AR34" s="732"/>
      <c r="AS34" s="732"/>
      <c r="AT34" s="732"/>
      <c r="AU34" s="732"/>
      <c r="AV34" s="732"/>
      <c r="AW34" s="732"/>
      <c r="AX34" s="732"/>
    </row>
    <row r="35" ht="15.75" customHeight="1" spans="1:50">
      <c r="A35" s="694" t="s">
        <v>1453</v>
      </c>
      <c r="D35" s="695"/>
      <c r="G35" s="695"/>
      <c r="J35" s="695"/>
      <c r="M35" s="695"/>
      <c r="P35" s="695"/>
      <c r="S35" s="695"/>
      <c r="V35" s="695"/>
      <c r="Y35" s="713" t="s">
        <v>493</v>
      </c>
      <c r="AP35" s="161"/>
      <c r="AQ35" s="733"/>
      <c r="AR35" s="734"/>
      <c r="AS35" s="734"/>
      <c r="AT35" s="734"/>
      <c r="AU35" s="734"/>
      <c r="AV35" s="734"/>
      <c r="AW35" s="734"/>
      <c r="AX35" s="734"/>
    </row>
    <row r="36" ht="15.75" customHeight="1" spans="1:50">
      <c r="A36" s="246"/>
      <c r="D36" s="696" t="s">
        <v>1454</v>
      </c>
      <c r="G36" s="696" t="s">
        <v>1455</v>
      </c>
      <c r="J36" s="696" t="s">
        <v>1456</v>
      </c>
      <c r="M36" s="696" t="s">
        <v>1457</v>
      </c>
      <c r="P36" s="696" t="s">
        <v>1458</v>
      </c>
      <c r="S36" s="696" t="s">
        <v>1459</v>
      </c>
      <c r="V36" s="696" t="s">
        <v>1460</v>
      </c>
      <c r="AP36" s="161"/>
      <c r="AQ36" s="733"/>
      <c r="AR36" s="734"/>
      <c r="AS36" s="734"/>
      <c r="AT36" s="734"/>
      <c r="AU36" s="734"/>
      <c r="AV36" s="734"/>
      <c r="AW36" s="734"/>
      <c r="AX36" s="734"/>
    </row>
    <row r="37" ht="22.5" customHeight="1" spans="1:50">
      <c r="A37" s="697"/>
      <c r="B37" s="690"/>
      <c r="C37" s="698"/>
      <c r="D37" s="699"/>
      <c r="E37" s="34"/>
      <c r="F37" s="700"/>
      <c r="G37" s="701"/>
      <c r="H37" s="34"/>
      <c r="I37" s="700"/>
      <c r="J37" s="701"/>
      <c r="K37" s="34"/>
      <c r="L37" s="700"/>
      <c r="M37" s="701"/>
      <c r="N37" s="34"/>
      <c r="O37" s="700"/>
      <c r="P37" s="701"/>
      <c r="Q37" s="34"/>
      <c r="R37" s="700"/>
      <c r="S37" s="701"/>
      <c r="T37" s="34"/>
      <c r="U37" s="700"/>
      <c r="V37" s="701"/>
      <c r="W37" s="34"/>
      <c r="X37" s="700"/>
      <c r="Y37" s="701"/>
      <c r="Z37" s="34"/>
      <c r="AA37" s="34"/>
      <c r="AB37" s="34"/>
      <c r="AC37" s="34"/>
      <c r="AD37" s="34"/>
      <c r="AE37" s="34"/>
      <c r="AF37" s="34"/>
      <c r="AG37" s="34"/>
      <c r="AH37" s="34"/>
      <c r="AI37" s="34"/>
      <c r="AJ37" s="34"/>
      <c r="AK37" s="34"/>
      <c r="AL37" s="34"/>
      <c r="AM37" s="34"/>
      <c r="AN37" s="34"/>
      <c r="AO37" s="34"/>
      <c r="AP37" s="157"/>
      <c r="AQ37" s="735"/>
      <c r="AR37" s="736"/>
      <c r="AS37" s="736"/>
      <c r="AT37" s="736"/>
      <c r="AU37" s="736"/>
      <c r="AV37" s="736"/>
      <c r="AW37" s="736"/>
      <c r="AX37" s="736"/>
    </row>
    <row r="38" ht="22.5" customHeight="1" spans="1:50">
      <c r="A38" s="702"/>
      <c r="B38" s="703"/>
      <c r="C38" s="704"/>
      <c r="D38" s="674"/>
      <c r="F38" s="705"/>
      <c r="G38" s="706"/>
      <c r="I38" s="705"/>
      <c r="J38" s="706"/>
      <c r="L38" s="705"/>
      <c r="M38" s="706"/>
      <c r="O38" s="705"/>
      <c r="P38" s="706"/>
      <c r="R38" s="705"/>
      <c r="S38" s="706"/>
      <c r="U38" s="705"/>
      <c r="V38" s="706"/>
      <c r="X38" s="705"/>
      <c r="AP38" s="161"/>
      <c r="AQ38" s="735"/>
      <c r="AR38" s="736"/>
      <c r="AS38" s="736"/>
      <c r="AT38" s="736"/>
      <c r="AU38" s="736"/>
      <c r="AV38" s="736"/>
      <c r="AW38" s="736"/>
      <c r="AX38" s="736"/>
    </row>
    <row r="39" ht="22.5" customHeight="1" spans="1:50">
      <c r="A39" s="707"/>
      <c r="B39" s="708"/>
      <c r="C39" s="709"/>
      <c r="D39" s="674"/>
      <c r="F39" s="705"/>
      <c r="G39" s="706"/>
      <c r="I39" s="705"/>
      <c r="J39" s="706"/>
      <c r="L39" s="705"/>
      <c r="M39" s="706"/>
      <c r="O39" s="705"/>
      <c r="P39" s="706"/>
      <c r="R39" s="705"/>
      <c r="S39" s="706"/>
      <c r="U39" s="705"/>
      <c r="V39" s="706"/>
      <c r="X39" s="705"/>
      <c r="AP39" s="161"/>
      <c r="AQ39" s="735"/>
      <c r="AR39" s="736"/>
      <c r="AS39" s="736"/>
      <c r="AT39" s="736"/>
      <c r="AU39" s="736"/>
      <c r="AV39" s="736"/>
      <c r="AW39" s="736"/>
      <c r="AX39" s="736"/>
    </row>
    <row r="40" ht="22.5" customHeight="1" spans="1:50">
      <c r="A40" s="710"/>
      <c r="B40" s="11"/>
      <c r="C40" s="12"/>
      <c r="D40" s="710"/>
      <c r="E40" s="11"/>
      <c r="F40" s="711"/>
      <c r="G40" s="712"/>
      <c r="H40" s="11"/>
      <c r="I40" s="711"/>
      <c r="J40" s="712"/>
      <c r="K40" s="11"/>
      <c r="L40" s="711"/>
      <c r="M40" s="712"/>
      <c r="N40" s="11"/>
      <c r="O40" s="711"/>
      <c r="P40" s="712"/>
      <c r="Q40" s="11"/>
      <c r="R40" s="711"/>
      <c r="S40" s="712"/>
      <c r="T40" s="11"/>
      <c r="U40" s="711"/>
      <c r="V40" s="712"/>
      <c r="W40" s="11"/>
      <c r="X40" s="711"/>
      <c r="AP40" s="161"/>
      <c r="AQ40" s="735"/>
      <c r="AR40" s="736"/>
      <c r="AS40" s="736"/>
      <c r="AT40" s="736"/>
      <c r="AU40" s="736"/>
      <c r="AV40" s="736"/>
      <c r="AW40" s="736"/>
      <c r="AX40" s="736"/>
    </row>
    <row r="41" ht="22.5" customHeight="1" spans="1:50">
      <c r="A41" s="694" t="s">
        <v>1453</v>
      </c>
      <c r="D41" s="695"/>
      <c r="G41" s="695"/>
      <c r="J41" s="695"/>
      <c r="M41" s="695"/>
      <c r="P41" s="695"/>
      <c r="S41" s="695"/>
      <c r="V41" s="695"/>
      <c r="Y41" s="713" t="s">
        <v>493</v>
      </c>
      <c r="AP41" s="161"/>
      <c r="AQ41" s="733"/>
      <c r="AR41" s="734"/>
      <c r="AS41" s="734"/>
      <c r="AT41" s="734"/>
      <c r="AU41" s="734"/>
      <c r="AV41" s="734"/>
      <c r="AW41" s="734"/>
      <c r="AX41" s="734"/>
    </row>
    <row r="42" ht="22.5" customHeight="1" spans="1:50">
      <c r="A42" s="246"/>
      <c r="D42" s="696" t="s">
        <v>1454</v>
      </c>
      <c r="G42" s="696" t="s">
        <v>1455</v>
      </c>
      <c r="J42" s="696" t="s">
        <v>1456</v>
      </c>
      <c r="M42" s="696" t="s">
        <v>1457</v>
      </c>
      <c r="P42" s="696" t="s">
        <v>1458</v>
      </c>
      <c r="S42" s="696" t="s">
        <v>1459</v>
      </c>
      <c r="V42" s="696" t="s">
        <v>1460</v>
      </c>
      <c r="AP42" s="161"/>
      <c r="AQ42" s="733"/>
      <c r="AR42" s="734"/>
      <c r="AS42" s="734"/>
      <c r="AT42" s="734"/>
      <c r="AU42" s="734"/>
      <c r="AV42" s="734"/>
      <c r="AW42" s="734"/>
      <c r="AX42" s="734"/>
    </row>
    <row r="43" ht="22.5" customHeight="1" spans="1:50">
      <c r="A43" s="697"/>
      <c r="B43" s="690"/>
      <c r="C43" s="698"/>
      <c r="D43" s="699"/>
      <c r="E43" s="34"/>
      <c r="F43" s="700"/>
      <c r="G43" s="701"/>
      <c r="H43" s="34"/>
      <c r="I43" s="700"/>
      <c r="J43" s="701"/>
      <c r="K43" s="34"/>
      <c r="L43" s="700"/>
      <c r="M43" s="701"/>
      <c r="N43" s="34"/>
      <c r="O43" s="700"/>
      <c r="P43" s="701"/>
      <c r="Q43" s="34"/>
      <c r="R43" s="700"/>
      <c r="S43" s="701"/>
      <c r="T43" s="34"/>
      <c r="U43" s="700"/>
      <c r="V43" s="701"/>
      <c r="W43" s="34"/>
      <c r="X43" s="700"/>
      <c r="Y43" s="701"/>
      <c r="Z43" s="34"/>
      <c r="AA43" s="34"/>
      <c r="AB43" s="34"/>
      <c r="AC43" s="34"/>
      <c r="AD43" s="34"/>
      <c r="AE43" s="34"/>
      <c r="AF43" s="34"/>
      <c r="AG43" s="34"/>
      <c r="AH43" s="34"/>
      <c r="AI43" s="34"/>
      <c r="AJ43" s="34"/>
      <c r="AK43" s="34"/>
      <c r="AL43" s="34"/>
      <c r="AM43" s="34"/>
      <c r="AN43" s="34"/>
      <c r="AO43" s="34"/>
      <c r="AP43" s="157"/>
      <c r="AQ43" s="735"/>
      <c r="AR43" s="736"/>
      <c r="AS43" s="736"/>
      <c r="AT43" s="736"/>
      <c r="AU43" s="736"/>
      <c r="AV43" s="736"/>
      <c r="AW43" s="736"/>
      <c r="AX43" s="736"/>
    </row>
    <row r="44" ht="22.5" customHeight="1" spans="1:50">
      <c r="A44" s="702"/>
      <c r="B44" s="703"/>
      <c r="C44" s="704"/>
      <c r="D44" s="674"/>
      <c r="F44" s="705"/>
      <c r="G44" s="706"/>
      <c r="I44" s="705"/>
      <c r="J44" s="706"/>
      <c r="L44" s="705"/>
      <c r="M44" s="706"/>
      <c r="O44" s="705"/>
      <c r="P44" s="706"/>
      <c r="R44" s="705"/>
      <c r="S44" s="706"/>
      <c r="U44" s="705"/>
      <c r="V44" s="706"/>
      <c r="X44" s="705"/>
      <c r="AP44" s="161"/>
      <c r="AQ44" s="735"/>
      <c r="AR44" s="736"/>
      <c r="AS44" s="736"/>
      <c r="AT44" s="736"/>
      <c r="AU44" s="736"/>
      <c r="AV44" s="736"/>
      <c r="AW44" s="736"/>
      <c r="AX44" s="736"/>
    </row>
    <row r="45" ht="22.5" customHeight="1" spans="1:50">
      <c r="A45" s="707"/>
      <c r="B45" s="708"/>
      <c r="C45" s="709"/>
      <c r="D45" s="674"/>
      <c r="F45" s="705"/>
      <c r="G45" s="706"/>
      <c r="I45" s="705"/>
      <c r="J45" s="706"/>
      <c r="L45" s="705"/>
      <c r="M45" s="706"/>
      <c r="O45" s="705"/>
      <c r="P45" s="706"/>
      <c r="R45" s="705"/>
      <c r="S45" s="706"/>
      <c r="U45" s="705"/>
      <c r="V45" s="706"/>
      <c r="X45" s="705"/>
      <c r="AP45" s="161"/>
      <c r="AQ45" s="735"/>
      <c r="AR45" s="736"/>
      <c r="AS45" s="736"/>
      <c r="AT45" s="736"/>
      <c r="AU45" s="736"/>
      <c r="AV45" s="736"/>
      <c r="AW45" s="736"/>
      <c r="AX45" s="736"/>
    </row>
    <row r="46" ht="22.5" customHeight="1" spans="1:50">
      <c r="A46" s="710"/>
      <c r="B46" s="11"/>
      <c r="C46" s="12"/>
      <c r="D46" s="710"/>
      <c r="E46" s="11"/>
      <c r="F46" s="711"/>
      <c r="G46" s="712"/>
      <c r="H46" s="11"/>
      <c r="I46" s="711"/>
      <c r="J46" s="712"/>
      <c r="K46" s="11"/>
      <c r="L46" s="711"/>
      <c r="M46" s="712"/>
      <c r="N46" s="11"/>
      <c r="O46" s="711"/>
      <c r="P46" s="712"/>
      <c r="Q46" s="11"/>
      <c r="R46" s="711"/>
      <c r="S46" s="712"/>
      <c r="T46" s="11"/>
      <c r="U46" s="711"/>
      <c r="V46" s="712"/>
      <c r="W46" s="11"/>
      <c r="X46" s="711"/>
      <c r="Y46" s="11"/>
      <c r="Z46" s="11"/>
      <c r="AA46" s="11"/>
      <c r="AB46" s="11"/>
      <c r="AC46" s="11"/>
      <c r="AD46" s="11"/>
      <c r="AE46" s="11"/>
      <c r="AF46" s="11"/>
      <c r="AG46" s="11"/>
      <c r="AH46" s="11"/>
      <c r="AI46" s="11"/>
      <c r="AJ46" s="11"/>
      <c r="AK46" s="11"/>
      <c r="AL46" s="11"/>
      <c r="AM46" s="11"/>
      <c r="AN46" s="11"/>
      <c r="AO46" s="11"/>
      <c r="AP46" s="12"/>
      <c r="AQ46" s="735"/>
      <c r="AR46" s="736"/>
      <c r="AS46" s="736"/>
      <c r="AT46" s="736"/>
      <c r="AU46" s="736"/>
      <c r="AV46" s="736"/>
      <c r="AW46" s="736"/>
      <c r="AX46" s="736"/>
    </row>
  </sheetData>
  <mergeCells count="280">
    <mergeCell ref="A1:AP1"/>
    <mergeCell ref="A2:AP2"/>
    <mergeCell ref="A3:AP3"/>
    <mergeCell ref="A4:C4"/>
    <mergeCell ref="D4:AN4"/>
    <mergeCell ref="AO4:AP4"/>
    <mergeCell ref="D5:G5"/>
    <mergeCell ref="H5:K5"/>
    <mergeCell ref="L5:O5"/>
    <mergeCell ref="P5:S5"/>
    <mergeCell ref="T5:X5"/>
    <mergeCell ref="Y5:AC5"/>
    <mergeCell ref="AD5:AN5"/>
    <mergeCell ref="AR5:AX5"/>
    <mergeCell ref="D6:E6"/>
    <mergeCell ref="F6:G6"/>
    <mergeCell ref="H6:I6"/>
    <mergeCell ref="J6:K6"/>
    <mergeCell ref="L6:M6"/>
    <mergeCell ref="N6:O6"/>
    <mergeCell ref="P6:Q6"/>
    <mergeCell ref="R6:S6"/>
    <mergeCell ref="T6:V6"/>
    <mergeCell ref="W6:X6"/>
    <mergeCell ref="Y6:AA6"/>
    <mergeCell ref="AB6:AC6"/>
    <mergeCell ref="AD6:AF6"/>
    <mergeCell ref="AG6:AH6"/>
    <mergeCell ref="AI6:AL6"/>
    <mergeCell ref="AM6:AN6"/>
    <mergeCell ref="D7:G7"/>
    <mergeCell ref="H7:AP7"/>
    <mergeCell ref="D8:G8"/>
    <mergeCell ref="H8:K8"/>
    <mergeCell ref="L8:O8"/>
    <mergeCell ref="P8:S8"/>
    <mergeCell ref="T8:X8"/>
    <mergeCell ref="Y8:AC8"/>
    <mergeCell ref="AD8:AN8"/>
    <mergeCell ref="D9:E9"/>
    <mergeCell ref="F9:G9"/>
    <mergeCell ref="H9:I9"/>
    <mergeCell ref="J9:K9"/>
    <mergeCell ref="L9:M9"/>
    <mergeCell ref="N9:O9"/>
    <mergeCell ref="P9:Q9"/>
    <mergeCell ref="R9:S9"/>
    <mergeCell ref="T9:V9"/>
    <mergeCell ref="W9:X9"/>
    <mergeCell ref="Y9:AA9"/>
    <mergeCell ref="AB9:AC9"/>
    <mergeCell ref="AD9:AF9"/>
    <mergeCell ref="AG9:AH9"/>
    <mergeCell ref="AI9:AL9"/>
    <mergeCell ref="AM9:AN9"/>
    <mergeCell ref="D10:G10"/>
    <mergeCell ref="H10:AP10"/>
    <mergeCell ref="D11:G11"/>
    <mergeCell ref="H11:K11"/>
    <mergeCell ref="L11:O11"/>
    <mergeCell ref="P11:S11"/>
    <mergeCell ref="T11:X11"/>
    <mergeCell ref="Y11:AC11"/>
    <mergeCell ref="AD11:AN11"/>
    <mergeCell ref="D12:E12"/>
    <mergeCell ref="F12:G12"/>
    <mergeCell ref="H12:I12"/>
    <mergeCell ref="J12:K12"/>
    <mergeCell ref="L12:M12"/>
    <mergeCell ref="N12:O12"/>
    <mergeCell ref="P12:Q12"/>
    <mergeCell ref="R12:S12"/>
    <mergeCell ref="T12:V12"/>
    <mergeCell ref="W12:X12"/>
    <mergeCell ref="Y12:AA12"/>
    <mergeCell ref="AB12:AC12"/>
    <mergeCell ref="AD12:AF12"/>
    <mergeCell ref="AG12:AH12"/>
    <mergeCell ref="AI12:AL12"/>
    <mergeCell ref="AM12:AN12"/>
    <mergeCell ref="D13:G13"/>
    <mergeCell ref="H13:AP13"/>
    <mergeCell ref="D14:G14"/>
    <mergeCell ref="H14:K14"/>
    <mergeCell ref="L14:O14"/>
    <mergeCell ref="P14:S14"/>
    <mergeCell ref="T14:X14"/>
    <mergeCell ref="Y14:AC14"/>
    <mergeCell ref="AD14:AN14"/>
    <mergeCell ref="D15:E15"/>
    <mergeCell ref="F15:G15"/>
    <mergeCell ref="H15:I15"/>
    <mergeCell ref="J15:K15"/>
    <mergeCell ref="L15:M15"/>
    <mergeCell ref="N15:O15"/>
    <mergeCell ref="P15:Q15"/>
    <mergeCell ref="R15:S15"/>
    <mergeCell ref="T15:V15"/>
    <mergeCell ref="W15:X15"/>
    <mergeCell ref="Y15:AA15"/>
    <mergeCell ref="AB15:AC15"/>
    <mergeCell ref="AD15:AF15"/>
    <mergeCell ref="AG15:AH15"/>
    <mergeCell ref="AI15:AL15"/>
    <mergeCell ref="AM15:AN15"/>
    <mergeCell ref="D16:G16"/>
    <mergeCell ref="H16:AP16"/>
    <mergeCell ref="D17:G17"/>
    <mergeCell ref="H17:K17"/>
    <mergeCell ref="L17:O17"/>
    <mergeCell ref="P17:S17"/>
    <mergeCell ref="T17:X17"/>
    <mergeCell ref="Y17:AC17"/>
    <mergeCell ref="AD17:AN17"/>
    <mergeCell ref="D18:E18"/>
    <mergeCell ref="F18:G18"/>
    <mergeCell ref="H18:I18"/>
    <mergeCell ref="J18:K18"/>
    <mergeCell ref="L18:M18"/>
    <mergeCell ref="N18:O18"/>
    <mergeCell ref="P18:Q18"/>
    <mergeCell ref="R18:S18"/>
    <mergeCell ref="T18:V18"/>
    <mergeCell ref="W18:X18"/>
    <mergeCell ref="Y18:AA18"/>
    <mergeCell ref="AB18:AC18"/>
    <mergeCell ref="AD18:AF18"/>
    <mergeCell ref="AG18:AH18"/>
    <mergeCell ref="AI18:AL18"/>
    <mergeCell ref="AM18:AN18"/>
    <mergeCell ref="D19:G19"/>
    <mergeCell ref="H19:AP19"/>
    <mergeCell ref="D20:G20"/>
    <mergeCell ref="H20:K20"/>
    <mergeCell ref="L20:O20"/>
    <mergeCell ref="P20:S20"/>
    <mergeCell ref="T20:X20"/>
    <mergeCell ref="Y20:AC20"/>
    <mergeCell ref="AD20:AN20"/>
    <mergeCell ref="D21:E21"/>
    <mergeCell ref="F21:G21"/>
    <mergeCell ref="H21:I21"/>
    <mergeCell ref="J21:K21"/>
    <mergeCell ref="L21:M21"/>
    <mergeCell ref="N21:O21"/>
    <mergeCell ref="P21:Q21"/>
    <mergeCell ref="R21:S21"/>
    <mergeCell ref="T21:V21"/>
    <mergeCell ref="W21:X21"/>
    <mergeCell ref="Y21:AA21"/>
    <mergeCell ref="AB21:AC21"/>
    <mergeCell ref="AD21:AF21"/>
    <mergeCell ref="AG21:AH21"/>
    <mergeCell ref="AI21:AL21"/>
    <mergeCell ref="AM21:AN21"/>
    <mergeCell ref="D22:G22"/>
    <mergeCell ref="H22:AP22"/>
    <mergeCell ref="A23:AP23"/>
    <mergeCell ref="A24:AP24"/>
    <mergeCell ref="A25:AP25"/>
    <mergeCell ref="A26:AP26"/>
    <mergeCell ref="A27:AP27"/>
    <mergeCell ref="A28:AP28"/>
    <mergeCell ref="A29:AP29"/>
    <mergeCell ref="A30:AP30"/>
    <mergeCell ref="A31:AP31"/>
    <mergeCell ref="A32:AP32"/>
    <mergeCell ref="A33:AP33"/>
    <mergeCell ref="A34:AP34"/>
    <mergeCell ref="D35:F35"/>
    <mergeCell ref="G35:I35"/>
    <mergeCell ref="J35:L35"/>
    <mergeCell ref="M35:O35"/>
    <mergeCell ref="P35:R35"/>
    <mergeCell ref="S35:U35"/>
    <mergeCell ref="V35:X35"/>
    <mergeCell ref="D36:F36"/>
    <mergeCell ref="G36:I36"/>
    <mergeCell ref="J36:L36"/>
    <mergeCell ref="M36:O36"/>
    <mergeCell ref="P36:R36"/>
    <mergeCell ref="S36:U36"/>
    <mergeCell ref="V36:X36"/>
    <mergeCell ref="A37:C37"/>
    <mergeCell ref="D37:F37"/>
    <mergeCell ref="G37:I37"/>
    <mergeCell ref="J37:L37"/>
    <mergeCell ref="M37:O37"/>
    <mergeCell ref="P37:R37"/>
    <mergeCell ref="S37:U37"/>
    <mergeCell ref="V37:X37"/>
    <mergeCell ref="A38:C38"/>
    <mergeCell ref="D38:F38"/>
    <mergeCell ref="G38:I38"/>
    <mergeCell ref="J38:L38"/>
    <mergeCell ref="M38:O38"/>
    <mergeCell ref="P38:R38"/>
    <mergeCell ref="S38:U38"/>
    <mergeCell ref="V38:X38"/>
    <mergeCell ref="A39:C39"/>
    <mergeCell ref="D39:F39"/>
    <mergeCell ref="G39:I39"/>
    <mergeCell ref="J39:L39"/>
    <mergeCell ref="M39:O39"/>
    <mergeCell ref="P39:R39"/>
    <mergeCell ref="S39:U39"/>
    <mergeCell ref="V39:X39"/>
    <mergeCell ref="A40:C40"/>
    <mergeCell ref="D40:F40"/>
    <mergeCell ref="G40:I40"/>
    <mergeCell ref="J40:L40"/>
    <mergeCell ref="M40:O40"/>
    <mergeCell ref="P40:R40"/>
    <mergeCell ref="S40:U40"/>
    <mergeCell ref="V40:X40"/>
    <mergeCell ref="D41:F41"/>
    <mergeCell ref="G41:I41"/>
    <mergeCell ref="J41:L41"/>
    <mergeCell ref="M41:O41"/>
    <mergeCell ref="P41:R41"/>
    <mergeCell ref="S41:U41"/>
    <mergeCell ref="V41:X41"/>
    <mergeCell ref="D42:F42"/>
    <mergeCell ref="G42:I42"/>
    <mergeCell ref="J42:L42"/>
    <mergeCell ref="M42:O42"/>
    <mergeCell ref="P42:R42"/>
    <mergeCell ref="S42:U42"/>
    <mergeCell ref="V42:X42"/>
    <mergeCell ref="A43:C43"/>
    <mergeCell ref="D43:F43"/>
    <mergeCell ref="G43:I43"/>
    <mergeCell ref="J43:L43"/>
    <mergeCell ref="M43:O43"/>
    <mergeCell ref="P43:R43"/>
    <mergeCell ref="S43:U43"/>
    <mergeCell ref="V43:X43"/>
    <mergeCell ref="A44:C44"/>
    <mergeCell ref="D44:F44"/>
    <mergeCell ref="G44:I44"/>
    <mergeCell ref="J44:L44"/>
    <mergeCell ref="M44:O44"/>
    <mergeCell ref="P44:R44"/>
    <mergeCell ref="S44:U44"/>
    <mergeCell ref="V44:X44"/>
    <mergeCell ref="A45:C45"/>
    <mergeCell ref="D45:F45"/>
    <mergeCell ref="G45:I45"/>
    <mergeCell ref="J45:L45"/>
    <mergeCell ref="M45:O45"/>
    <mergeCell ref="P45:R45"/>
    <mergeCell ref="S45:U45"/>
    <mergeCell ref="V45:X45"/>
    <mergeCell ref="A46:C46"/>
    <mergeCell ref="D46:F46"/>
    <mergeCell ref="G46:I46"/>
    <mergeCell ref="J46:L46"/>
    <mergeCell ref="M46:O46"/>
    <mergeCell ref="P46:R46"/>
    <mergeCell ref="S46:U46"/>
    <mergeCell ref="V46:X46"/>
    <mergeCell ref="A14:C16"/>
    <mergeCell ref="AO20:AP21"/>
    <mergeCell ref="A5:C7"/>
    <mergeCell ref="AO5:AP6"/>
    <mergeCell ref="AR6:AX8"/>
    <mergeCell ref="AO8:AP9"/>
    <mergeCell ref="A8:C10"/>
    <mergeCell ref="AO17:AP18"/>
    <mergeCell ref="AO11:AP12"/>
    <mergeCell ref="AO14:AP15"/>
    <mergeCell ref="A11:C13"/>
    <mergeCell ref="A17:C19"/>
    <mergeCell ref="A20:C22"/>
    <mergeCell ref="Y41:AP42"/>
    <mergeCell ref="Y43:AP46"/>
    <mergeCell ref="A41:C42"/>
    <mergeCell ref="Y35:AP36"/>
    <mergeCell ref="Y37:AP40"/>
    <mergeCell ref="A35:C36"/>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outlinePr summaryBelow="0" summaryRight="0"/>
  </sheetPr>
  <dimension ref="A1:AP175"/>
  <sheetViews>
    <sheetView showGridLines="0" workbookViewId="0">
      <selection activeCell="A1" sqref="A1:Z2"/>
    </sheetView>
  </sheetViews>
  <sheetFormatPr defaultColWidth="11.2166666666667" defaultRowHeight="15" customHeight="1"/>
  <cols>
    <col min="1" max="1" width="4.66666666666667" customWidth="1"/>
    <col min="2" max="2" width="3.89166666666667" customWidth="1"/>
    <col min="3" max="3" width="1.89166666666667" customWidth="1"/>
    <col min="4" max="5" width="3.55833333333333" customWidth="1"/>
    <col min="6" max="6" width="2.66666666666667" customWidth="1"/>
    <col min="7" max="7" width="2" customWidth="1"/>
    <col min="8" max="11" width="3.44166666666667" customWidth="1"/>
    <col min="12" max="12" width="3.21666666666667" customWidth="1"/>
    <col min="13" max="13" width="4.66666666666667" customWidth="1"/>
    <col min="14" max="14" width="1.78333333333333" customWidth="1"/>
    <col min="15" max="15" width="4.21666666666667" customWidth="1"/>
    <col min="16" max="16" width="1.78333333333333" customWidth="1"/>
    <col min="17" max="18" width="3.55833333333333" customWidth="1"/>
    <col min="19" max="19" width="3.33333333333333" customWidth="1"/>
    <col min="20" max="20" width="4.78333333333333" customWidth="1"/>
    <col min="21" max="21" width="3.66666666666667" customWidth="1"/>
    <col min="22" max="22" width="3.89166666666667" customWidth="1"/>
    <col min="23" max="24" width="3.78333333333333" customWidth="1"/>
    <col min="25" max="25" width="3.21666666666667" customWidth="1"/>
    <col min="26" max="26" width="4.33333333333333" customWidth="1"/>
    <col min="27" max="27" width="1.44166666666667" customWidth="1"/>
    <col min="28" max="37" width="3.78333333333333" customWidth="1"/>
    <col min="38" max="38" width="1.66666666666667" customWidth="1"/>
    <col min="39" max="39" width="28.6666666666667" hidden="1" customWidth="1"/>
    <col min="40" max="42" width="3.78333333333333" hidden="1" customWidth="1"/>
  </cols>
  <sheetData>
    <row r="1" ht="17.25" spans="1:42">
      <c r="A1" s="33" t="s">
        <v>1461</v>
      </c>
      <c r="B1" s="34"/>
      <c r="C1" s="34"/>
      <c r="D1" s="34"/>
      <c r="E1" s="34"/>
      <c r="F1" s="34"/>
      <c r="G1" s="34"/>
      <c r="H1" s="34"/>
      <c r="I1" s="34"/>
      <c r="J1" s="34"/>
      <c r="K1" s="34"/>
      <c r="L1" s="34"/>
      <c r="M1" s="34"/>
      <c r="N1" s="34"/>
      <c r="O1" s="34"/>
      <c r="P1" s="34"/>
      <c r="Q1" s="34"/>
      <c r="R1" s="34"/>
      <c r="S1" s="34"/>
      <c r="T1" s="34"/>
      <c r="U1" s="34"/>
      <c r="V1" s="34"/>
      <c r="W1" s="34"/>
      <c r="X1" s="34"/>
      <c r="Y1" s="34"/>
      <c r="Z1" s="34"/>
      <c r="AA1" s="36"/>
      <c r="AB1" s="177"/>
      <c r="AC1" s="177"/>
      <c r="AD1" s="177"/>
      <c r="AE1" s="177"/>
      <c r="AF1" s="177"/>
      <c r="AG1" s="177"/>
      <c r="AH1" s="177"/>
      <c r="AI1" s="177"/>
      <c r="AJ1" s="177"/>
      <c r="AK1" s="177"/>
      <c r="AL1" s="641"/>
      <c r="AM1" s="641"/>
      <c r="AN1" s="641"/>
      <c r="AO1" s="641"/>
      <c r="AP1" s="641"/>
    </row>
    <row r="2" ht="20.25" spans="1:42">
      <c r="A2" s="35"/>
      <c r="B2" s="11"/>
      <c r="C2" s="11"/>
      <c r="D2" s="11"/>
      <c r="E2" s="11"/>
      <c r="F2" s="11"/>
      <c r="G2" s="11"/>
      <c r="H2" s="11"/>
      <c r="I2" s="11"/>
      <c r="J2" s="11"/>
      <c r="K2" s="11"/>
      <c r="L2" s="11"/>
      <c r="M2" s="11"/>
      <c r="N2" s="11"/>
      <c r="O2" s="11"/>
      <c r="P2" s="11"/>
      <c r="Q2" s="11"/>
      <c r="R2" s="11"/>
      <c r="S2" s="11"/>
      <c r="T2" s="11"/>
      <c r="U2" s="11"/>
      <c r="V2" s="11"/>
      <c r="W2" s="11"/>
      <c r="X2" s="11"/>
      <c r="Y2" s="11"/>
      <c r="Z2" s="11"/>
      <c r="AA2" s="178"/>
      <c r="AB2" s="625" t="s">
        <v>402</v>
      </c>
      <c r="AC2" s="62"/>
      <c r="AD2" s="62"/>
      <c r="AE2" s="62"/>
      <c r="AF2" s="62"/>
      <c r="AG2" s="62"/>
      <c r="AH2" s="62"/>
      <c r="AI2" s="62"/>
      <c r="AJ2" s="62"/>
      <c r="AK2" s="112"/>
      <c r="AL2" s="19"/>
      <c r="AM2" s="19"/>
      <c r="AN2" s="19"/>
      <c r="AO2" s="19"/>
      <c r="AP2" s="19"/>
    </row>
    <row r="3" ht="20.25" customHeight="1" spans="1:42">
      <c r="A3" s="36" t="s">
        <v>403</v>
      </c>
      <c r="AA3" s="36"/>
      <c r="AB3" s="626" t="str">
        <f>IF(($B$8&lt;15)*($B$8&lt;&gt;""),"15歲或以下請聯絡KP","")&amp;(IF(($B$8&gt;=15)*($B$8&lt;=19),"STR、SIZ擇一減去5點、EDU減去5點，創角時決定 Luck 初始值的擲骰可連擲兩次、取高的那次。","")&amp;IF(($B$8&gt;=20)*($B$8&lt;=39),"進行一次EDU的增強檢定。","")&amp;IF(($B$8&gt;=40)*($B$8&lt;=49),"從 STR、CON 或 DEX 中共減去 5 點，將 APP 減去 5 點，進行兩次 EDU 的成長擲骰，Move Rating 減 1","")&amp;IF(($B$8&gt;=50)*($B$8&lt;=59),"從 STR、CON 或 DEX 中共減去 10 點，將 APP 減去 5 點，進行三次 EDU 的成長擲骰，Move Rating 減 2 ","")&amp;IF(($B$8&gt;=60)*($B$8&lt;=69),"從 STR、CON 或 DEX 中共減去 20 點，將 APP 減去 10 點，進行四次 EDU 的成長擲骰，Move Rating 減 3","")&amp;IF(($B$8&gt;=70)*($B$8&lt;=79),"從 STR、CON 或 DEX 中共減去 40 點，將 APP 減去 15 點，進行四次 EDU 的成長擲骰，Move Rating 減 4","")&amp;IF(($B$8&gt;=80)*($B$8&lt;=89),"從 STR、CON 或 DEX 中共減去 80 點，將 APP 減去 20 點，進行四次 EDU 的成長擲骰，Move Rating 減 5 ","")&amp;IF(($B$8&gt;=90),"90歲或以上請聯絡KP",""))&amp;(IF(($B$8&gt;=20)*($B$8&lt;=89),CHAR(10)&amp;"EDU 增强檢定：投擲 1D100，如果結果大于角色現有的 EDU，那麽在 EDU 上增加 1D10 點（上限99）。",""))</f>
        <v/>
      </c>
      <c r="AC3" s="57"/>
      <c r="AD3" s="57"/>
      <c r="AE3" s="57"/>
      <c r="AF3" s="57"/>
      <c r="AG3" s="57"/>
      <c r="AH3" s="57"/>
      <c r="AI3" s="57"/>
      <c r="AJ3" s="57"/>
      <c r="AK3" s="111"/>
      <c r="AL3" s="642"/>
      <c r="AM3" s="642"/>
      <c r="AN3" s="642"/>
      <c r="AO3" s="642"/>
      <c r="AP3" s="642"/>
    </row>
    <row r="4" ht="14.25" customHeight="1" spans="1:42">
      <c r="A4" s="37" t="s">
        <v>404</v>
      </c>
      <c r="B4" s="38"/>
      <c r="C4" s="38"/>
      <c r="D4" s="38"/>
      <c r="E4" s="38"/>
      <c r="F4" s="38"/>
      <c r="G4" s="38"/>
      <c r="H4" s="38"/>
      <c r="I4" s="38"/>
      <c r="J4" s="38"/>
      <c r="K4" s="38"/>
      <c r="L4" s="38"/>
      <c r="M4" s="95"/>
      <c r="N4" s="96" t="s">
        <v>405</v>
      </c>
      <c r="O4" s="56" t="s">
        <v>406</v>
      </c>
      <c r="P4" s="57"/>
      <c r="Q4" s="57"/>
      <c r="R4" s="57"/>
      <c r="S4" s="57"/>
      <c r="T4" s="57"/>
      <c r="U4" s="57"/>
      <c r="V4" s="57"/>
      <c r="W4" s="57"/>
      <c r="X4" s="57"/>
      <c r="Y4" s="57"/>
      <c r="Z4" s="111"/>
      <c r="AA4" s="36"/>
      <c r="AB4" s="53"/>
      <c r="AK4" s="104"/>
      <c r="AL4" s="642"/>
      <c r="AM4" s="642"/>
      <c r="AN4" s="642"/>
      <c r="AO4" s="642"/>
      <c r="AP4" s="642"/>
    </row>
    <row r="5" ht="14.25" customHeight="1" spans="1:42">
      <c r="A5" s="39" t="s">
        <v>1462</v>
      </c>
      <c r="B5" s="44" t="str">
        <f>IFERROR(VLOOKUP($D$12,附表.神話怪物!$C:$V,1,FALSE),"")</f>
        <v>拜亞基</v>
      </c>
      <c r="C5" s="41"/>
      <c r="D5" s="41"/>
      <c r="E5" s="41"/>
      <c r="F5" s="41"/>
      <c r="G5" s="42" t="s">
        <v>461</v>
      </c>
      <c r="H5" s="41"/>
      <c r="I5" s="40"/>
      <c r="J5" s="41"/>
      <c r="K5" s="41"/>
      <c r="L5" s="41"/>
      <c r="M5" s="97"/>
      <c r="O5" s="98"/>
      <c r="P5" s="38"/>
      <c r="Q5" s="141" t="s">
        <v>1463</v>
      </c>
      <c r="R5" s="141" t="s">
        <v>50</v>
      </c>
      <c r="S5" s="141" t="s">
        <v>412</v>
      </c>
      <c r="T5" s="38"/>
      <c r="U5" s="141"/>
      <c r="V5" s="141"/>
      <c r="W5" s="141"/>
      <c r="X5" s="141" t="s">
        <v>50</v>
      </c>
      <c r="Y5" s="141" t="s">
        <v>412</v>
      </c>
      <c r="Z5" s="95"/>
      <c r="AA5" s="36"/>
      <c r="AB5" s="54"/>
      <c r="AC5" s="55"/>
      <c r="AD5" s="55"/>
      <c r="AE5" s="55"/>
      <c r="AF5" s="55"/>
      <c r="AG5" s="55"/>
      <c r="AH5" s="55"/>
      <c r="AI5" s="55"/>
      <c r="AJ5" s="55"/>
      <c r="AK5" s="110"/>
      <c r="AL5" s="642"/>
      <c r="AM5" s="642"/>
      <c r="AN5" s="642"/>
      <c r="AO5" s="642"/>
      <c r="AP5" s="642"/>
    </row>
    <row r="6" ht="14.25" customHeight="1" spans="1:42">
      <c r="A6" s="39" t="s">
        <v>1464</v>
      </c>
      <c r="B6" s="44" t="str">
        <f>IFERROR(VLOOKUP($D$12,附表.神話怪物!$C:$V,2,FALSE),"")</f>
        <v>星駿</v>
      </c>
      <c r="C6" s="41"/>
      <c r="D6" s="41"/>
      <c r="E6" s="41"/>
      <c r="F6" s="41"/>
      <c r="G6" s="42" t="s">
        <v>415</v>
      </c>
      <c r="H6" s="41"/>
      <c r="I6" s="43"/>
      <c r="J6" s="41"/>
      <c r="K6" s="41"/>
      <c r="L6" s="41"/>
      <c r="M6" s="97"/>
      <c r="O6" s="99" t="s">
        <v>11</v>
      </c>
      <c r="P6" s="12"/>
      <c r="Q6" s="116">
        <f>IFERROR(VLOOKUP($D$12,附表.神話怪物!$C:$V,8,FALSE),"")</f>
        <v>90</v>
      </c>
      <c r="R6" s="114"/>
      <c r="S6" s="116">
        <f>($Q$6+$R$6)</f>
        <v>90</v>
      </c>
      <c r="T6" s="116" t="str">
        <f t="shared" ref="T6:T13" si="0">ROUNDDOWN(S6/2,)&amp;" / "&amp;ROUNDDOWN(S6/5,)</f>
        <v>45 / 18</v>
      </c>
      <c r="U6" s="142" t="s">
        <v>419</v>
      </c>
      <c r="V6" s="143">
        <f>IF(AND(S6&gt;S12,S7&gt;S12),9,IF(OR(S6&gt;=S12,S7&gt;=S12),8,IF(AND(S6&lt;S12,S7&lt;S12),7)))</f>
        <v>8</v>
      </c>
      <c r="W6" s="12"/>
      <c r="X6" s="114"/>
      <c r="Y6" s="143">
        <f>$V$6+$X$6</f>
        <v>8</v>
      </c>
      <c r="Z6" s="185"/>
      <c r="AA6" s="36"/>
      <c r="AB6" s="214"/>
      <c r="AC6" s="214"/>
      <c r="AD6" s="214"/>
      <c r="AE6" s="214"/>
      <c r="AF6" s="214"/>
      <c r="AG6" s="36"/>
      <c r="AH6" s="36"/>
      <c r="AI6" s="36"/>
      <c r="AJ6" s="36"/>
      <c r="AK6" s="36"/>
      <c r="AL6" s="19"/>
      <c r="AM6" s="19"/>
      <c r="AN6" s="19"/>
      <c r="AO6" s="19"/>
      <c r="AP6" s="19"/>
    </row>
    <row r="7" ht="14.25" customHeight="1" spans="1:42">
      <c r="A7" s="39" t="s">
        <v>421</v>
      </c>
      <c r="B7" s="40"/>
      <c r="C7" s="41"/>
      <c r="D7" s="41"/>
      <c r="E7" s="41"/>
      <c r="F7" s="41"/>
      <c r="G7" s="42" t="s">
        <v>423</v>
      </c>
      <c r="H7" s="41"/>
      <c r="I7" s="43"/>
      <c r="J7" s="41"/>
      <c r="K7" s="41"/>
      <c r="L7" s="41"/>
      <c r="M7" s="97"/>
      <c r="O7" s="100" t="s">
        <v>21</v>
      </c>
      <c r="P7" s="45"/>
      <c r="Q7" s="122">
        <f>IFERROR(VLOOKUP($D$12,附表.神話怪物!$C:$V,11,FALSE),"")</f>
        <v>67</v>
      </c>
      <c r="R7" s="120"/>
      <c r="S7" s="122">
        <f>($Q$7+$R$7)</f>
        <v>67</v>
      </c>
      <c r="T7" s="122" t="str">
        <f t="shared" si="0"/>
        <v>33 / 13</v>
      </c>
      <c r="U7" s="144" t="s">
        <v>117</v>
      </c>
      <c r="V7" s="44" t="str">
        <f t="array" ref="V7">LOOKUP(S6+S12,{0,65,85,125,165,205,285,365,445},{"-2","-1","0","1","2","3","4","5","6"})</f>
        <v>2</v>
      </c>
      <c r="W7" s="45"/>
      <c r="X7" s="120"/>
      <c r="Y7" s="44">
        <f>$V$7+$X$7</f>
        <v>2</v>
      </c>
      <c r="Z7" s="97"/>
      <c r="AA7" s="177"/>
      <c r="AB7" s="56" t="s">
        <v>1465</v>
      </c>
      <c r="AC7" s="57"/>
      <c r="AD7" s="57"/>
      <c r="AE7" s="57"/>
      <c r="AF7" s="57"/>
      <c r="AG7" s="57"/>
      <c r="AH7" s="57"/>
      <c r="AI7" s="57"/>
      <c r="AJ7" s="57"/>
      <c r="AK7" s="111"/>
      <c r="AL7" s="19"/>
      <c r="AM7" s="19"/>
      <c r="AN7" s="19"/>
      <c r="AO7" s="19"/>
      <c r="AP7" s="19"/>
    </row>
    <row r="8" ht="14.25" customHeight="1" spans="1:42">
      <c r="A8" s="39" t="s">
        <v>49</v>
      </c>
      <c r="B8" s="43"/>
      <c r="C8" s="41"/>
      <c r="D8" s="41"/>
      <c r="E8" s="41"/>
      <c r="F8" s="41"/>
      <c r="G8" s="42" t="s">
        <v>430</v>
      </c>
      <c r="H8" s="41"/>
      <c r="I8" s="40"/>
      <c r="J8" s="41"/>
      <c r="K8" s="41"/>
      <c r="L8" s="41"/>
      <c r="M8" s="97"/>
      <c r="O8" s="100" t="s">
        <v>29</v>
      </c>
      <c r="P8" s="45"/>
      <c r="Q8" s="122">
        <f>IFERROR(VLOOKUP($D$12,附表.神話怪物!$C:$V,13,FALSE),"")</f>
        <v>50</v>
      </c>
      <c r="R8" s="120"/>
      <c r="S8" s="122">
        <f>($Q$8+$R$8)</f>
        <v>50</v>
      </c>
      <c r="T8" s="122" t="str">
        <f t="shared" si="0"/>
        <v>25 / 10</v>
      </c>
      <c r="U8" s="145" t="s">
        <v>434</v>
      </c>
      <c r="V8" s="102" t="str">
        <f t="array" ref="V8">LOOKUP(S6+S12,{0,2,65,85,125,165,205,285,365,445},{"","-2","-1","0","＋1D4","＋1D6","＋2D6","＋3D6","＋4D6","＋5D6"})</f>
        <v>＋1D6</v>
      </c>
      <c r="W8" s="41"/>
      <c r="X8" s="41"/>
      <c r="Y8" s="41"/>
      <c r="Z8" s="97"/>
      <c r="AA8" s="177"/>
      <c r="AB8" s="627" t="s">
        <v>11</v>
      </c>
      <c r="AC8" s="628" t="str">
        <f>IF(($Q$6&lt;&gt;"")*($S$6&lt;=10),"衰弱：沒法站起來甚至端起一杯茶","")&amp;(IF(($S$6&gt;=11)*($S$6&lt;=35),"弱者,虛弱","")&amp;IF(($S$6&gt;=36)*($S$6&lt;=79),"有正常人的力量","")&amp;IF(($S$6&gt;=80)*($S$6&lt;=94),"你見過的力氣最大的人｡","")&amp;IF(($S$6&gt;=95)*($S$6&lt;=99),"世界水平(奧賽舉重冠軍)｡人類極限｡","")&amp;IF(($S$6&gt;=100)*($S$6&lt;=199),"超越人類之力(例如大猩猩或馬)｡","")&amp;IF(($S$6&gt;=200),"怪物之力(例如格拉基,見14章)",""))</f>
        <v>你見過的力氣最大的人｡</v>
      </c>
      <c r="AD8" s="41"/>
      <c r="AE8" s="41"/>
      <c r="AF8" s="41"/>
      <c r="AG8" s="41"/>
      <c r="AH8" s="41"/>
      <c r="AI8" s="41"/>
      <c r="AJ8" s="41"/>
      <c r="AK8" s="97"/>
      <c r="AL8" s="643"/>
      <c r="AM8" s="643"/>
      <c r="AN8" s="643"/>
      <c r="AO8" s="643"/>
      <c r="AP8" s="643"/>
    </row>
    <row r="9" ht="14.25" customHeight="1" spans="1:42">
      <c r="A9" s="39" t="s">
        <v>438</v>
      </c>
      <c r="B9" s="40" t="s">
        <v>439</v>
      </c>
      <c r="C9" s="44" t="str">
        <f ca="1">IFERROR(INDIRECT("「特徵」!$A$"&amp;MATCH($B$9,「特徵」!A:A,0)+2),"")</f>
        <v>任意</v>
      </c>
      <c r="D9" s="41"/>
      <c r="E9" s="41"/>
      <c r="F9" s="41"/>
      <c r="G9" s="42" t="s">
        <v>440</v>
      </c>
      <c r="H9" s="45"/>
      <c r="I9" s="101"/>
      <c r="J9" s="102" t="str">
        <f ca="1">IFERROR(INDIRECT("「特徵」!$A$"&amp;MATCH($I$9,「特徵」!A:A,0)+2),"")</f>
        <v/>
      </c>
      <c r="K9" s="41"/>
      <c r="L9" s="41"/>
      <c r="M9" s="97"/>
      <c r="O9" s="100" t="s">
        <v>15</v>
      </c>
      <c r="P9" s="45"/>
      <c r="Q9" s="122">
        <f>IFERROR(VLOOKUP($D$12,附表.神話怪物!$C:$V,9,FALSE),"")</f>
        <v>50</v>
      </c>
      <c r="R9" s="120"/>
      <c r="S9" s="122">
        <f>($Q$9+$R$9)</f>
        <v>50</v>
      </c>
      <c r="T9" s="122" t="str">
        <f t="shared" si="0"/>
        <v>25 / 10</v>
      </c>
      <c r="U9" s="144" t="s">
        <v>443</v>
      </c>
      <c r="V9" s="44">
        <f>S13</f>
        <v>50</v>
      </c>
      <c r="W9" s="41"/>
      <c r="X9" s="41"/>
      <c r="Y9" s="41"/>
      <c r="Z9" s="97"/>
      <c r="AA9" s="177"/>
      <c r="AB9" s="629" t="s">
        <v>21</v>
      </c>
      <c r="AC9" s="630" t="str">
        <f>IF(($Q$7&lt;&gt;"")*($S$7&lt;=10),"沒有協助無法移動｡","")&amp;(IF(($S$7&gt;=11)*($S$7&lt;=35),"緩慢,笨拙,無法行動自如｡","")&amp;IF(($S$7&gt;=36)*($S$7&lt;=79),"普通人｡","")&amp;IF(($S$7&gt;=80)*($S$7&lt;=94),"高速而靈活,可以達成超凡的技藝(例如雜技演員,偉大的舞者)｡","")&amp;IF(($S$7&gt;=95)*($S$7&lt;=99),"世界級運動員｡人類極限｡","")&amp;IF(($S$7&gt;=100)*($S$7&lt;=199),"超越人類之速(例如虎)｡","")&amp;IF(($S$7&gt;=200),"閃電之速,可以在人類反應過來之前完成一系列動作｡",""))</f>
        <v>普通人｡</v>
      </c>
      <c r="AK9" s="104"/>
      <c r="AL9" s="643"/>
      <c r="AM9" s="643"/>
      <c r="AN9" s="643"/>
      <c r="AO9" s="643"/>
      <c r="AP9" s="643"/>
    </row>
    <row r="10" ht="14.25" customHeight="1" spans="1:42">
      <c r="A10" s="46" t="s">
        <v>1466</v>
      </c>
      <c r="B10" s="41"/>
      <c r="C10" s="41"/>
      <c r="D10" s="41"/>
      <c r="E10" s="41"/>
      <c r="F10" s="41"/>
      <c r="G10" s="41"/>
      <c r="H10" s="41"/>
      <c r="I10" s="41"/>
      <c r="J10" s="41"/>
      <c r="K10" s="41"/>
      <c r="L10" s="41"/>
      <c r="M10" s="97"/>
      <c r="O10" s="100" t="s">
        <v>447</v>
      </c>
      <c r="P10" s="45"/>
      <c r="Q10" s="122">
        <f>IFERROR(VLOOKUP($D$12,附表.神話怪物!$C:$V,14,FALSE),"")</f>
        <v>0</v>
      </c>
      <c r="R10" s="120"/>
      <c r="S10" s="122">
        <f>($Q$10+$R$10)</f>
        <v>0</v>
      </c>
      <c r="T10" s="122" t="str">
        <f t="shared" si="0"/>
        <v>0 / 0</v>
      </c>
      <c r="U10" s="144" t="s">
        <v>450</v>
      </c>
      <c r="V10" s="44">
        <f>S11</f>
        <v>0</v>
      </c>
      <c r="W10" s="41"/>
      <c r="X10" s="41"/>
      <c r="Y10" s="41"/>
      <c r="Z10" s="97"/>
      <c r="AA10" s="177"/>
      <c r="AB10" s="629" t="s">
        <v>29</v>
      </c>
      <c r="AC10" s="628" t="str">
        <f>IF(($Q$8&lt;&gt;"")*($S$8&lt;=10),"弱者的心,沒有意志力,沒有魔法潜能｡","")&amp;(IF(($S$8&gt;=11)*($S$8&lt;=35),"意志力弱,經常成爲高智力或高意志人士的人偶或玩物｡","")&amp;IF(($S$8&gt;=36)*($S$8&lt;=79),"普通人｡","")&amp;IF(($S$8&gt;=80)*($S$8&lt;=94),"堅强的心,對溝通不可視之物和魔法有著高潜質｡","")&amp;IF(($S$8&gt;=95)*($S$8&lt;=99),"鋼鐵之心,與靈能領域和不可視世界有著强烈的鏈接｡","")&amp;IF(($S$8&gt;=100)*($S$8&lt;=209),"超越人類,基本上是异界存在(例如依格,見14章)｡","")&amp;IF(($S$8&gt;=210),"怪物的魔法潜質和力量,超越凡人之理解力(例如偉大之克蘇魯,見14章)｡",""))</f>
        <v>普通人｡</v>
      </c>
      <c r="AD10" s="41"/>
      <c r="AE10" s="41"/>
      <c r="AF10" s="41"/>
      <c r="AG10" s="41"/>
      <c r="AH10" s="41"/>
      <c r="AI10" s="41"/>
      <c r="AJ10" s="41"/>
      <c r="AK10" s="97"/>
      <c r="AL10" s="19"/>
      <c r="AM10" s="19"/>
      <c r="AN10" s="19"/>
      <c r="AO10" s="19"/>
      <c r="AP10" s="19"/>
    </row>
    <row r="11" ht="14.25" customHeight="1" spans="1:42">
      <c r="A11" s="47" t="s">
        <v>1467</v>
      </c>
      <c r="B11" s="41"/>
      <c r="C11" s="45"/>
      <c r="D11" s="48">
        <v>1001</v>
      </c>
      <c r="E11" s="41"/>
      <c r="F11" s="41"/>
      <c r="G11" s="41"/>
      <c r="H11" s="41"/>
      <c r="I11" s="41"/>
      <c r="J11" s="41"/>
      <c r="K11" s="41"/>
      <c r="L11" s="41"/>
      <c r="M11" s="97"/>
      <c r="O11" s="47" t="s">
        <v>31</v>
      </c>
      <c r="P11" s="45"/>
      <c r="Q11" s="122">
        <f>IFERROR(VLOOKUP($D$12,附表.神話怪物!$C:$V,15,FALSE),"")</f>
        <v>0</v>
      </c>
      <c r="R11" s="120"/>
      <c r="S11" s="122">
        <f>($Q$11+$R$11)</f>
        <v>0</v>
      </c>
      <c r="T11" s="122" t="str">
        <f t="shared" si="0"/>
        <v>0 / 0</v>
      </c>
      <c r="U11" s="144" t="s">
        <v>457</v>
      </c>
      <c r="V11" s="146"/>
      <c r="W11" s="45"/>
      <c r="X11" s="147" t="s">
        <v>459</v>
      </c>
      <c r="Y11" s="44">
        <f>ROUNDDOWN((S12+S9)/2/5,)</f>
        <v>14</v>
      </c>
      <c r="Z11" s="97"/>
      <c r="AA11" s="177"/>
      <c r="AB11" s="629" t="s">
        <v>15</v>
      </c>
      <c r="AC11" s="628" t="str">
        <f>IF(($Q$9&lt;&gt;"")*($S$9&lt;=0),"死亡｡","")&amp;IF(($S$9&gt;=1)*($S$9&lt;=14),"病弱｡臥床不起,沒有協助就無法自已｡","")&amp;IF(($S$9&gt;=15)*($S$9&lt;=34),"健康堪憂,經常需躺下休息,常年疼痛纏身｡","")&amp;IF(($S$9&gt;=35)*($S$9&lt;=74),"普通人水平｡","")&amp;IF(($S$9&gt;=75)*($S$9&lt;=94),"抖落身上的液氮,强壯而精神｡","")&amp;IF(($S$9&gt;=95)*($S$9&lt;=99),"鐵之剛體｡可以承受住最强的疼痛｡人類極限｡","")&amp;IF(($Q$9&gt;=100)*($S$9&lt;=199),"超越人類之體格(大象)｡","")&amp;IF(($Q$9&gt;=200),"怪物之體,免疫大部分地球疾病(例如尼約格薩,見14章)","")</f>
        <v>普通人水平｡</v>
      </c>
      <c r="AD11" s="41"/>
      <c r="AE11" s="41"/>
      <c r="AF11" s="41"/>
      <c r="AG11" s="41"/>
      <c r="AH11" s="41"/>
      <c r="AI11" s="41"/>
      <c r="AJ11" s="41"/>
      <c r="AK11" s="97"/>
      <c r="AL11" s="19"/>
      <c r="AM11" s="19"/>
      <c r="AN11" s="19"/>
      <c r="AO11" s="19"/>
      <c r="AP11" s="19"/>
    </row>
    <row r="12" ht="14.25" customHeight="1" spans="1:42">
      <c r="A12" s="47" t="s">
        <v>676</v>
      </c>
      <c r="B12" s="41"/>
      <c r="C12" s="45"/>
      <c r="D12" s="44" t="str">
        <f>IFERROR(VLOOKUP($D$11,附表.神話怪物!$B:$V,2,FALSE),"")</f>
        <v>拜亞基</v>
      </c>
      <c r="E12" s="41"/>
      <c r="F12" s="41"/>
      <c r="G12" s="41"/>
      <c r="H12" s="41"/>
      <c r="I12" s="41"/>
      <c r="J12" s="41"/>
      <c r="K12" s="41"/>
      <c r="L12" s="41"/>
      <c r="M12" s="97"/>
      <c r="O12" s="100" t="s">
        <v>18</v>
      </c>
      <c r="P12" s="45"/>
      <c r="Q12" s="122">
        <f>IFERROR(VLOOKUP($D$12,附表.神話怪物!$C:$V,10,FALSE),"")</f>
        <v>90</v>
      </c>
      <c r="R12" s="120"/>
      <c r="S12" s="122">
        <f>($Q$12+$R$12)</f>
        <v>90</v>
      </c>
      <c r="T12" s="122" t="str">
        <f t="shared" si="0"/>
        <v>45 / 18</v>
      </c>
      <c r="U12" s="144" t="s">
        <v>464</v>
      </c>
      <c r="V12" s="146"/>
      <c r="W12" s="45"/>
      <c r="X12" s="147" t="s">
        <v>459</v>
      </c>
      <c r="Y12" s="44">
        <f>S8/5</f>
        <v>10</v>
      </c>
      <c r="Z12" s="97"/>
      <c r="AA12" s="36"/>
      <c r="AB12" s="629" t="s">
        <v>447</v>
      </c>
      <c r="AC12" s="628" t="str">
        <f>IF(($Q$10&lt;&gt;"")*($S$10&lt;=10),"如此的難看｡他人會對你報以恐懼､厭惡和憐憫｡","")&amp;(IF(($S$10&gt;=11)*($S$10&lt;=35),"挫｡估計是因爲受傷事故或先天如此｡","")&amp;IF(($S$10&gt;=36)*($S$10&lt;=79),"普通人水平｡","")&amp;IF(($S$10&gt;=80)*($S$10&lt;=94),"你見過的最漂亮的人,有著天然的吸引力｡","")&amp;IF(($S$10&gt;=95)*($S$10&lt;=99),"魅力和酷的巔峰(超級名模或世界影星)｡人類極限｡","")&amp;IF(($S$10&gt;=100)*($S$10&lt;=199),"注意：外貌通常只有人類使用｡且無法超過99｡","")&amp;IF(($S$10&gt;=200),"注意：外貌通常只有人類使用｡且無法超過99｡",""))</f>
        <v>如此的難看｡他人會對你報以恐懼､厭惡和憐憫｡</v>
      </c>
      <c r="AD12" s="41"/>
      <c r="AE12" s="41"/>
      <c r="AF12" s="41"/>
      <c r="AG12" s="41"/>
      <c r="AH12" s="41"/>
      <c r="AI12" s="41"/>
      <c r="AJ12" s="41"/>
      <c r="AK12" s="97"/>
      <c r="AL12" s="19"/>
      <c r="AM12" s="19"/>
      <c r="AN12" s="19"/>
      <c r="AO12" s="19"/>
      <c r="AP12" s="19"/>
    </row>
    <row r="13" ht="14.25" customHeight="1" spans="1:42">
      <c r="A13" s="47" t="s">
        <v>467</v>
      </c>
      <c r="B13" s="41"/>
      <c r="C13" s="45"/>
      <c r="D13" s="49" t="str">
        <f t="array" ref="D13">IFERROR(INDEX(附表.技能!$1:$250,MATCH($D$12,附表.技能!$A:$A,0),MATCH("職業點1",附表.技能!$1:$1,0)),"")</f>
        <v/>
      </c>
      <c r="E13" s="41"/>
      <c r="F13" s="41"/>
      <c r="G13" s="45"/>
      <c r="H13" s="49" t="str">
        <f t="array" ref="H13">IFERROR(INDEX(附表.技能!$1:$250,MATCH($D$12,附表.技能!$A:$A,0),MATCH("職業點2",附表.技能!$1:$1,0)),"")</f>
        <v/>
      </c>
      <c r="I13" s="41"/>
      <c r="J13" s="45"/>
      <c r="K13" s="49" t="str">
        <f t="array" ref="K13">IFERROR(INDEX(附表.技能!$1:$250,MATCH($D$12,附表.技能!$A:$A,0),MATCH("職業點3",附表.技能!$1:$1,0)),"")</f>
        <v/>
      </c>
      <c r="L13" s="41"/>
      <c r="M13" s="97"/>
      <c r="O13" s="100" t="s">
        <v>27</v>
      </c>
      <c r="P13" s="45"/>
      <c r="Q13" s="122">
        <f>IFERROR(VLOOKUP($D$12,附表.神話怪物!$C:$V,12,FALSE),"")</f>
        <v>50</v>
      </c>
      <c r="R13" s="120"/>
      <c r="S13" s="122">
        <f>($Q$13+$R$13)</f>
        <v>50</v>
      </c>
      <c r="T13" s="122" t="str">
        <f t="shared" si="0"/>
        <v>25 / 10</v>
      </c>
      <c r="U13" s="144" t="s">
        <v>473</v>
      </c>
      <c r="V13" s="146"/>
      <c r="W13" s="147" t="s">
        <v>459</v>
      </c>
      <c r="X13" s="40">
        <f>MIN($S$8,$Z$13,99)</f>
        <v>50</v>
      </c>
      <c r="Y13" s="44" t="str">
        <f>"("&amp;INT(X13-X13/5)&amp;")"</f>
        <v>(40)</v>
      </c>
      <c r="Z13" s="192" t="str">
        <f>"/ "&amp;99-$Y$44</f>
        <v>/ 99</v>
      </c>
      <c r="AA13" s="36"/>
      <c r="AB13" s="631" t="s">
        <v>31</v>
      </c>
      <c r="AC13" s="628" t="str">
        <f>IF(($Q$11&lt;&gt;"")*($S$11&lt;=0),"新生兒｡","")&amp;IF(($S$11&gt;=1)*($S$11&lt;=15),"任何方面都沒有受過教育｡","")&amp;IF(($S$11&gt;=60)*($S$11&lt;=69),"高中畢業｡","")&amp;IF(($S$11&gt;=70)*($S$11&lt;=79),"大學畢業(專科學位)｡","")&amp;IF(($S$11&gt;=80)*($S$11&lt;=89),"研究生畢業(碩士學位)｡","")&amp;IF(($S$11&gt;=90)*($S$11&lt;=95),"博士學位,教授｡","")&amp;IF(($S$11&gt;=99),"人類極限｡","")&amp;IF(($Q$11&gt;=96)*($S$11&lt;=98),"某研究領域的世界級權威｡","")&amp;IF(($Q$11&gt;=16)*($S$11&lt;=30),"小學畢業｡","")&amp;IF(($Q$11&gt;=31)*($S$11&lt;=59),"初中畢業｡","")</f>
        <v>新生兒｡</v>
      </c>
      <c r="AD13" s="41"/>
      <c r="AE13" s="41"/>
      <c r="AF13" s="41"/>
      <c r="AG13" s="41"/>
      <c r="AH13" s="41"/>
      <c r="AI13" s="41"/>
      <c r="AJ13" s="41"/>
      <c r="AK13" s="97"/>
      <c r="AL13" s="19"/>
      <c r="AM13" s="19"/>
      <c r="AN13" s="19"/>
      <c r="AO13" s="19"/>
      <c r="AP13" s="19"/>
    </row>
    <row r="14" ht="14.25" customHeight="1" spans="1:42">
      <c r="A14" s="47" t="s">
        <v>476</v>
      </c>
      <c r="B14" s="41"/>
      <c r="C14" s="45"/>
      <c r="D14" s="44">
        <f t="array" ref="D14">IFERROR(MAX(INDEX($AC$172:$AJ$173,2,MATCH($D$13,$AC$172:$AJ$172,0)),INDEX($AC$172:$AJ$173,2,MATCH($H$13,$AC$172:$AJ$172,0)),INDEX($AC$172:$AJ$173,2,MATCH($K$13,$AC$172:$AJ$172,0))),0)</f>
        <v>0</v>
      </c>
      <c r="E14" s="41"/>
      <c r="F14" s="41"/>
      <c r="G14" s="45"/>
      <c r="H14" s="50" t="s">
        <v>477</v>
      </c>
      <c r="I14" s="41"/>
      <c r="J14" s="45"/>
      <c r="K14" s="44">
        <f>$Q$13*10/5</f>
        <v>100</v>
      </c>
      <c r="L14" s="41"/>
      <c r="M14" s="97"/>
      <c r="O14" s="47" t="s">
        <v>33</v>
      </c>
      <c r="P14" s="45"/>
      <c r="Q14" s="70"/>
      <c r="R14" s="41"/>
      <c r="S14" s="41"/>
      <c r="T14" s="45"/>
      <c r="U14" s="148" t="s">
        <v>479</v>
      </c>
      <c r="V14" s="70" t="b">
        <v>0</v>
      </c>
      <c r="W14" s="149" t="s">
        <v>65</v>
      </c>
      <c r="X14" s="70" t="b">
        <v>0</v>
      </c>
      <c r="Y14" s="149" t="s">
        <v>72</v>
      </c>
      <c r="Z14" s="97"/>
      <c r="AA14" s="36"/>
      <c r="AB14" s="629" t="s">
        <v>18</v>
      </c>
      <c r="AC14" s="628" t="str">
        <f>IF(($S$12&gt;=1)*($S$12&lt;=9),"一名嬰兒｡(1~12磅)｡","")&amp;IF(($S$12&gt;=10)*($S$12&lt;=34),"孩童,或身短體瘦(矮人)(33磅/15kg)｡","")&amp;IF(($S$12&gt;=35)*($S$12&lt;=69),"普通人類體型(中等身高和體重)(170磅/75kg)｡","")&amp;IF(($S$12&gt;=70)*($S$12&lt;=94),"非常高,强健的體格或非常胖(240磅/110kg)｡","")&amp;IF(($S$12&gt;=95)*($S$12&lt;=119),"某方面已經是超大號了(330磅/150kg)｡","")&amp;IF(($Q$12&gt;=120)*($S$12&lt;=169),"馬或牛(960磅/436kg)｡","")&amp;IF(($Q$12&gt;=170)*($S$12&lt;=199),"記錄中最重的人類(1400磅/634kg)｡","")&amp;IF(($Q$12&gt;=200),"920磅/872kg(例如昌格納·方庚,見14章)｡","")</f>
        <v>非常高,强健的體格或非常胖(240磅/110kg)｡</v>
      </c>
      <c r="AD14" s="41"/>
      <c r="AE14" s="41"/>
      <c r="AF14" s="41"/>
      <c r="AG14" s="41"/>
      <c r="AH14" s="41"/>
      <c r="AI14" s="41"/>
      <c r="AJ14" s="41"/>
      <c r="AK14" s="97"/>
      <c r="AL14" s="19"/>
      <c r="AM14" s="19"/>
      <c r="AN14" s="19"/>
      <c r="AO14" s="19"/>
      <c r="AP14" s="19"/>
    </row>
    <row r="15" ht="14.25" customHeight="1" spans="1:42">
      <c r="A15" s="47" t="s">
        <v>481</v>
      </c>
      <c r="B15" s="41"/>
      <c r="C15" s="45"/>
      <c r="D15" s="44">
        <f>IFERROR($D$14-SUM($I$27:$I$76,$V$27:$V$76),"0")</f>
        <v>0</v>
      </c>
      <c r="E15" s="41"/>
      <c r="F15" s="41"/>
      <c r="G15" s="45"/>
      <c r="H15" s="50" t="s">
        <v>482</v>
      </c>
      <c r="I15" s="41"/>
      <c r="J15" s="45"/>
      <c r="K15" s="44">
        <f>$K$14-SUM($J$27:$J$76,$W$27:$W$76)</f>
        <v>100</v>
      </c>
      <c r="L15" s="41"/>
      <c r="M15" s="97"/>
      <c r="O15" s="612" t="s">
        <v>483</v>
      </c>
      <c r="P15" s="45"/>
      <c r="Q15" s="177" t="b">
        <v>0</v>
      </c>
      <c r="U15" s="148" t="s">
        <v>485</v>
      </c>
      <c r="V15" s="70" t="s">
        <v>494</v>
      </c>
      <c r="W15" s="41"/>
      <c r="X15" s="41"/>
      <c r="Y15" s="149">
        <v>0</v>
      </c>
      <c r="Z15" s="97"/>
      <c r="AA15" s="36"/>
      <c r="AB15" s="632" t="s">
        <v>27</v>
      </c>
      <c r="AC15" s="633" t="str">
        <f>IF(($Q$13&lt;&gt;"")*($S$13&lt;=10),"沒有智商,無法理解周遭的世界｡","")&amp;(IF(($S$13&gt;=11)*($S$13&lt;=35),"學得很慢,只能理解最常用的數字,或閱讀學前教育級別的書｡","")&amp;IF(($S$13&gt;=36)*($S$13&lt;=79),"普通人水平｡","")&amp;IF(($S$13&gt;=80)*($S$13&lt;=94),"超凡之腦,可以理解多門語言或法則｡","")&amp;IF(($S$13&gt;=95)*($S$13&lt;=99),"天才(愛因斯坦､達芬奇､特斯拉等等)｡人類極限｡","")&amp;IF(($S$13&gt;=100)*($S$13&lt;=209),"超越人類之智(例如遠古者,見14章)｡","")&amp;IF(($S$13&gt;=210),"怪物之智,可以理解幷操作多重次元(例如偉大的克蘇魯,見14章)｡",""))</f>
        <v>普通人水平｡</v>
      </c>
      <c r="AD15" s="152"/>
      <c r="AE15" s="152"/>
      <c r="AF15" s="152"/>
      <c r="AG15" s="152"/>
      <c r="AH15" s="152"/>
      <c r="AI15" s="152"/>
      <c r="AJ15" s="152"/>
      <c r="AK15" s="193"/>
      <c r="AL15" s="19"/>
      <c r="AM15" s="19"/>
      <c r="AN15" s="19"/>
      <c r="AO15" s="19"/>
      <c r="AP15" s="19"/>
    </row>
    <row r="16" ht="17.25" spans="1:42">
      <c r="A16" s="51" t="s">
        <v>1468</v>
      </c>
      <c r="M16" s="104"/>
      <c r="O16" s="105" t="s">
        <v>490</v>
      </c>
      <c r="P16" s="106"/>
      <c r="Q16" s="151" t="s">
        <v>494</v>
      </c>
      <c r="R16" s="152"/>
      <c r="S16" s="616" t="s">
        <v>491</v>
      </c>
      <c r="T16" s="617"/>
      <c r="U16" s="616" t="s">
        <v>1469</v>
      </c>
      <c r="V16" s="618" t="s">
        <v>494</v>
      </c>
      <c r="W16" s="152"/>
      <c r="X16" s="619" t="str">
        <f>IF(V16=1,"失憶",IF(V16=2,"假性殘疾",IF(V16=3,"暴力傾向",IF(V16=4,"偏執",IF(V16=5,"人際依賴",IF(V16=6,"昏厥",IF(V16=7,"逃避行為",IF(V16=8,"歇斯底里",IF(V16=9,"恐懼",IF(V16=10,"躁狂",))))))))))&amp;IF(($V$16="無"),"","")</f>
        <v/>
      </c>
      <c r="Y16" s="152"/>
      <c r="Z16" s="193"/>
      <c r="AA16" s="36"/>
      <c r="AB16" s="214"/>
      <c r="AC16" s="214"/>
      <c r="AD16" s="214"/>
      <c r="AE16" s="214"/>
      <c r="AF16" s="214"/>
      <c r="AG16" s="36"/>
      <c r="AH16" s="36"/>
      <c r="AI16" s="36"/>
      <c r="AJ16" s="36"/>
      <c r="AK16" s="36"/>
      <c r="AL16" s="19"/>
      <c r="AM16" s="19"/>
      <c r="AN16" s="19"/>
      <c r="AO16" s="19"/>
      <c r="AP16" s="19"/>
    </row>
    <row r="17" ht="16.5" spans="1:42">
      <c r="A17" s="606" t="str">
        <f>IFERROR(VLOOKUP($D$12,附表.神話怪物!$C:$V,4,FALSE),"")</f>
        <v>這個星界生物通常爲無以名狀的哈斯塔服務，幷可以被召喚來參與儀式。拜亞基的軀體由一般的物質組成，所以手槍之類的普通武器也能傷害它。拜亞基幷不栖息在地球上，而是生活在星際空間中，但是可以被召喚出來執行一些事務或者作爲坐騎携帶騎乘者穿越星際空間。</v>
      </c>
      <c r="M17" s="104"/>
      <c r="O17" s="107" t="s">
        <v>495</v>
      </c>
      <c r="P17" s="11"/>
      <c r="Q17" s="11"/>
      <c r="R17" s="11"/>
      <c r="S17" s="11"/>
      <c r="T17" s="11"/>
      <c r="U17" s="11"/>
      <c r="V17" s="11"/>
      <c r="W17" s="11"/>
      <c r="X17" s="11"/>
      <c r="Y17" s="11"/>
      <c r="Z17" s="185"/>
      <c r="AA17" s="36"/>
      <c r="AB17" s="56" t="s">
        <v>496</v>
      </c>
      <c r="AC17" s="57"/>
      <c r="AD17" s="57"/>
      <c r="AE17" s="57"/>
      <c r="AF17" s="57"/>
      <c r="AG17" s="57"/>
      <c r="AH17" s="57"/>
      <c r="AI17" s="57"/>
      <c r="AJ17" s="57"/>
      <c r="AK17" s="111"/>
      <c r="AL17" s="19"/>
      <c r="AM17" s="644" t="s">
        <v>497</v>
      </c>
      <c r="AN17" s="641" t="s">
        <v>498</v>
      </c>
      <c r="AO17" s="641" t="str">
        <f t="shared" ref="AO17:AO18" si="1">SUBSTITUTE(SUBSTITUTE(B5,"""","\"""),CHAR(10)," ")</f>
        <v>拜亞基</v>
      </c>
      <c r="AP17" s="641" t="s">
        <v>499</v>
      </c>
    </row>
    <row r="18" ht="16.5" spans="1:42">
      <c r="A18" s="53"/>
      <c r="M18" s="104"/>
      <c r="O18" s="108" t="s">
        <v>500</v>
      </c>
      <c r="P18" s="41"/>
      <c r="Q18" s="41"/>
      <c r="R18" s="41"/>
      <c r="S18" s="41"/>
      <c r="T18" s="41"/>
      <c r="U18" s="41"/>
      <c r="V18" s="41"/>
      <c r="W18" s="41"/>
      <c r="X18" s="41"/>
      <c r="Y18" s="41"/>
      <c r="Z18" s="97"/>
      <c r="AA18" s="197"/>
      <c r="AB18" s="634"/>
      <c r="AC18" s="19"/>
      <c r="AD18" s="19"/>
      <c r="AE18" s="19"/>
      <c r="AF18" s="19"/>
      <c r="AG18" s="19"/>
      <c r="AH18" s="19"/>
      <c r="AI18" s="19"/>
      <c r="AJ18" s="19"/>
      <c r="AK18" s="645"/>
      <c r="AL18" s="19"/>
      <c r="AM18" s="644" t="s">
        <v>501</v>
      </c>
      <c r="AN18" s="641" t="s">
        <v>498</v>
      </c>
      <c r="AO18" s="641" t="str">
        <f t="shared" si="1"/>
        <v>星駿</v>
      </c>
      <c r="AP18" s="641" t="s">
        <v>499</v>
      </c>
    </row>
    <row r="19" ht="16.5" spans="1:42">
      <c r="A19" s="53"/>
      <c r="M19" s="104"/>
      <c r="O19" s="47" t="s">
        <v>502</v>
      </c>
      <c r="P19" s="41"/>
      <c r="Q19" s="41"/>
      <c r="R19" s="45"/>
      <c r="S19" s="40" t="s">
        <v>1470</v>
      </c>
      <c r="T19" s="41"/>
      <c r="U19" s="41"/>
      <c r="V19" s="41"/>
      <c r="W19" s="41"/>
      <c r="X19" s="41"/>
      <c r="Y19" s="41"/>
      <c r="Z19" s="97"/>
      <c r="AA19" s="36"/>
      <c r="AB19" s="634"/>
      <c r="AC19" s="19"/>
      <c r="AD19" s="19"/>
      <c r="AE19" s="19"/>
      <c r="AF19" s="19"/>
      <c r="AG19" s="19"/>
      <c r="AH19" s="19"/>
      <c r="AI19" s="19"/>
      <c r="AJ19" s="19"/>
      <c r="AK19" s="645"/>
      <c r="AL19" s="19"/>
      <c r="AM19" s="644" t="s">
        <v>503</v>
      </c>
      <c r="AN19" s="641" t="s">
        <v>498</v>
      </c>
      <c r="AO19" s="641" t="str">
        <f>SUBSTITUTE(SUBSTITUTE(I5,"""","\"""),CHAR(10)," ")</f>
        <v/>
      </c>
      <c r="AP19" s="641" t="s">
        <v>499</v>
      </c>
    </row>
    <row r="20" ht="14.25" customHeight="1" spans="1:42">
      <c r="A20" s="53"/>
      <c r="M20" s="104"/>
      <c r="O20" s="47" t="s">
        <v>504</v>
      </c>
      <c r="P20" s="41"/>
      <c r="Q20" s="41"/>
      <c r="R20" s="45"/>
      <c r="S20" s="154" t="str">
        <f t="array" ref="S20">LOOKUP(L28,{0,1,10,50,90,99},{"身無分文","貧窮","普通","小康","富裕","富豪"})</f>
        <v>身無分文</v>
      </c>
      <c r="T20" s="41"/>
      <c r="U20" s="45"/>
      <c r="V20" s="155" t="s">
        <v>505</v>
      </c>
      <c r="W20" s="154" t="str">
        <f>TEXT(IF(AND(L28&gt;=1,L28&lt;=98),IFERROR(VLOOKUP($S$19&amp;"-"&amp;$S$20,附表.年收入!A:I,5,FALSE)*L28,""),IF(OR(L28=0,L28=99),IFERROR(VLOOKUP($S$19&amp;"-"&amp;$S$20,附表.年收入!A:I,5,FALSE),""))),"[&lt;1000]0;[&lt;1000000]0\,000;0\,000\,000")&amp;VLOOKUP($S$19&amp;"-"&amp;$S$20,附表.年收入!A:I,4,FALSE)</f>
        <v>1,000日元</v>
      </c>
      <c r="X20" s="41"/>
      <c r="Y20" s="41"/>
      <c r="Z20" s="97"/>
      <c r="AA20" s="36"/>
      <c r="AB20" s="634"/>
      <c r="AC20" s="19"/>
      <c r="AD20" s="19"/>
      <c r="AE20" s="19"/>
      <c r="AF20" s="19"/>
      <c r="AG20" s="19"/>
      <c r="AH20" s="19"/>
      <c r="AI20" s="19"/>
      <c r="AJ20" s="19"/>
      <c r="AK20" s="645"/>
      <c r="AL20" s="19"/>
      <c r="AM20" s="644" t="s">
        <v>506</v>
      </c>
      <c r="AN20" s="641" t="s">
        <v>498</v>
      </c>
      <c r="AO20" s="641" t="str">
        <f t="shared" ref="AO20:AO21" si="2">SUBSTITUTE(SUBSTITUTE(B7,"""","\"""),CHAR(10)," ")</f>
        <v/>
      </c>
      <c r="AP20" s="641" t="s">
        <v>499</v>
      </c>
    </row>
    <row r="21" ht="12" customHeight="1" spans="1:42">
      <c r="A21" s="53"/>
      <c r="M21" s="104"/>
      <c r="O21" s="47" t="s">
        <v>507</v>
      </c>
      <c r="P21" s="41"/>
      <c r="Q21" s="41"/>
      <c r="R21" s="45"/>
      <c r="S21" s="154" t="str">
        <f>IFERROR(VLOOKUP($S$19&amp;"-"&amp;$S$20,附表.年收入!A:I,8,FALSE)&amp;VLOOKUP($S$19&amp;"-"&amp;$S$20,附表.年收入!A:I,4,FALSE),"")</f>
        <v>1,000日元</v>
      </c>
      <c r="T21" s="41"/>
      <c r="U21" s="41"/>
      <c r="V21" s="41"/>
      <c r="W21" s="41"/>
      <c r="X21" s="41"/>
      <c r="Y21" s="41"/>
      <c r="Z21" s="97"/>
      <c r="AA21" s="198"/>
      <c r="AB21" s="634"/>
      <c r="AC21" s="19"/>
      <c r="AD21" s="19"/>
      <c r="AE21" s="19"/>
      <c r="AF21" s="19"/>
      <c r="AG21" s="19"/>
      <c r="AH21" s="19"/>
      <c r="AI21" s="19"/>
      <c r="AJ21" s="19"/>
      <c r="AK21" s="645"/>
      <c r="AL21" s="19"/>
      <c r="AM21" s="644" t="s">
        <v>508</v>
      </c>
      <c r="AN21" s="641" t="s">
        <v>498</v>
      </c>
      <c r="AO21" s="641" t="str">
        <f t="shared" si="2"/>
        <v/>
      </c>
      <c r="AP21" s="641" t="s">
        <v>499</v>
      </c>
    </row>
    <row r="22" ht="16.5" spans="1:42">
      <c r="A22" s="53"/>
      <c r="M22" s="104"/>
      <c r="O22" s="47" t="s">
        <v>1471</v>
      </c>
      <c r="P22" s="41"/>
      <c r="Q22" s="41"/>
      <c r="R22" s="45"/>
      <c r="S22" s="156" t="str">
        <f>TEXT(IF(AND(L28&gt;=1,L28&lt;=98),IFERROR(VLOOKUP($S$19&amp;"-"&amp;$S$20,附表.年收入!A:I,7,FALSE)*L28,""),IF(OR(L28=0,L28=99),IFERROR(VLOOKUP($S$19&amp;"-"&amp;$S$20,附表.年收入!A:I,7,FALSE),""))),"[&lt;1000]0;[&lt;1000000]0\,000;0\,000\,000")&amp;VLOOKUP($S$19&amp;"-"&amp;$S$20,附表.年收入!A:I,4,FALSE)</f>
        <v>沒有日元</v>
      </c>
      <c r="T22" s="41"/>
      <c r="U22" s="41"/>
      <c r="V22" s="41"/>
      <c r="W22" s="41"/>
      <c r="X22" s="41"/>
      <c r="Y22" s="41"/>
      <c r="Z22" s="97"/>
      <c r="AA22" s="198"/>
      <c r="AB22" s="634"/>
      <c r="AC22" s="19"/>
      <c r="AD22" s="19"/>
      <c r="AE22" s="19"/>
      <c r="AF22" s="19"/>
      <c r="AG22" s="19"/>
      <c r="AH22" s="19"/>
      <c r="AI22" s="19"/>
      <c r="AJ22" s="19"/>
      <c r="AK22" s="645"/>
      <c r="AL22" s="19"/>
      <c r="AM22" s="644" t="s">
        <v>509</v>
      </c>
      <c r="AN22" s="641" t="s">
        <v>498</v>
      </c>
      <c r="AO22" s="641" t="str">
        <f t="shared" ref="AO22:AO23" si="3">SUBSTITUTE(SUBSTITUTE(I6,"""","\"""),CHAR(10)," ")</f>
        <v/>
      </c>
      <c r="AP22" s="641" t="s">
        <v>499</v>
      </c>
    </row>
    <row r="23" ht="16.5" spans="1:42">
      <c r="A23" s="53"/>
      <c r="M23" s="104"/>
      <c r="O23" s="109" t="s">
        <v>510</v>
      </c>
      <c r="P23" s="34"/>
      <c r="Q23" s="34"/>
      <c r="R23" s="157"/>
      <c r="S23" s="158"/>
      <c r="T23" s="34"/>
      <c r="U23" s="34"/>
      <c r="V23" s="34"/>
      <c r="W23" s="34"/>
      <c r="X23" s="34"/>
      <c r="Y23" s="34"/>
      <c r="Z23" s="202"/>
      <c r="AA23" s="198"/>
      <c r="AB23" s="634"/>
      <c r="AC23" s="19"/>
      <c r="AD23" s="19"/>
      <c r="AE23" s="19"/>
      <c r="AF23" s="19"/>
      <c r="AG23" s="19"/>
      <c r="AH23" s="19"/>
      <c r="AI23" s="19"/>
      <c r="AJ23" s="19"/>
      <c r="AK23" s="645"/>
      <c r="AL23" s="19"/>
      <c r="AM23" s="644" t="s">
        <v>512</v>
      </c>
      <c r="AN23" s="641" t="s">
        <v>498</v>
      </c>
      <c r="AO23" s="641" t="str">
        <f t="shared" si="3"/>
        <v/>
      </c>
      <c r="AP23" s="641" t="s">
        <v>499</v>
      </c>
    </row>
    <row r="24" ht="17.25" spans="1:42">
      <c r="A24" s="54"/>
      <c r="B24" s="55"/>
      <c r="C24" s="55"/>
      <c r="D24" s="55"/>
      <c r="E24" s="55"/>
      <c r="F24" s="55"/>
      <c r="G24" s="55"/>
      <c r="H24" s="55"/>
      <c r="I24" s="55"/>
      <c r="J24" s="55"/>
      <c r="K24" s="55"/>
      <c r="L24" s="55"/>
      <c r="M24" s="110"/>
      <c r="O24" s="54"/>
      <c r="P24" s="55"/>
      <c r="Q24" s="55"/>
      <c r="R24" s="159"/>
      <c r="S24" s="160"/>
      <c r="T24" s="55"/>
      <c r="U24" s="55"/>
      <c r="V24" s="55"/>
      <c r="W24" s="55"/>
      <c r="X24" s="55"/>
      <c r="Y24" s="55"/>
      <c r="Z24" s="110"/>
      <c r="AA24" s="198"/>
      <c r="AB24" s="634"/>
      <c r="AC24" s="19"/>
      <c r="AD24" s="19"/>
      <c r="AE24" s="19"/>
      <c r="AF24" s="19"/>
      <c r="AG24" s="19"/>
      <c r="AH24" s="19"/>
      <c r="AI24" s="19"/>
      <c r="AJ24" s="19"/>
      <c r="AK24" s="645"/>
      <c r="AL24" s="19"/>
      <c r="AM24" s="644" t="s">
        <v>513</v>
      </c>
      <c r="AN24" s="641" t="s">
        <v>498</v>
      </c>
      <c r="AO24" s="641" t="str">
        <f t="shared" ref="AO24:AO31" si="4">SUBSTITUTE(S6,"""","\""")</f>
        <v>90</v>
      </c>
      <c r="AP24" s="641" t="s">
        <v>499</v>
      </c>
    </row>
    <row r="25" ht="14.25" customHeight="1" spans="1:42">
      <c r="A25" s="56" t="s">
        <v>514</v>
      </c>
      <c r="B25" s="57"/>
      <c r="C25" s="57"/>
      <c r="D25" s="57"/>
      <c r="E25" s="58"/>
      <c r="F25" s="59" t="s">
        <v>515</v>
      </c>
      <c r="G25" s="58"/>
      <c r="H25" s="60" t="s">
        <v>516</v>
      </c>
      <c r="I25" s="60" t="s">
        <v>461</v>
      </c>
      <c r="J25" s="60" t="s">
        <v>517</v>
      </c>
      <c r="K25" s="60" t="s">
        <v>518</v>
      </c>
      <c r="L25" s="59" t="s">
        <v>519</v>
      </c>
      <c r="M25" s="111"/>
      <c r="O25" s="51" t="s">
        <v>514</v>
      </c>
      <c r="S25" s="161"/>
      <c r="T25" s="162" t="s">
        <v>515</v>
      </c>
      <c r="U25" s="162" t="s">
        <v>516</v>
      </c>
      <c r="V25" s="162" t="s">
        <v>461</v>
      </c>
      <c r="W25" s="162" t="s">
        <v>517</v>
      </c>
      <c r="X25" s="162" t="s">
        <v>518</v>
      </c>
      <c r="Y25" s="207" t="s">
        <v>519</v>
      </c>
      <c r="Z25" s="104"/>
      <c r="AA25" s="36"/>
      <c r="AB25" s="634"/>
      <c r="AC25" s="19"/>
      <c r="AD25" s="19"/>
      <c r="AE25" s="19"/>
      <c r="AF25" s="19"/>
      <c r="AG25" s="19"/>
      <c r="AH25" s="19"/>
      <c r="AI25" s="19"/>
      <c r="AJ25" s="19"/>
      <c r="AK25" s="645"/>
      <c r="AL25" s="19"/>
      <c r="AM25" s="644" t="s">
        <v>520</v>
      </c>
      <c r="AN25" s="641" t="s">
        <v>498</v>
      </c>
      <c r="AO25" s="641" t="str">
        <f t="shared" si="4"/>
        <v>67</v>
      </c>
      <c r="AP25" s="641" t="s">
        <v>499</v>
      </c>
    </row>
    <row r="26" ht="14.25" customHeight="1" spans="1:42">
      <c r="A26" s="61" t="s">
        <v>521</v>
      </c>
      <c r="B26" s="62"/>
      <c r="C26" s="62"/>
      <c r="D26" s="62"/>
      <c r="E26" s="62"/>
      <c r="F26" s="62"/>
      <c r="G26" s="62"/>
      <c r="H26" s="62"/>
      <c r="I26" s="62"/>
      <c r="J26" s="62"/>
      <c r="K26" s="62"/>
      <c r="L26" s="62"/>
      <c r="M26" s="112"/>
      <c r="O26" s="113" t="s">
        <v>522</v>
      </c>
      <c r="P26" s="62"/>
      <c r="Q26" s="62"/>
      <c r="R26" s="62"/>
      <c r="S26" s="62"/>
      <c r="T26" s="62"/>
      <c r="U26" s="62"/>
      <c r="V26" s="62"/>
      <c r="W26" s="62"/>
      <c r="X26" s="62"/>
      <c r="Y26" s="62"/>
      <c r="Z26" s="112"/>
      <c r="AA26" s="36"/>
      <c r="AB26" s="635"/>
      <c r="AC26" s="636"/>
      <c r="AD26" s="636"/>
      <c r="AE26" s="636"/>
      <c r="AF26" s="636"/>
      <c r="AG26" s="636"/>
      <c r="AH26" s="636"/>
      <c r="AI26" s="636"/>
      <c r="AJ26" s="636"/>
      <c r="AK26" s="646"/>
      <c r="AL26" s="19"/>
      <c r="AM26" s="644" t="s">
        <v>523</v>
      </c>
      <c r="AN26" s="641" t="s">
        <v>498</v>
      </c>
      <c r="AO26" s="641" t="str">
        <f t="shared" si="4"/>
        <v>50</v>
      </c>
      <c r="AP26" s="641" t="s">
        <v>499</v>
      </c>
    </row>
    <row r="27" ht="14.25" customHeight="1" spans="1:42">
      <c r="A27" s="63" t="s">
        <v>524</v>
      </c>
      <c r="B27" s="64" t="s">
        <v>525</v>
      </c>
      <c r="C27" s="11"/>
      <c r="D27" s="11"/>
      <c r="E27" s="11"/>
      <c r="F27" s="65">
        <v>10</v>
      </c>
      <c r="G27" s="12"/>
      <c r="H27" s="66" t="str">
        <f t="array" ref="H27">IFERROR(INDEX(附表.技能!$1:$250,MATCH($D$12,附表.技能!$A:$A,0),MATCH(B27,附表.技能!$1:$1,0)),"")</f>
        <v/>
      </c>
      <c r="I27" s="114"/>
      <c r="J27" s="114"/>
      <c r="K27" s="115"/>
      <c r="L27" s="116">
        <f>MAX($F27+$I27+$K27+$J27,1)</f>
        <v>10</v>
      </c>
      <c r="M27" s="117" t="str">
        <f t="shared" ref="M27:M32" si="5">ROUNDDOWN(L27/2,)&amp;" / "&amp;ROUNDDOWN(L27/5,)</f>
        <v>5 / 2</v>
      </c>
      <c r="O27" s="118" t="s">
        <v>524</v>
      </c>
      <c r="P27" s="613" t="s">
        <v>526</v>
      </c>
      <c r="Q27" s="620" t="s">
        <v>527</v>
      </c>
      <c r="R27" s="38"/>
      <c r="S27" s="38"/>
      <c r="T27" s="133">
        <v>5</v>
      </c>
      <c r="U27" s="90" t="str">
        <f t="array" ref="U27">IFERROR(INDEX(附表.技能!$1:$250,MATCH($D$12,附表.技能!$A:$A,0),MATCH(Q27,附表.技能!$1:$1,0)),"")</f>
        <v/>
      </c>
      <c r="V27" s="134"/>
      <c r="W27" s="134"/>
      <c r="X27" s="134"/>
      <c r="Y27" s="135">
        <f t="shared" ref="Y27:Y37" si="6">MAX($T27+$V27+$W27+$X27,1)</f>
        <v>5</v>
      </c>
      <c r="Z27" s="136" t="str">
        <f t="shared" ref="Z27:Z37" si="7">ROUNDDOWN(Y27/2,)&amp;" / "&amp;ROUNDDOWN(Y27/5,)</f>
        <v>2 / 1</v>
      </c>
      <c r="AA27" s="36"/>
      <c r="AB27" s="177"/>
      <c r="AC27" s="177"/>
      <c r="AD27" s="177"/>
      <c r="AE27" s="177"/>
      <c r="AF27" s="177"/>
      <c r="AG27" s="177"/>
      <c r="AH27" s="177"/>
      <c r="AI27" s="177"/>
      <c r="AJ27" s="177"/>
      <c r="AK27" s="177"/>
      <c r="AL27" s="177"/>
      <c r="AM27" s="644" t="s">
        <v>528</v>
      </c>
      <c r="AN27" s="641" t="s">
        <v>498</v>
      </c>
      <c r="AO27" s="641" t="str">
        <f t="shared" si="4"/>
        <v>50</v>
      </c>
      <c r="AP27" s="641" t="s">
        <v>499</v>
      </c>
    </row>
    <row r="28" ht="14.25" customHeight="1" spans="1:42">
      <c r="A28" s="63"/>
      <c r="B28" s="67" t="s">
        <v>529</v>
      </c>
      <c r="C28" s="41"/>
      <c r="D28" s="41"/>
      <c r="E28" s="41"/>
      <c r="F28" s="68" t="str">
        <f t="array" ref="F28">IFERROR(INDEX(附表.技能!$1:$250,MATCH($D$12,附表.技能!$A:$A,0),MATCH(B28,附表.技能!$1:$1,0)),"")</f>
        <v/>
      </c>
      <c r="G28" s="41"/>
      <c r="H28" s="41"/>
      <c r="I28" s="120"/>
      <c r="J28" s="120"/>
      <c r="K28" s="121"/>
      <c r="L28" s="122">
        <f>MAX($I$28+$K$28+$J$28,0)</f>
        <v>0</v>
      </c>
      <c r="M28" s="117" t="str">
        <f t="shared" si="5"/>
        <v>0 / 0</v>
      </c>
      <c r="N28" s="96" t="s">
        <v>1472</v>
      </c>
      <c r="O28" s="63" t="s">
        <v>524</v>
      </c>
      <c r="P28" s="93"/>
      <c r="Q28" s="610" t="s">
        <v>531</v>
      </c>
      <c r="R28" s="41"/>
      <c r="S28" s="41"/>
      <c r="T28" s="120">
        <v>5</v>
      </c>
      <c r="U28" s="66" t="str">
        <f t="array" ref="U28">IFERROR(INDEX(附表.技能!$1:$250,MATCH($D$12,附表.技能!$A:$A,0),MATCH(Q28,附表.技能!$1:$1,0)),"")</f>
        <v/>
      </c>
      <c r="V28" s="121"/>
      <c r="W28" s="121"/>
      <c r="X28" s="121"/>
      <c r="Y28" s="122">
        <f t="shared" si="6"/>
        <v>5</v>
      </c>
      <c r="Z28" s="117" t="str">
        <f t="shared" si="7"/>
        <v>2 / 1</v>
      </c>
      <c r="AA28" s="36"/>
      <c r="AB28" s="56" t="s">
        <v>532</v>
      </c>
      <c r="AC28" s="57"/>
      <c r="AD28" s="57"/>
      <c r="AE28" s="57"/>
      <c r="AF28" s="57"/>
      <c r="AG28" s="57"/>
      <c r="AH28" s="57"/>
      <c r="AI28" s="57"/>
      <c r="AJ28" s="57"/>
      <c r="AK28" s="111"/>
      <c r="AL28" s="19"/>
      <c r="AM28" s="644" t="s">
        <v>533</v>
      </c>
      <c r="AN28" s="641" t="s">
        <v>498</v>
      </c>
      <c r="AO28" s="641" t="str">
        <f t="shared" si="4"/>
        <v>0</v>
      </c>
      <c r="AP28" s="641" t="s">
        <v>499</v>
      </c>
    </row>
    <row r="29" ht="14.25" customHeight="1" spans="1:42">
      <c r="A29" s="63" t="s">
        <v>524</v>
      </c>
      <c r="B29" s="69" t="s">
        <v>534</v>
      </c>
      <c r="C29" s="41"/>
      <c r="D29" s="41"/>
      <c r="E29" s="41"/>
      <c r="F29" s="70">
        <v>10</v>
      </c>
      <c r="G29" s="45"/>
      <c r="H29" s="66" t="str">
        <f t="array" ref="H29">IFERROR(INDEX(附表.技能!$1:$250,MATCH($D$12,附表.技能!$A:$A,0),MATCH(B29,附表.技能!$1:$1,0)),"")</f>
        <v/>
      </c>
      <c r="I29" s="120"/>
      <c r="J29" s="120"/>
      <c r="K29" s="121"/>
      <c r="L29" s="116">
        <f t="shared" ref="L29:L32" si="8">MAX($F29+$I29+$K29+$J29,1)</f>
        <v>10</v>
      </c>
      <c r="M29" s="117" t="str">
        <f t="shared" si="5"/>
        <v>5 / 2</v>
      </c>
      <c r="O29" s="63" t="s">
        <v>524</v>
      </c>
      <c r="P29" s="93"/>
      <c r="Q29" s="164" t="s">
        <v>535</v>
      </c>
      <c r="R29" s="41"/>
      <c r="S29" s="41"/>
      <c r="T29" s="120">
        <v>5</v>
      </c>
      <c r="U29" s="66" t="str">
        <f t="array" ref="U29">IFERROR(INDEX(附表.技能!$1:$250,MATCH($D$12,附表.技能!$A:$A,0),MATCH(Q29,附表.技能!$1:$1,0)),"")</f>
        <v/>
      </c>
      <c r="V29" s="121"/>
      <c r="W29" s="121"/>
      <c r="X29" s="121"/>
      <c r="Y29" s="122">
        <f t="shared" si="6"/>
        <v>5</v>
      </c>
      <c r="Z29" s="117" t="str">
        <f t="shared" si="7"/>
        <v>2 / 1</v>
      </c>
      <c r="AA29" s="36"/>
      <c r="AB29" s="637" t="str">
        <f ca="1">CLEAN(CONCATENATE(AM17,AN17,AO17,AP17,AM18,AN18,AO18,AP18,AM19,AN19,AO19,AP19,AM20,AN20,AO20,AP20,AM21,AN21,AO21,AP21,AM22,AN22,AO22,AP22,AM23,AN23,AO23,AP23,AM24,AN24,AO24,AP24,AM25,AN25,AO25,AP25,AM26,AN26,AO26,AP26,AM27,AN27,AO27,AP27,AM28,AN28,AO28,AP28,AM29,AN29,AO29,AP29,AM30,AN30,AO30,AP30,AM31,AN31,AO31,AP31,AM32,AN32,AO32,AP32,AM33,AN33,AO33,AP33,AM34,AN34,AO34,AP34,AM35,AN35,AO35,AP35,AM36,AN36,AO36,AP36,AM37,AN37,AO37,AP37,AM38,AN38,AO38,AP38,AM39,AN39,AO39,AP39,AM40,AN40,AO40,AP40,AM41,AN41,AO41,AP41,AM42,AN42,AO42,AP42,AM43,AN43,AO43,AP43,AM44,AN44,AO44,AP44,AM45,AN45,AO45,AP45,AM46,AN46,AO46,AP46,AM47,AN47,AO47,AP47,AM48,AN48,AO48,AP48,AM49,AN49,AO49,AP49,AM50,AN50,AO50,AP50,AM51,AN51,AO51,AP51,AM52,AN52,AO52,AP52,AM53,AN53,AO53,AP53,AM54,AN54,AO54,AP54,AM55,AN55,AO55,AP55,AM56,AN56,AO56,AP56,AM57,AN57,AO57,AP57,AM58,AN58,AO58,AP58,AM59,AN59,AO59,AP59,AM60,AN60,AO60,AP60,AM61,AN61,AO61,AP61,AM62,AN62,AO62,AP62,AM63,AN63,AO63,AP63,AM64,AN64,AO64,AP64,AM65,AN65,AO65,AP65,AM66,AN66,AO66,AP66,AM67,AN67,AO67,AP67,AM68,AN68,AO68,AP68,AM69,AN69,AO69,AP69,AM70,AN70,AO70,AP70,AM71,AN71,AO71,AP71,AM72,AN72,AO72,AP72,AM73,AN73,AO73,AP73,AM74,AN74,AO74,AP74,AM75,AN75,AO75,AP75,AM76,AN76,AO76,AP76,AM77,AN77,AO77,AP77,AM78,AN78,AO78,AP78,AM79,AN79,AO79,AP79,AM80,AN80,AO80)&amp;CONCATENATE(AP80,AM81,AN81,AO81,AP81,AM82,AN82,AO82,AP82,AM83,AN83,AO83,AP83,AM84,AN84,AO84,AP84,AM85,AN85,AO85,AP85,AM86,AN86,AO86,AP86,AM87,AN87,AO87,AP87,AM88,AN88,AO88,AP88,AM89,AN89,AO89,AP89,AM90,AN90,AO90,AP90,AM91,AN91,AO91,AP91,AM92,AN92,AO92,AP92,AM93,AN93,AO93,AP93,AM94,AN94,AO94,AP94,AM95,AN95,AO95,AP95,AM96,AN96,AO96,AP96,AM97,AN97,AO97,AP97,AM98,AN98,AO98,AP98,AM99,AN99,AO99,AP99,AM100,AN100,AO100,AP100,AM101,AN101,AO101,AP101,AM102,AN102,AO102,AP102,AM103,AN103,AO103,AP103,AM104,AN104,AO104,AP104,AM105,AN105,AO105,AP105,AM106,AN106,AO106,AP106,AM107,AN107,AO107,AP107,AM108,AN108,AO108,AP108,AM109,AN109,AO109,AP109,AM110,AN110,AO110,AP110,AM111,AN111,AO111,AP111,AM112,AN112,AO112,AP112,AM113,AN113,AO113,AP113,AM114,AN114,AO114,AP114,AM115,AN115,AO115,AP115,AM116,AN116,AO116,AP116,AM117,AN117,AO117,AP117,AM118,AN118,AO118,AP118,AM119,AN119,AO119,AP119,AM120,AN120,AO120,AP120,AM121,AN121,AO121,AP121,AM122,AN122,AO122,AP122,AM123,AN123,AO123,AP123,AM124,AN124,AO124,AP124,AM125,AN125,AO125,AP125,AM126,AN126,AO126,AP126,AM127,AN127,AO127,AP127,AM128,AN128,AO128,AP128,AM129,AN129,AO129,AP129,AM130,AN130,AO130,AP130,AM131,AN131,AO131,AP131,AM132,AN132,AO132,AP132,AM133,AN133,AO133,AP133,AM134,AN134,AO134,AP134,AM135,AN135,AO135,AP135,AM136,AN136,AO136,AP136,AM137,AN137,AO137,AP137,AM138,AN138,AO138,AP138,AM139,AN139,AO139,AP139))</f>
        <v>[{"name":"拜亞基", "player":"星駿", "occupation":"", "sex":"", "age":"", "birthplace":"", "residence":"", "str":"90", "dex":"67", "pow":"50", "con":"50", "app":"0", "edu":"0", "siz":"90", "int":"50", "luck":"", "hp":"", "armor":"無", "san":"", "mp":"", "psychology":"10", "credit_rating":"0", "persuade":"10", "fast_talk":"5", "intimidate":"15", "charm":"15", "navigate":"10", "survival_name":"生存：", "survival01":"10", "jump":"20", "climb":"20", "swim":"20", "drive_auto":"20", "drive_other01_name":"駕駛：", "drive_other01":"1", "ride":"5", "stealth":"20", "track":"10", "disguise":"5", "locksmith":"1", "sleight_of_hand":"10", "language_own":"1", "language_other_name":"語言:", "language_other01":"1", "accounting":"5", "law":"5", "occult":"5", "history":"5", "natural_world":"10", "anthropology":"1", "archaeology":"1", "compute_use":"5", "acting":"5", "mech_repair":"10", "elec_repair":"10", "op_hv_machine":"1", "spot_hidden":"25", "listen":"20", "library_use":"20", "appraise":"5", "cthulhu_mythos":"0", "first_aid":"30", "medicine":"1", "pharmacy":"1", "psychoanalysis":"1", "dodge":"33", "fighting_brawl":"25", "throw":"20", "firearms_handgun":"20", "firearms_rifle":"25", "submachine_gun":"15", "machine_gun":"10", "weapon1_name":"", "weapon1_damage":"", "weapon1_range":"", "weapon1_attacks":"", "weapon1_ammo":"", "weapon1_malf":"", "weapon2_name":"", "weapon2_damage":"", "weapon2_range":"", "weapon2_attacks":"", "weapon2_ammo":"", "weapon2_malf":"", "weapon3_name":"", "weapon3_damage":"", "weapon3_range":"", "weapon3_attacks":"", "weapon3_ammo":"", "weapon3_malf":"", "weapon4_name":"", "weapon4_damage":"", "weapon4_range":"", "weapon4_attacks":"", "weapon4_ammo":"", "weapon4_malf":"", "weapon5_name":"", "weapon5_damage":"", "weapon5_range":"", "weapon5_attacks":"", "weapon5_ammo":"", "weapon5_malf":"", "gear_and_posessions":"", "spending_level":"身無分文", "cash":"1,000日元", "assets":"", "personal_description":"在那裏有節奏地撲打著的，是一群已經馴服幷且經過訓練的，像雜種似的有翼生物……那即使和烏鴉、鼹鼠、兀鷲、螞蟻、或者腐爛的人類尸體相比，也都是完全不同的東西——我無法回憶，也絕對不能回憶起來。——H．P．洛夫克拉夫特，《魔宴》 拜亞基具備空間折躍的能力嗎？有人猜想這個能力憑藉了某個有時也被稱爲“hune”的臟器。某些人將對該器官作爲武器或運輸方式的應用潜力産生極大興趣。 也許這臟器的標本正位于某個被遺忘的博物館或實驗室裏，等待不知情的科學家來激活它可怕的秘密。", "ideaology_beliefs":"每回合攻擊：2次 戰鬥方式：拜亞基會用爪子攻擊或撞擊受害者，造成嚴重傷害緊咬不放（戰技）：如果撕咬成功拜亞基將會附著在受害者身上幷且開始吸食他或她的血液。拜亞基附著的每回合開始，包括第一回合，吸血將削减受害者3D10的力量，直至死亡（STR爲0）。拜亞基的STR數值將始終受此攻擊的效果影響，直到他吸幹受害人的血（不確定翻譯是否正確），除非受害者做一次成功的STR對抗檢定。受害者幸存後，需要休息和回復血液（輸血爲好），如此治療後力量可以每天恢復1D10+5。一個拜亞基每次都只能咬住一個受害者。格鬥55%（27/11）,傷害1D6+DB 緊咬不放（戰技）傷害1D6+3D10 吸食STR（血液）（單一受害者）閃避33% (16/6) 護甲：2毛髮與堅韌獸皮 技能：聆聽50%，偵查50% ", "significant_people":"", "meaningful_locations":"", "treasured_posessions":"", "traits":"飛行：拜亞基能够携帶一名騎乘者穿越宇宙；但是如果要使人類騎乘者不受真空和絕對零度的傷害，必須借助某種適當的魔法或藥水加以保護（例如黃金蜂蜜酒）。法術：拜亞基有40%的幾率擁有1D4種法術。這種法術可能和哈斯塔以及和哈斯塔相關的存在有關。", "injuries_scars":"直視拜亞基喪失1/1D6點理智。", "phobias_manias":"5/16 飛行", "tomes_spells_artifacts":"", "encounters_with_strange_entities":"例:2064.4.1", "key_connection":"這個星界生物通常爲無以名狀的哈斯塔服務，幷可以被召喚來參與儀式。拜亞基的軀體由一般的物質組成，所以手槍之類的普通武器也能傷害它。拜亞基幷不栖息在地球上，而是生活在星際空間中，但是可以被召喚出來執行一些事務或者作爲坐騎携帶騎乘者穿越星際空間。", "charchest_traits":"任意", "charchest_exp":"", "other_back_story":"", "investigators_notes":"", "fellow_investigators":"", "san_start":"50"}]</v>
      </c>
      <c r="AC29" s="57"/>
      <c r="AD29" s="57"/>
      <c r="AE29" s="57"/>
      <c r="AF29" s="57"/>
      <c r="AG29" s="57"/>
      <c r="AH29" s="57"/>
      <c r="AI29" s="57"/>
      <c r="AJ29" s="57"/>
      <c r="AK29" s="111"/>
      <c r="AL29" s="647"/>
      <c r="AM29" s="644" t="s">
        <v>536</v>
      </c>
      <c r="AN29" s="641" t="s">
        <v>498</v>
      </c>
      <c r="AO29" s="641" t="str">
        <f t="shared" si="4"/>
        <v>0</v>
      </c>
      <c r="AP29" s="641" t="s">
        <v>499</v>
      </c>
    </row>
    <row r="30" ht="14.25" customHeight="1" spans="1:42">
      <c r="A30" s="63" t="s">
        <v>524</v>
      </c>
      <c r="B30" s="67" t="s">
        <v>537</v>
      </c>
      <c r="C30" s="41"/>
      <c r="D30" s="41"/>
      <c r="E30" s="41"/>
      <c r="F30" s="70">
        <v>5</v>
      </c>
      <c r="G30" s="45"/>
      <c r="H30" s="66" t="str">
        <f t="array" ref="H30">IFERROR(INDEX(附表.技能!$1:$250,MATCH($D$12,附表.技能!$A:$A,0),MATCH(B30,附表.技能!$1:$1,0)),"")</f>
        <v/>
      </c>
      <c r="I30" s="120"/>
      <c r="J30" s="120"/>
      <c r="K30" s="121"/>
      <c r="L30" s="116">
        <f t="shared" si="8"/>
        <v>5</v>
      </c>
      <c r="M30" s="117" t="str">
        <f t="shared" si="5"/>
        <v>2 / 1</v>
      </c>
      <c r="O30" s="63" t="s">
        <v>524</v>
      </c>
      <c r="P30" s="93"/>
      <c r="Q30" s="610" t="s">
        <v>538</v>
      </c>
      <c r="R30" s="41"/>
      <c r="S30" s="41"/>
      <c r="T30" s="120">
        <v>5</v>
      </c>
      <c r="U30" s="66" t="str">
        <f t="array" ref="U30">IFERROR(INDEX(附表.技能!$1:$250,MATCH($D$12,附表.技能!$A:$A,0),MATCH(Q30,附表.技能!$1:$1,0)),"")</f>
        <v/>
      </c>
      <c r="V30" s="121"/>
      <c r="W30" s="121"/>
      <c r="X30" s="121"/>
      <c r="Y30" s="122">
        <f t="shared" si="6"/>
        <v>5</v>
      </c>
      <c r="Z30" s="117" t="str">
        <f t="shared" si="7"/>
        <v>2 / 1</v>
      </c>
      <c r="AA30" s="36"/>
      <c r="AB30" s="53"/>
      <c r="AK30" s="104"/>
      <c r="AL30" s="648"/>
      <c r="AM30" s="644" t="s">
        <v>539</v>
      </c>
      <c r="AN30" s="641" t="s">
        <v>498</v>
      </c>
      <c r="AO30" s="641" t="str">
        <f t="shared" si="4"/>
        <v>90</v>
      </c>
      <c r="AP30" s="641" t="s">
        <v>499</v>
      </c>
    </row>
    <row r="31" ht="14.25" customHeight="1" spans="1:42">
      <c r="A31" s="63" t="s">
        <v>524</v>
      </c>
      <c r="B31" s="71" t="s">
        <v>540</v>
      </c>
      <c r="C31" s="41"/>
      <c r="D31" s="41"/>
      <c r="E31" s="41"/>
      <c r="F31" s="70">
        <v>15</v>
      </c>
      <c r="G31" s="41"/>
      <c r="H31" s="66" t="str">
        <f t="array" ref="H31">IFERROR(INDEX(附表.技能!$1:$250,MATCH($D$12,附表.技能!$A:$A,0),MATCH(B31,附表.技能!$1:$1,0)),"")</f>
        <v/>
      </c>
      <c r="I31" s="120"/>
      <c r="J31" s="120"/>
      <c r="K31" s="121"/>
      <c r="L31" s="116">
        <f t="shared" si="8"/>
        <v>15</v>
      </c>
      <c r="M31" s="117" t="str">
        <f t="shared" si="5"/>
        <v>7 / 3</v>
      </c>
      <c r="O31" s="63" t="s">
        <v>524</v>
      </c>
      <c r="P31" s="93"/>
      <c r="Q31" s="77"/>
      <c r="R31" s="41"/>
      <c r="S31" s="41"/>
      <c r="T31" s="120">
        <v>5</v>
      </c>
      <c r="U31" s="66" t="str">
        <f t="array" ref="U31">IFERROR(INDEX(附表.技能!$1:$250,MATCH($D$12,附表.技能!$A:$A,0),MATCH(P27,附表.技能!$1:$1,0)),"")</f>
        <v/>
      </c>
      <c r="V31" s="121"/>
      <c r="W31" s="121"/>
      <c r="X31" s="121"/>
      <c r="Y31" s="122">
        <f t="shared" si="6"/>
        <v>5</v>
      </c>
      <c r="Z31" s="117" t="str">
        <f t="shared" si="7"/>
        <v>2 / 1</v>
      </c>
      <c r="AA31" s="177"/>
      <c r="AB31" s="53"/>
      <c r="AK31" s="104"/>
      <c r="AL31" s="648"/>
      <c r="AM31" s="644" t="s">
        <v>541</v>
      </c>
      <c r="AN31" s="641" t="s">
        <v>498</v>
      </c>
      <c r="AO31" s="641" t="str">
        <f t="shared" si="4"/>
        <v>50</v>
      </c>
      <c r="AP31" s="641" t="s">
        <v>499</v>
      </c>
    </row>
    <row r="32" ht="14.25" customHeight="1" spans="1:42">
      <c r="A32" s="63" t="s">
        <v>524</v>
      </c>
      <c r="B32" s="72" t="s">
        <v>542</v>
      </c>
      <c r="C32" s="34"/>
      <c r="D32" s="34"/>
      <c r="E32" s="34"/>
      <c r="F32" s="73">
        <v>15</v>
      </c>
      <c r="G32" s="34"/>
      <c r="H32" s="74" t="str">
        <f t="array" ref="H32">IFERROR(INDEX(附表.技能!$1:$250,MATCH($D$12,附表.技能!$A:$A,0),MATCH(B32,附表.技能!$1:$1,0)),"")</f>
        <v/>
      </c>
      <c r="I32" s="123"/>
      <c r="J32" s="123"/>
      <c r="K32" s="124"/>
      <c r="L32" s="116">
        <f t="shared" si="8"/>
        <v>15</v>
      </c>
      <c r="M32" s="125" t="str">
        <f t="shared" si="5"/>
        <v>7 / 3</v>
      </c>
      <c r="O32" s="63" t="s">
        <v>524</v>
      </c>
      <c r="P32" s="126"/>
      <c r="Q32" s="77"/>
      <c r="R32" s="41"/>
      <c r="S32" s="41"/>
      <c r="T32" s="70">
        <v>5</v>
      </c>
      <c r="U32" s="66" t="str">
        <f t="array" ref="U32">IFERROR(INDEX(附表.技能!$1:$250,MATCH($D$12,附表.技能!$A:$A,0),MATCH(P27,附表.技能!$1:$1,0)),"")</f>
        <v/>
      </c>
      <c r="V32" s="120"/>
      <c r="W32" s="120"/>
      <c r="X32" s="121"/>
      <c r="Y32" s="122">
        <f t="shared" si="6"/>
        <v>5</v>
      </c>
      <c r="Z32" s="117" t="str">
        <f t="shared" si="7"/>
        <v>2 / 1</v>
      </c>
      <c r="AA32" s="36"/>
      <c r="AB32" s="53"/>
      <c r="AK32" s="104"/>
      <c r="AL32" s="648"/>
      <c r="AM32" s="644" t="s">
        <v>543</v>
      </c>
      <c r="AN32" s="641" t="s">
        <v>498</v>
      </c>
      <c r="AO32" s="641" t="str">
        <f>SUBSTITUTE(Q14,"""","\""")</f>
        <v/>
      </c>
      <c r="AP32" s="641" t="s">
        <v>499</v>
      </c>
    </row>
    <row r="33" ht="14.25" customHeight="1" spans="1:42">
      <c r="A33" s="75" t="s">
        <v>544</v>
      </c>
      <c r="B33" s="62"/>
      <c r="C33" s="62"/>
      <c r="D33" s="62"/>
      <c r="E33" s="62"/>
      <c r="F33" s="62"/>
      <c r="G33" s="62"/>
      <c r="H33" s="62"/>
      <c r="I33" s="62"/>
      <c r="J33" s="62"/>
      <c r="K33" s="62"/>
      <c r="L33" s="62"/>
      <c r="M33" s="112"/>
      <c r="O33" s="63" t="s">
        <v>524</v>
      </c>
      <c r="P33" s="71" t="s">
        <v>545</v>
      </c>
      <c r="Q33" s="41"/>
      <c r="R33" s="41"/>
      <c r="S33" s="41"/>
      <c r="T33" s="120">
        <v>1</v>
      </c>
      <c r="U33" s="66" t="str">
        <f t="array" ref="U33">IFERROR(INDEX(附表.技能!$1:$250,MATCH($D$12,附表.技能!$A:$A,0),MATCH(P33,附表.技能!$1:$1,0)),"")</f>
        <v/>
      </c>
      <c r="V33" s="120"/>
      <c r="W33" s="121"/>
      <c r="X33" s="121"/>
      <c r="Y33" s="122">
        <f t="shared" si="6"/>
        <v>1</v>
      </c>
      <c r="Z33" s="117" t="str">
        <f t="shared" si="7"/>
        <v>0 / 0</v>
      </c>
      <c r="AA33" s="36"/>
      <c r="AB33" s="54"/>
      <c r="AC33" s="55"/>
      <c r="AD33" s="55"/>
      <c r="AE33" s="55"/>
      <c r="AF33" s="55"/>
      <c r="AG33" s="55"/>
      <c r="AH33" s="55"/>
      <c r="AI33" s="55"/>
      <c r="AJ33" s="55"/>
      <c r="AK33" s="110"/>
      <c r="AL33" s="648"/>
      <c r="AM33" s="644" t="s">
        <v>546</v>
      </c>
      <c r="AN33" s="641" t="s">
        <v>498</v>
      </c>
      <c r="AO33" s="641" t="str">
        <f>SUBSTITUTE(V11,"""","\""")</f>
        <v/>
      </c>
      <c r="AP33" s="641" t="s">
        <v>499</v>
      </c>
    </row>
    <row r="34" ht="14.25" customHeight="1" spans="1:42">
      <c r="A34" s="63" t="s">
        <v>524</v>
      </c>
      <c r="B34" s="76" t="s">
        <v>547</v>
      </c>
      <c r="C34" s="11"/>
      <c r="D34" s="11"/>
      <c r="E34" s="11"/>
      <c r="F34" s="65">
        <v>10</v>
      </c>
      <c r="G34" s="12"/>
      <c r="H34" s="66" t="str">
        <f t="array" ref="H34">IFERROR(INDEX(附表.技能!$1:$250,MATCH($D$12,附表.技能!$A:$A,0),MATCH(B34,附表.技能!$1:$1,0)),"")</f>
        <v/>
      </c>
      <c r="I34" s="114"/>
      <c r="J34" s="114"/>
      <c r="K34" s="115"/>
      <c r="L34" s="116">
        <f t="shared" ref="L34:L44" si="9">MAX($F34+$I34+$K34+$J34,1)</f>
        <v>10</v>
      </c>
      <c r="M34" s="117" t="str">
        <f t="shared" ref="M34:M44" si="10">ROUNDDOWN(L34/2,)&amp;" / "&amp;ROUNDDOWN(L34/5,)</f>
        <v>5 / 2</v>
      </c>
      <c r="O34" s="63" t="s">
        <v>524</v>
      </c>
      <c r="P34" s="71" t="s">
        <v>548</v>
      </c>
      <c r="Q34" s="41"/>
      <c r="R34" s="41"/>
      <c r="S34" s="41"/>
      <c r="T34" s="120">
        <v>10</v>
      </c>
      <c r="U34" s="66" t="str">
        <f t="array" ref="U34">IFERROR(INDEX(附表.技能!$1:$250,MATCH($D$12,附表.技能!$A:$A,0),MATCH(P34,附表.技能!$1:$1,0)),"")</f>
        <v/>
      </c>
      <c r="V34" s="120"/>
      <c r="W34" s="121"/>
      <c r="X34" s="121"/>
      <c r="Y34" s="122">
        <f t="shared" si="6"/>
        <v>10</v>
      </c>
      <c r="Z34" s="117" t="str">
        <f t="shared" si="7"/>
        <v>5 / 2</v>
      </c>
      <c r="AA34" s="36"/>
      <c r="AB34" s="638"/>
      <c r="AC34" s="639"/>
      <c r="AD34" s="639"/>
      <c r="AE34" s="639"/>
      <c r="AF34" s="639"/>
      <c r="AG34" s="639"/>
      <c r="AH34" s="639"/>
      <c r="AI34" s="639"/>
      <c r="AJ34" s="639"/>
      <c r="AK34" s="639"/>
      <c r="AL34" s="648"/>
      <c r="AM34" s="644" t="s">
        <v>549</v>
      </c>
      <c r="AN34" s="641" t="s">
        <v>498</v>
      </c>
      <c r="AO34" s="641" t="str">
        <f>SUBSTITUTE(SUBSTITUTE(V15,"""","\"""),CHAR(10)," ")</f>
        <v>無</v>
      </c>
      <c r="AP34" s="641" t="s">
        <v>499</v>
      </c>
    </row>
    <row r="35" ht="14.25" customHeight="1" spans="1:42">
      <c r="A35" s="63" t="s">
        <v>524</v>
      </c>
      <c r="B35" s="71" t="s">
        <v>1473</v>
      </c>
      <c r="C35" s="77"/>
      <c r="D35" s="41"/>
      <c r="E35" s="41"/>
      <c r="F35" s="70">
        <v>10</v>
      </c>
      <c r="G35" s="41"/>
      <c r="H35" s="66" t="str">
        <f t="array" ref="H35">IFERROR(INDEX(附表.技能!$1:$250,MATCH($D$12,附表.技能!$A:$A,0),MATCH(B35,附表.技能!$1:$1,0)),"")</f>
        <v/>
      </c>
      <c r="I35" s="120"/>
      <c r="J35" s="120"/>
      <c r="K35" s="121"/>
      <c r="L35" s="116">
        <f t="shared" si="9"/>
        <v>10</v>
      </c>
      <c r="M35" s="117" t="str">
        <f t="shared" si="10"/>
        <v>5 / 2</v>
      </c>
      <c r="O35" s="63" t="s">
        <v>524</v>
      </c>
      <c r="P35" s="71" t="s">
        <v>551</v>
      </c>
      <c r="Q35" s="41"/>
      <c r="R35" s="41"/>
      <c r="S35" s="41"/>
      <c r="T35" s="120">
        <v>10</v>
      </c>
      <c r="U35" s="66" t="str">
        <f t="array" ref="U35">IFERROR(INDEX(附表.技能!$1:$250,MATCH($D$12,附表.技能!$A:$A,0),MATCH(P35,附表.技能!$1:$1,0)),"")</f>
        <v/>
      </c>
      <c r="V35" s="120"/>
      <c r="W35" s="121"/>
      <c r="X35" s="121"/>
      <c r="Y35" s="122">
        <f t="shared" si="6"/>
        <v>10</v>
      </c>
      <c r="Z35" s="117" t="str">
        <f t="shared" si="7"/>
        <v>5 / 2</v>
      </c>
      <c r="AA35" s="36"/>
      <c r="AB35" s="56" t="s">
        <v>552</v>
      </c>
      <c r="AC35" s="57"/>
      <c r="AD35" s="57"/>
      <c r="AE35" s="57"/>
      <c r="AF35" s="57"/>
      <c r="AG35" s="57"/>
      <c r="AH35" s="57"/>
      <c r="AI35" s="57"/>
      <c r="AJ35" s="57"/>
      <c r="AK35" s="111"/>
      <c r="AL35" s="648"/>
      <c r="AM35" s="644" t="s">
        <v>553</v>
      </c>
      <c r="AN35" s="641" t="s">
        <v>498</v>
      </c>
      <c r="AO35" s="641" t="str">
        <f>SUBSTITUTE(SUBSTITUTE(V13,"""","\"""),CHAR(10)," ")</f>
        <v/>
      </c>
      <c r="AP35" s="641" t="s">
        <v>499</v>
      </c>
    </row>
    <row r="36" ht="14.25" customHeight="1" spans="1:42">
      <c r="A36" s="63" t="s">
        <v>524</v>
      </c>
      <c r="B36" s="607" t="s">
        <v>1473</v>
      </c>
      <c r="C36" s="77"/>
      <c r="D36" s="41"/>
      <c r="E36" s="41"/>
      <c r="F36" s="70">
        <v>10</v>
      </c>
      <c r="G36" s="41"/>
      <c r="H36" s="66" t="str">
        <f t="array" ref="H36">IFERROR(INDEX(附表.技能!$1:$250,MATCH($D$12,附表.技能!$A:$A,0),MATCH(B36,附表.技能!$1:$1,0)),"")</f>
        <v/>
      </c>
      <c r="I36" s="120"/>
      <c r="J36" s="120"/>
      <c r="K36" s="121"/>
      <c r="L36" s="116">
        <f t="shared" si="9"/>
        <v>10</v>
      </c>
      <c r="M36" s="117" t="str">
        <f t="shared" si="10"/>
        <v>5 / 2</v>
      </c>
      <c r="O36" s="63" t="s">
        <v>524</v>
      </c>
      <c r="P36" s="71" t="s">
        <v>554</v>
      </c>
      <c r="Q36" s="41"/>
      <c r="R36" s="41"/>
      <c r="S36" s="41"/>
      <c r="T36" s="120">
        <v>5</v>
      </c>
      <c r="U36" s="66" t="str">
        <f t="array" ref="U36">IFERROR(INDEX(附表.技能!$1:$250,MATCH($D$12,附表.技能!$A:$A,0),MATCH(P36,附表.技能!$1:$1,0)),"")</f>
        <v/>
      </c>
      <c r="V36" s="120"/>
      <c r="W36" s="121"/>
      <c r="X36" s="121"/>
      <c r="Y36" s="122">
        <f t="shared" si="6"/>
        <v>5</v>
      </c>
      <c r="Z36" s="117" t="str">
        <f t="shared" si="7"/>
        <v>2 / 1</v>
      </c>
      <c r="AA36" s="36"/>
      <c r="AB36" s="640" t="str">
        <f ca="1">B5&amp;CHAR(10)&amp;U11&amp;"："&amp;V11&amp;"/"&amp;Y11&amp;" "&amp;U12&amp;"："&amp;V12&amp;"/"&amp;Y12&amp;CHAR(10)&amp;U13&amp;"："&amp;V13&amp;"/"&amp;X13&amp;Y13&amp;" "&amp;O14&amp;"："&amp;Q14&amp;CHAR(10)&amp;O6&amp;"："&amp;S6&amp;" "&amp;O7&amp;"："&amp;S7&amp;" "&amp;O8&amp;"："&amp;S8&amp;CHAR(10)&amp;" "&amp;O9&amp;"："&amp;S9&amp;" "&amp;O10&amp;"："&amp;S10&amp;" "&amp;" "&amp;O11&amp;"："&amp;S11&amp;CHAR(10)&amp;O12&amp;"："&amp;S12&amp;" "&amp;O13&amp;"："&amp;S13&amp;" "&amp;" "&amp;U9&amp;"："&amp;V9&amp;" "&amp;IF(Q20=0,"",O20&amp;"："&amp;Q20)&amp;CHAR(10)&amp;U7&amp;"："&amp;Y7&amp;" "&amp;U8&amp;"："&amp;V8&amp;" "&amp;U6&amp;"："&amp;Y6&amp;" "&amp;U15&amp;"："&amp;V15&amp;CHAR(10)&amp;A12&amp;"："&amp;I5&amp;" "&amp;A9&amp;"："&amp;C9&amp;" "&amp;J9&amp;CHAR(10)&amp;IF(K105="沒有","",K105&amp;CHAR(10))&amp;CHAR(10)&amp;"[技能列表]"&amp;CHAR(10)&amp;B27&amp;C27&amp;" "&amp;L27&amp;" / "&amp;M27&amp;CHAR(10)&amp;B28&amp;C28&amp;" "&amp;L28&amp;" / "&amp;M28&amp;CHAR(10)&amp;P39&amp;R39&amp;" "&amp;Y39&amp;" / "&amp;Z40&amp;CHAR(10)&amp;P40&amp;R40&amp;" "&amp;Y40&amp;" / "&amp;Z40&amp;CHAR(10)&amp;IF(F29&lt;&gt;L29,B29&amp;C29&amp;" "&amp;L29&amp;" / "&amp;M29&amp;CHAR(10),)&amp;IF(F30&lt;&gt;L30,B30&amp;C30&amp;" "&amp;L30&amp;" / "&amp;M30&amp;CHAR(10),)&amp;IF(F31&lt;&gt;L31,B31&amp;C31&amp;" "&amp;L31&amp;" / "&amp;M31&amp;CHAR(10),)&amp;IF(F32&lt;&gt;L32,B32&amp;C32&amp;" "&amp;L32&amp;" / "&amp;M32&amp;CHAR(10),)&amp;IF(F33&lt;&gt;L33,B33&amp;C33&amp;" "&amp;L33&amp;" / "&amp;M33&amp;CHAR(10),)&amp;IF(F34&lt;&gt;L34,B34&amp;C34&amp;" "&amp;L34&amp;" / "&amp;M34&amp;CHAR(10),)&amp;IF(T32&lt;&gt;Y32,P32&amp;Q32&amp;" "&amp;Y32&amp;" / "&amp;Z32&amp;CHAR(10),)&amp;IF(F35&lt;&gt;L35,B35&amp;C35&amp;" "&amp;L35&amp;" / "&amp;M35&amp;CHAR(10),)&amp;IF(F36&lt;&gt;L36,B36&amp;C36&amp;" "&amp;L36&amp;" / "&amp;M36&amp;CHAR(10),)&amp;IF(F37&lt;&gt;L37,B37&amp;C37&amp;" "&amp;L37&amp;" / "&amp;M37&amp;CHAR(10),)&amp;IF(F38&lt;&gt;L38,B38&amp;C38&amp;" "&amp;L38&amp;" / "&amp;M38&amp;CHAR(10),)&amp;IF(F39&lt;&gt;L39,B39&amp;C39&amp;" "&amp;L39&amp;" / "&amp;M39&amp;CHAR(10),)&amp;IF(F40&lt;&gt;L40,B40&amp;C40&amp;" "&amp;L40&amp;" / "&amp;M40&amp;CHAR(10),)&amp;IF(F41&lt;&gt;L41,B41&amp;C41&amp;" "&amp;L41&amp;" / "&amp;M41&amp;CHAR(10),)&amp;IF(F42&lt;&gt;L42,B42&amp;C42&amp;" "&amp;L42&amp;" / "&amp;M42&amp;CHAR(10),)&amp;IF(F43&lt;&gt;L43,B43&amp;C43&amp;" "&amp;L43&amp;" / "&amp;M43&amp;CHAR(10),)&amp;IF(F44&lt;&gt;L44,B44&amp;C44&amp;" "&amp;L44&amp;" / "&amp;M44&amp;CHAR(10),)&amp;IF(F45&lt;&gt;L45,B45&amp;C45&amp;" "&amp;L45&amp;" / "&amp;M45&amp;CHAR(10),)&amp;IF(F46&lt;&gt;L46,B46&amp;C46&amp;" "&amp;L46&amp;" / "&amp;M46&amp;CHAR(10),)&amp;IF(F47&lt;&gt;L47,B47&amp;C47&amp;" "&amp;L47&amp;" / "&amp;M47&amp;CHAR(10),)&amp;IF(F48&lt;&gt;L48,B48&amp;C48&amp;" "&amp;L48&amp;" / "&amp;M48&amp;CHAR(10),)&amp;IF(F49&lt;&gt;L49,B49&amp;C49&amp;" "&amp;L49&amp;" / "&amp;M49&amp;CHAR(10),)&amp;IF(F50&lt;&gt;L50,B50&amp;C50&amp;" "&amp;L50&amp;" / "&amp;M50&amp;CHAR(10),)&amp;IF(F51&lt;&gt;L51,B51&amp;C51&amp;" "&amp;L51&amp;" / "&amp;M51&amp;CHAR(10),)&amp;IF(F52&lt;&gt;L52,B52&amp;C52&amp;" "&amp;L52&amp;" / "&amp;M52&amp;CHAR(10),)&amp;IF(F53&lt;&gt;L53,B53&amp;C53&amp;" "&amp;L53&amp;" / "&amp;M53&amp;CHAR(10),)&amp;IF(F54&lt;&gt;L54,B54&amp;C54&amp;" "&amp;L54&amp;" / "&amp;M54&amp;CHAR(10),)&amp;IF(F55&lt;&gt;L55,B55&amp;C55&amp;" "&amp;L55&amp;" / "&amp;M55&amp;CHAR(10),)&amp;IF(F56&lt;&gt;L56,B56&amp;C56&amp;" "&amp;L56&amp;" / "&amp;M56&amp;CHAR(10),)&amp;IF(F57&lt;&gt;L57,B57&amp;C57&amp;" "&amp;L57&amp;" / "&amp;M57&amp;CHAR(10),)&amp;IF(F60&lt;&gt;L60,C60&amp;D60&amp;" "&amp;L60&amp;" / "&amp;M60&amp;CHAR(10),)&amp;IF(F61&lt;&gt;L61,C61&amp;D61&amp;" "&amp;L61&amp;" / "&amp;M61&amp;CHAR(10),)&amp;IF(F62&lt;&gt;L62,C62&amp;D62&amp;" "&amp;L62&amp;" / "&amp;M62&amp;CHAR(10),)&amp;IF(F63&lt;&gt;L63,C63&amp;D63&amp;" "&amp;L63&amp;" / "&amp;M63&amp;CHAR(10),)&amp;IF(F58&lt;&gt;L58,B58&amp;C58&amp;" "&amp;L58&amp;" / "&amp;M58&amp;CHAR(10),)&amp;IF(F59&lt;&gt;L59,C59&amp;D59&amp;" "&amp;L59&amp;" / "&amp;M59&amp;CHAR(10),)&amp;IF(F64&lt;&gt;L64,C64&amp;D64&amp;" "&amp;L64&amp;" / "&amp;M64&amp;CHAR(10),)&amp;IF(F65&lt;&gt;L65,C65&amp;D65&amp;" "&amp;L65&amp;" / "&amp;M65&amp;CHAR(10),)&amp;IF(F66&lt;&gt;L66,C66&amp;D66&amp;" "&amp;L66&amp;" / "&amp;M66&amp;CHAR(10),)&amp;IF(F67&lt;&gt;L67,C67&amp;D67&amp;" "&amp;L67&amp;" / "&amp;M67&amp;CHAR(10),)&amp;IF(F68&lt;&gt;L68,C68&amp;D68&amp;" "&amp;L68&amp;" / "&amp;M68&amp;CHAR(10),)&amp;IF(F69&lt;&gt;L69,C69&amp;D69&amp;" "&amp;L69&amp;" / "&amp;M69&amp;CHAR(10),)&amp;IF(F70&lt;&gt;L70,C70&amp;D70&amp;" "&amp;L70&amp;" / "&amp;M70&amp;CHAR(10),)&amp;IF(F71&lt;&gt;L71,B71&amp;C71&amp;" "&amp;L71&amp;" / "&amp;M71&amp;CHAR(10),)&amp;IF(F72&lt;&gt;L72,B72&amp;C72&amp;" "&amp;L72&amp;" / "&amp;M72&amp;CHAR(10),)&amp;IF(T74&lt;&gt;Y74,P74&amp;R74&amp;" "&amp;Y74&amp;" / "&amp;Z74&amp;CHAR(10),)&amp;IF(T75&lt;&gt;Y75,P75&amp;R75&amp;" "&amp;Y75&amp;" / "&amp;Z75&amp;CHAR(10),)&amp;IF(T76&lt;&gt;Y76,P76&amp;R76&amp;" "&amp;Y76&amp;" / "&amp;Z76&amp;CHAR(10),)&amp;IF(T27&lt;&gt;Y27,Q27&amp;R27&amp;" "&amp;Y27&amp;" / "&amp;Z27&amp;CHAR(10),)&amp;IF(T28&lt;&gt;Y28,Q28&amp;R28&amp;" "&amp;Y28&amp;" / "&amp;Z28&amp;CHAR(10),)&amp;IF(T29&lt;&gt;Y29,Q29&amp;R29&amp;" "&amp;Y29&amp;" / "&amp;Z29&amp;CHAR(10),)&amp;IF(T31&lt;&gt;Y31,P31&amp;Q31&amp;" "&amp;Y31&amp;" / "&amp;Z31&amp;CHAR(10),)&amp;IF(T33&lt;&gt;Y33,P33&amp;R33&amp;" "&amp;Y33&amp;" / "&amp;Z33&amp;CHAR(10),)&amp;IF(T34&lt;&gt;Y34,P34&amp;R34&amp;" "&amp;Y34&amp;" / "&amp;Z34&amp;CHAR(10),)&amp;IF(T35&lt;&gt;Y35,P35&amp;R35&amp;" "&amp;Y35&amp;" / "&amp;Z35&amp;CHAR(10),)&amp;IF(T36&lt;&gt;Y36,P36&amp;R36&amp;" "&amp;Y36&amp;" / "&amp;Z36&amp;CHAR(10),)&amp;IF(T30&lt;&gt;Y30,Q30&amp;R30&amp;" "&amp;Y30&amp;" / "&amp;Z30&amp;CHAR(10),)&amp;IF(T37&lt;&gt;Y37,P37&amp;R37&amp;" "&amp;Y37&amp;" / "&amp;Z37&amp;CHAR(10),)&amp;IF(T38&lt;&gt;Y38,P38&amp;R38&amp;" "&amp;Y38&amp;" / "&amp;Z38&amp;CHAR(10),)&amp;IF(T41&lt;&gt;Y41,P41&amp;R41&amp;" "&amp;Y41&amp;" / "&amp;Z41&amp;CHAR(10),)&amp;IF(T42&lt;&gt;Y42,P42&amp;R42&amp;" "&amp;Y42&amp;" / "&amp;Z42&amp;CHAR(10),)&amp;IF(T43&lt;&gt;Y43,P43&amp;R43&amp;" "&amp;Y43&amp;" / "&amp;Z43&amp;CHAR(10),)&amp;IF(T44&lt;&gt;Y44,P44&amp;R44&amp;" "&amp;Y44&amp;" / "&amp;Z44&amp;CHAR(10),)&amp;IF(T45&lt;&gt;Y45,P45&amp;R45&amp;" "&amp;Y45&amp;" / "&amp;Z45&amp;CHAR(10),)&amp;IF(T47&lt;&gt;Y47,Q47&amp;R47&amp;" "&amp;Y47&amp;" / "&amp;Z47&amp;CHAR(10),)&amp;IF(T48&lt;&gt;Y48,Q48&amp;R48&amp;" "&amp;Y48&amp;" / "&amp;Z48&amp;CHAR(10),)&amp;IF(T49&lt;&gt;Y49,Q49&amp;R49&amp;" "&amp;Y49&amp;" / "&amp;Z49&amp;CHAR(10),)&amp;IF(T50&lt;&gt;Y50,Q50&amp;R50&amp;" "&amp;Y50&amp;" / "&amp;Z50&amp;CHAR(10),)&amp;IF(T51&lt;&gt;Y51,Q51&amp;R51&amp;" "&amp;Y51&amp;" / "&amp;Z51&amp;CHAR(10),)&amp;IF(T52&lt;&gt;Y52,Q52&amp;R52&amp;" "&amp;Y52&amp;" / "&amp;Z52&amp;CHAR(10),)&amp;IF(T53&lt;&gt;Y53,Q53&amp;R53&amp;" "&amp;Y53&amp;" / "&amp;Z53&amp;CHAR(10),)&amp;IF(T54&lt;&gt;Y54,Q54&amp;R54&amp;" "&amp;Y54&amp;" / "&amp;Z54&amp;CHAR(10),)&amp;IF(T55&lt;&gt;Y55,Q55&amp;R55&amp;" "&amp;Y55&amp;" / "&amp;Z55&amp;CHAR(10),)&amp;IF(T56&lt;&gt;Y56,Q56&amp;R56&amp;" "&amp;Y56&amp;" / "&amp;Z56&amp;CHAR(10),)&amp;IF(T57&lt;&gt;Y57,Q57&amp;R57&amp;" "&amp;Y57&amp;" / "&amp;Z57&amp;CHAR(10),)&amp;IF(T58&lt;&gt;Y58,Q58&amp;R58&amp;" "&amp;Y58&amp;" / "&amp;Z58&amp;CHAR(10),)&amp;IF(T59&lt;&gt;Y59,Q59&amp;R59&amp;" "&amp;Y59&amp;" / "&amp;Z59&amp;CHAR(10),)&amp;IF(T60&lt;&gt;Y60,Q60&amp;R60&amp;" "&amp;Y60&amp;" / "&amp;Z60&amp;CHAR(10),)&amp;IF(T61&lt;&gt;Y61,Q61&amp;R61&amp;" "&amp;Y61&amp;" / "&amp;Z61&amp;CHAR(10),)&amp;IF(T62&lt;&gt;Y62,Q62&amp;R62&amp;" "&amp;Y62&amp;" / "&amp;Z62&amp;CHAR(10),)&amp;IF(T63&lt;&gt;Y63,Q63&amp;R63&amp;" "&amp;Y63&amp;" / "&amp;Z63&amp;CHAR(10),)&amp;IF(T64&lt;&gt;Y64,Q64&amp;R64&amp;" "&amp;Y64&amp;" / "&amp;Z64&amp;CHAR(10),)&amp;IF(T65&lt;&gt;Y65,P65&amp;R65&amp;" "&amp;Y65&amp;" / "&amp;Z65&amp;CHAR(10),)&amp;IF(T66&lt;&gt;Y66,P66&amp;R66&amp;" "&amp;Y66&amp;" / "&amp;Z66&amp;CHAR(10),)&amp;IF(T67&lt;&gt;Y67,P67&amp;R67&amp;" "&amp;Y67&amp;" / "&amp;Z67&amp;CHAR(10),)&amp;IF(T68&lt;&gt;Y68,P68&amp;R68&amp;" "&amp;Y68&amp;" / "&amp;Z68&amp;CHAR(10),)&amp;IF(T69&lt;&gt;Y69,P69&amp;R69&amp;" "&amp;Y69&amp;" / "&amp;Z69&amp;CHAR(10),)&amp;IF(T70&lt;&gt;Y70,P70&amp;R70&amp;" "&amp;Y70&amp;" / "&amp;Z70&amp;CHAR(10),)&amp;IF(F73&lt;&gt;L73,B73&amp;C73&amp;" "&amp;L73&amp;" / "&amp;M73&amp;CHAR(10),)&amp;IF(F74&lt;&gt;L74,B74&amp;C74&amp;" "&amp;L74&amp;" / "&amp;M74&amp;CHAR(10),)&amp;IF(F75&lt;&gt;L75,B75&amp;C75&amp;" "&amp;L75&amp;" / "&amp;M75&amp;CHAR(10),)&amp;IF(F76&lt;&gt;L76,B76&amp;C76&amp;" "&amp;L76&amp;" / "&amp;M76&amp;CHAR(10),)&amp;IF(T71&lt;&gt;Y71,P71&amp;R71&amp;" "&amp;Y71&amp;" / "&amp;Z71&amp;CHAR(10),)&amp;IF(T72&lt;&gt;Y72,P72&amp;R72&amp;" "&amp;Y72&amp;" / "&amp;Z72&amp;CHAR(10),)&amp;IF(T73&lt;&gt;Y73,P73&amp;R73&amp;" "&amp;Y73&amp;" / "&amp;Z73&amp;CHAR(10),)&amp;CHAR(10)&amp;AC169&amp;CHAR(10)&amp;AC170&amp;AC171</f>
        <v>拜亞基
生命：/14 魔法：/10
理智：/50(40) 幸運：
力量：90 敏捷：67 意志：50
 體質：50 外貌：0  教育：0
體型：90 智力：50  靈感：50 
體格：2 DB：＋1D6 MOV：8 護甲：無
名稱： 特徵：任意 
[技能列表]
心理學 10 / 5 / 2
信譽 0 / 0 / 0
偵查 25 / 10 / 4
聆聽 20 / 10 / 4
母語: 1 / 0 / 0
[物品]
現金：1,000日元
[戰鬥技能]
閃躲 33 / 16 / 6
空手 25% 1d3+dB
[背景]
小說來源:在那裏有節奏地撲打著的，是一群已經馴服幷且經過訓練的，像雜種似的有翼生物……那即使和烏鴉、鼹鼠、兀鷲、螞蟻、或者腐爛的人類尸體相比，也都是完全不同的東西——我無法回憶，也絕對不能回憶起來。——H．P．洛夫克拉夫特，《魔宴》
拜亞基具備空間折躍的能力嗎？有人猜想這個能力憑藉了某個有時也被稱爲“hune”的臟器。某些人將對該器官作爲武器或運輸方式的應用潜力産生極大興趣。
也許這臟器的標本正位于某個被遺忘的博物館或實驗室裏，等待不知情的科學家來激活它可怕的秘密。
特殊能力:飛行：拜亞基能够携帶一名騎乘者穿越宇宙；但是如果要使人類騎乘者不受真空和絕對零度的傷害，必須借助某種適當的魔法或藥水加以保護（例如黃金蜂蜜酒）。法術：拜亞基有40%的幾率擁有1D4種法術。這種法術可能和哈斯塔以及和哈斯塔相關的存在有關。
攻擊方式:每回合攻擊：2次
戰鬥方式：拜亞基會用爪子攻擊或撞擊受害者，造成嚴重傷害緊咬不放（戰技）：如果撕咬成功拜亞基將會附著在受害者身上幷且開始吸食他或她的血液。拜亞基附著的每回合開始，包括第一回合，吸血將削减受害者3D10的力量，直至死亡（STR爲0）。拜亞基的STR數值將始終受此攻擊的效果影響，直到他吸幹受害人的血（不確定翻譯是否正確），除非受害者做一次成功的STR對抗檢定。受害者幸存後，需要休息和回復血液（輸血爲好），如此治療後力量可以每天恢復1D10+5。一個拜亞基每次都只能咬住一個受害者。格鬥55%（27/11）,傷害1D6+DB 緊咬不放（戰技）傷害1D6+3D10 吸食STR（血液）（單一受害者）閃避33% (16/6) 護甲：2毛髮與堅韌獸皮
技能：聆聽50%，偵查50% 
理智損失:直視拜亞基喪失1/1D6點理智。
移動:5/16 飛行
介紹:這個星界生物通常爲無以名狀的哈斯塔服務，幷可以被召喚來參與儀式。拜亞基的軀體由一般的物質組成，所以手槍之類的普通武器也能傷害它。拜亞基幷不栖息在地球上，而是生活在星際空間中，但是可以被召喚出來執行一些事務或者作爲坐騎携帶騎乘者穿越星際空間。
</v>
      </c>
      <c r="AC36" s="57"/>
      <c r="AD36" s="57"/>
      <c r="AE36" s="57"/>
      <c r="AF36" s="57"/>
      <c r="AG36" s="57"/>
      <c r="AH36" s="57"/>
      <c r="AI36" s="57"/>
      <c r="AJ36" s="57"/>
      <c r="AK36" s="111"/>
      <c r="AL36" s="648"/>
      <c r="AM36" s="644" t="s">
        <v>555</v>
      </c>
      <c r="AN36" s="641" t="s">
        <v>498</v>
      </c>
      <c r="AO36" s="641" t="str">
        <f>SUBSTITUTE(V12,"""","\""")</f>
        <v/>
      </c>
      <c r="AP36" s="641" t="s">
        <v>499</v>
      </c>
    </row>
    <row r="37" ht="14.25" customHeight="1" spans="1:42">
      <c r="A37" s="63" t="s">
        <v>524</v>
      </c>
      <c r="B37" s="67" t="s">
        <v>556</v>
      </c>
      <c r="C37" s="41"/>
      <c r="D37" s="41"/>
      <c r="E37" s="41"/>
      <c r="F37" s="70">
        <v>20</v>
      </c>
      <c r="G37" s="41"/>
      <c r="H37" s="66" t="str">
        <f t="array" ref="H37">IFERROR(INDEX(附表.技能!$1:$250,MATCH($D$12,附表.技能!$A:$A,0),MATCH(B37,附表.技能!$1:$1,0)),"")</f>
        <v/>
      </c>
      <c r="I37" s="120"/>
      <c r="J37" s="120"/>
      <c r="K37" s="121"/>
      <c r="L37" s="116">
        <f t="shared" si="9"/>
        <v>20</v>
      </c>
      <c r="M37" s="117" t="str">
        <f t="shared" si="10"/>
        <v>10 / 4</v>
      </c>
      <c r="O37" s="63" t="s">
        <v>524</v>
      </c>
      <c r="P37" s="233" t="s">
        <v>557</v>
      </c>
      <c r="Q37" s="152"/>
      <c r="R37" s="152"/>
      <c r="S37" s="152"/>
      <c r="T37" s="165">
        <v>5</v>
      </c>
      <c r="U37" s="166" t="str">
        <f t="array" ref="U37">IFERROR(INDEX(附表.技能!$1:$250,MATCH($D$12,附表.技能!$A:$A,0),MATCH(P37,附表.技能!$1:$1,0)),"")</f>
        <v/>
      </c>
      <c r="V37" s="120"/>
      <c r="W37" s="167"/>
      <c r="X37" s="165"/>
      <c r="Y37" s="209">
        <f t="shared" si="6"/>
        <v>5</v>
      </c>
      <c r="Z37" s="210" t="str">
        <f t="shared" si="7"/>
        <v>2 / 1</v>
      </c>
      <c r="AA37" s="36"/>
      <c r="AB37" s="53"/>
      <c r="AK37" s="104"/>
      <c r="AL37" s="648"/>
      <c r="AM37" s="644" t="s">
        <v>558</v>
      </c>
      <c r="AN37" s="641" t="s">
        <v>498</v>
      </c>
      <c r="AO37" s="641" t="str">
        <f t="shared" ref="AO37:AO42" si="11">SUBSTITUTE(L27,"""","\""")</f>
        <v>10</v>
      </c>
      <c r="AP37" s="641" t="s">
        <v>499</v>
      </c>
    </row>
    <row r="38" ht="14.25" customHeight="1" spans="1:42">
      <c r="A38" s="63" t="s">
        <v>524</v>
      </c>
      <c r="B38" s="67" t="s">
        <v>559</v>
      </c>
      <c r="C38" s="41"/>
      <c r="D38" s="41"/>
      <c r="E38" s="41"/>
      <c r="F38" s="70">
        <v>20</v>
      </c>
      <c r="G38" s="41"/>
      <c r="H38" s="66" t="str">
        <f t="array" ref="H38">IFERROR(INDEX(附表.技能!$1:$250,MATCH($D$12,附表.技能!$A:$A,0),MATCH(B38,附表.技能!$1:$1,0)),"")</f>
        <v/>
      </c>
      <c r="I38" s="120"/>
      <c r="J38" s="120"/>
      <c r="K38" s="121"/>
      <c r="L38" s="116">
        <f t="shared" si="9"/>
        <v>20</v>
      </c>
      <c r="M38" s="117" t="str">
        <f t="shared" si="10"/>
        <v>10 / 4</v>
      </c>
      <c r="O38" s="128" t="s">
        <v>560</v>
      </c>
      <c r="P38" s="62"/>
      <c r="Q38" s="62"/>
      <c r="R38" s="62"/>
      <c r="S38" s="62"/>
      <c r="T38" s="62"/>
      <c r="U38" s="62"/>
      <c r="V38" s="62"/>
      <c r="W38" s="62"/>
      <c r="X38" s="62"/>
      <c r="Y38" s="62"/>
      <c r="Z38" s="112"/>
      <c r="AA38" s="36"/>
      <c r="AB38" s="53"/>
      <c r="AK38" s="104"/>
      <c r="AL38" s="648"/>
      <c r="AM38" s="644" t="s">
        <v>561</v>
      </c>
      <c r="AN38" s="641" t="s">
        <v>498</v>
      </c>
      <c r="AO38" s="641" t="str">
        <f t="shared" si="11"/>
        <v>0</v>
      </c>
      <c r="AP38" s="641" t="s">
        <v>499</v>
      </c>
    </row>
    <row r="39" ht="14.25" customHeight="1" spans="1:42">
      <c r="A39" s="63" t="s">
        <v>524</v>
      </c>
      <c r="B39" s="67" t="s">
        <v>562</v>
      </c>
      <c r="C39" s="41"/>
      <c r="D39" s="41"/>
      <c r="E39" s="41"/>
      <c r="F39" s="70">
        <v>20</v>
      </c>
      <c r="G39" s="41"/>
      <c r="H39" s="66" t="str">
        <f t="array" ref="H39">IFERROR(INDEX(附表.技能!$1:$250,MATCH($D$12,附表.技能!$A:$A,0),MATCH(B39,附表.技能!$1:$1,0)),"")</f>
        <v/>
      </c>
      <c r="I39" s="120"/>
      <c r="J39" s="120"/>
      <c r="K39" s="121"/>
      <c r="L39" s="116">
        <f t="shared" si="9"/>
        <v>20</v>
      </c>
      <c r="M39" s="117" t="str">
        <f t="shared" si="10"/>
        <v>10 / 4</v>
      </c>
      <c r="O39" s="63" t="s">
        <v>524</v>
      </c>
      <c r="P39" s="84" t="s">
        <v>563</v>
      </c>
      <c r="Q39" s="11"/>
      <c r="R39" s="11"/>
      <c r="S39" s="11"/>
      <c r="T39" s="114">
        <v>25</v>
      </c>
      <c r="U39" s="66" t="str">
        <f t="array" ref="U39">IFERROR(INDEX(附表.技能!$1:$250,MATCH($D$12,附表.技能!$A:$A,0),MATCH(P39,附表.技能!$1:$1,0)),"")</f>
        <v/>
      </c>
      <c r="V39" s="115"/>
      <c r="W39" s="115"/>
      <c r="X39" s="114"/>
      <c r="Y39" s="122">
        <f t="shared" ref="Y39:Y43" si="12">MAX($T39+$V39+$W39+$X39,1)</f>
        <v>25</v>
      </c>
      <c r="Z39" s="117" t="str">
        <f t="shared" ref="Z39:Z44" si="13">ROUNDDOWN(Y39/2,)&amp;" / "&amp;ROUNDDOWN(Y39/5,)</f>
        <v>12 / 5</v>
      </c>
      <c r="AA39" s="36"/>
      <c r="AB39" s="53"/>
      <c r="AK39" s="104"/>
      <c r="AL39" s="648"/>
      <c r="AM39" s="644" t="s">
        <v>564</v>
      </c>
      <c r="AN39" s="641" t="s">
        <v>498</v>
      </c>
      <c r="AO39" s="641" t="str">
        <f t="shared" si="11"/>
        <v>10</v>
      </c>
      <c r="AP39" s="641" t="s">
        <v>499</v>
      </c>
    </row>
    <row r="40" ht="14.25" customHeight="1" spans="1:42">
      <c r="A40" s="63" t="s">
        <v>524</v>
      </c>
      <c r="B40" s="69" t="s">
        <v>565</v>
      </c>
      <c r="C40" s="41"/>
      <c r="D40" s="41"/>
      <c r="E40" s="41"/>
      <c r="F40" s="70">
        <v>20</v>
      </c>
      <c r="G40" s="41"/>
      <c r="H40" s="66" t="str">
        <f t="array" ref="H40">IFERROR(INDEX(附表.技能!$1:$250,MATCH($D$12,附表.技能!$A:$A,0),MATCH(B40,附表.技能!$1:$1,0)),"")</f>
        <v/>
      </c>
      <c r="I40" s="120"/>
      <c r="J40" s="120"/>
      <c r="K40" s="121"/>
      <c r="L40" s="116">
        <f t="shared" si="9"/>
        <v>20</v>
      </c>
      <c r="M40" s="117" t="str">
        <f t="shared" si="10"/>
        <v>10 / 4</v>
      </c>
      <c r="O40" s="63" t="s">
        <v>524</v>
      </c>
      <c r="P40" s="129" t="s">
        <v>566</v>
      </c>
      <c r="Q40" s="41"/>
      <c r="R40" s="41"/>
      <c r="S40" s="41"/>
      <c r="T40" s="120">
        <v>20</v>
      </c>
      <c r="U40" s="66" t="str">
        <f t="array" ref="U40">IFERROR(INDEX(附表.技能!$1:$250,MATCH($D$12,附表.技能!$A:$A,0),MATCH(P40,附表.技能!$1:$1,0)),"")</f>
        <v/>
      </c>
      <c r="V40" s="121"/>
      <c r="W40" s="121"/>
      <c r="X40" s="120"/>
      <c r="Y40" s="122">
        <f t="shared" si="12"/>
        <v>20</v>
      </c>
      <c r="Z40" s="117" t="str">
        <f t="shared" si="13"/>
        <v>10 / 4</v>
      </c>
      <c r="AA40" s="36"/>
      <c r="AB40" s="53"/>
      <c r="AK40" s="104"/>
      <c r="AL40" s="648"/>
      <c r="AM40" s="644" t="s">
        <v>567</v>
      </c>
      <c r="AN40" s="641" t="s">
        <v>498</v>
      </c>
      <c r="AO40" s="641" t="str">
        <f t="shared" si="11"/>
        <v>5</v>
      </c>
      <c r="AP40" s="641" t="s">
        <v>499</v>
      </c>
    </row>
    <row r="41" ht="14.25" customHeight="1" spans="1:42">
      <c r="A41" s="63" t="s">
        <v>524</v>
      </c>
      <c r="B41" s="79" t="s">
        <v>1474</v>
      </c>
      <c r="C41" s="77"/>
      <c r="D41" s="41"/>
      <c r="E41" s="41"/>
      <c r="F41" s="70">
        <v>1</v>
      </c>
      <c r="G41" s="41"/>
      <c r="H41" s="66"/>
      <c r="I41" s="120"/>
      <c r="J41" s="120"/>
      <c r="K41" s="121"/>
      <c r="L41" s="116">
        <f t="shared" si="9"/>
        <v>1</v>
      </c>
      <c r="M41" s="117" t="str">
        <f t="shared" si="10"/>
        <v>0 / 0</v>
      </c>
      <c r="O41" s="63" t="s">
        <v>524</v>
      </c>
      <c r="P41" s="85" t="s">
        <v>569</v>
      </c>
      <c r="Q41" s="41"/>
      <c r="R41" s="41"/>
      <c r="S41" s="41"/>
      <c r="T41" s="120">
        <v>20</v>
      </c>
      <c r="U41" s="66" t="str">
        <f t="array" ref="U41">IFERROR(INDEX(附表.技能!$1:$250,MATCH($D$12,附表.技能!$A:$A,0),MATCH(P41,附表.技能!$1:$1,0)),"")</f>
        <v/>
      </c>
      <c r="V41" s="121"/>
      <c r="W41" s="121"/>
      <c r="X41" s="120"/>
      <c r="Y41" s="122">
        <f t="shared" si="12"/>
        <v>20</v>
      </c>
      <c r="Z41" s="117" t="str">
        <f t="shared" si="13"/>
        <v>10 / 4</v>
      </c>
      <c r="AA41" s="36"/>
      <c r="AB41" s="53"/>
      <c r="AK41" s="104"/>
      <c r="AL41" s="648"/>
      <c r="AM41" s="644" t="s">
        <v>570</v>
      </c>
      <c r="AN41" s="641" t="s">
        <v>498</v>
      </c>
      <c r="AO41" s="641" t="str">
        <f t="shared" si="11"/>
        <v>15</v>
      </c>
      <c r="AP41" s="641" t="s">
        <v>499</v>
      </c>
    </row>
    <row r="42" ht="14.25" customHeight="1" spans="1:42">
      <c r="A42" s="63" t="s">
        <v>524</v>
      </c>
      <c r="B42" s="608" t="s">
        <v>1474</v>
      </c>
      <c r="C42" s="77"/>
      <c r="D42" s="41"/>
      <c r="E42" s="41"/>
      <c r="F42" s="70">
        <v>1</v>
      </c>
      <c r="G42" s="41"/>
      <c r="H42" s="66" t="str">
        <f t="array" ref="H42">IFERROR(INDEX(附表.技能!$1:$250,MATCH($D$12,附表.技能!$A:$A,0),MATCH(B42,附表.技能!$1:$1,0)),"")</f>
        <v/>
      </c>
      <c r="I42" s="120"/>
      <c r="J42" s="120"/>
      <c r="K42" s="121"/>
      <c r="L42" s="116">
        <f t="shared" si="9"/>
        <v>1</v>
      </c>
      <c r="M42" s="117" t="str">
        <f t="shared" si="10"/>
        <v>0 / 0</v>
      </c>
      <c r="O42" s="63" t="s">
        <v>524</v>
      </c>
      <c r="P42" s="85" t="s">
        <v>571</v>
      </c>
      <c r="Q42" s="41"/>
      <c r="R42" s="41"/>
      <c r="S42" s="41"/>
      <c r="T42" s="120">
        <v>5</v>
      </c>
      <c r="U42" s="66" t="str">
        <f t="array" ref="U42">IFERROR(INDEX(附表.技能!$1:$250,MATCH($D$12,附表.技能!$A:$A,0),MATCH(P42,附表.技能!$1:$1,0)),"")</f>
        <v/>
      </c>
      <c r="V42" s="121"/>
      <c r="W42" s="121"/>
      <c r="X42" s="120"/>
      <c r="Y42" s="122">
        <f t="shared" si="12"/>
        <v>5</v>
      </c>
      <c r="Z42" s="117" t="str">
        <f t="shared" si="13"/>
        <v>2 / 1</v>
      </c>
      <c r="AA42" s="36"/>
      <c r="AB42" s="53"/>
      <c r="AK42" s="104"/>
      <c r="AL42" s="648"/>
      <c r="AM42" s="644" t="s">
        <v>572</v>
      </c>
      <c r="AN42" s="641" t="s">
        <v>498</v>
      </c>
      <c r="AO42" s="641" t="str">
        <f t="shared" si="11"/>
        <v>15</v>
      </c>
      <c r="AP42" s="641" t="s">
        <v>499</v>
      </c>
    </row>
    <row r="43" ht="14.25" customHeight="1" spans="1:42">
      <c r="A43" s="63" t="s">
        <v>524</v>
      </c>
      <c r="B43" s="609" t="s">
        <v>573</v>
      </c>
      <c r="C43" s="41"/>
      <c r="D43" s="41"/>
      <c r="E43" s="41"/>
      <c r="F43" s="70">
        <v>1</v>
      </c>
      <c r="G43" s="41"/>
      <c r="H43" s="66" t="str">
        <f t="array" ref="H43">IFERROR(INDEX(附表.技能!$1:$250,MATCH($D$12,附表.技能!$A:$A,0),MATCH(B43,附表.技能!$1:$1,0)),"")</f>
        <v/>
      </c>
      <c r="I43" s="120"/>
      <c r="J43" s="120"/>
      <c r="K43" s="121"/>
      <c r="L43" s="116">
        <f t="shared" si="9"/>
        <v>1</v>
      </c>
      <c r="M43" s="117" t="str">
        <f t="shared" si="10"/>
        <v>0 / 0</v>
      </c>
      <c r="O43" s="63" t="s">
        <v>524</v>
      </c>
      <c r="P43" s="609" t="s">
        <v>574</v>
      </c>
      <c r="Q43" s="41"/>
      <c r="R43" s="41"/>
      <c r="S43" s="41"/>
      <c r="T43" s="120">
        <v>1</v>
      </c>
      <c r="U43" s="168"/>
      <c r="V43" s="121"/>
      <c r="W43" s="121"/>
      <c r="X43" s="120"/>
      <c r="Y43" s="122">
        <f t="shared" si="12"/>
        <v>1</v>
      </c>
      <c r="Z43" s="117" t="str">
        <f t="shared" si="13"/>
        <v>0 / 0</v>
      </c>
      <c r="AA43" s="36"/>
      <c r="AB43" s="53"/>
      <c r="AK43" s="104"/>
      <c r="AL43" s="648"/>
      <c r="AM43" s="644" t="s">
        <v>575</v>
      </c>
      <c r="AN43" s="641" t="s">
        <v>498</v>
      </c>
      <c r="AO43" s="641" t="str">
        <f>SUBSTITUTE(L34,"""","\""")</f>
        <v>10</v>
      </c>
      <c r="AP43" s="641" t="s">
        <v>499</v>
      </c>
    </row>
    <row r="44" ht="14.25" customHeight="1" spans="1:42">
      <c r="A44" s="63" t="s">
        <v>524</v>
      </c>
      <c r="B44" s="82" t="s">
        <v>576</v>
      </c>
      <c r="C44" s="34"/>
      <c r="D44" s="34"/>
      <c r="E44" s="34"/>
      <c r="F44" s="73">
        <v>5</v>
      </c>
      <c r="G44" s="34"/>
      <c r="H44" s="74" t="str">
        <f t="array" ref="H44">IFERROR(INDEX(附表.技能!$1:$250,MATCH($D$12,附表.技能!$A:$A,0),MATCH(B44,附表.技能!$1:$1,0)),"")</f>
        <v/>
      </c>
      <c r="I44" s="123"/>
      <c r="J44" s="123"/>
      <c r="K44" s="124"/>
      <c r="L44" s="116">
        <f t="shared" si="9"/>
        <v>5</v>
      </c>
      <c r="M44" s="125" t="str">
        <f t="shared" si="10"/>
        <v>2 / 1</v>
      </c>
      <c r="O44" s="63"/>
      <c r="P44" s="86" t="s">
        <v>577</v>
      </c>
      <c r="Q44" s="34"/>
      <c r="R44" s="34"/>
      <c r="S44" s="34"/>
      <c r="T44" s="123">
        <v>0</v>
      </c>
      <c r="U44" s="74" t="str">
        <f t="array" ref="U44">IFERROR(INDEX(附表.技能!$1:$250,MATCH($D$12,附表.技能!$A:$A,0),MATCH(P44,附表.技能!$1:$1,0)),"")</f>
        <v/>
      </c>
      <c r="V44" s="169" t="s">
        <v>578</v>
      </c>
      <c r="W44" s="169" t="s">
        <v>578</v>
      </c>
      <c r="X44" s="123">
        <v>0</v>
      </c>
      <c r="Y44" s="212">
        <f>MAX($X$44,0)</f>
        <v>0</v>
      </c>
      <c r="Z44" s="117" t="str">
        <f t="shared" si="13"/>
        <v>0 / 0</v>
      </c>
      <c r="AA44" s="36"/>
      <c r="AB44" s="53"/>
      <c r="AK44" s="104"/>
      <c r="AL44" s="648"/>
      <c r="AM44" s="644" t="s">
        <v>579</v>
      </c>
      <c r="AN44" s="641" t="s">
        <v>498</v>
      </c>
      <c r="AO44" s="641" t="str">
        <f>SUBSTITUTE(SUBSTITUTE(B35&amp;C35,"""","\"""),CHAR(10)," ")</f>
        <v>生存：</v>
      </c>
      <c r="AP44" s="641" t="s">
        <v>499</v>
      </c>
    </row>
    <row r="45" ht="14.25" customHeight="1" spans="1:42">
      <c r="A45" s="83" t="s">
        <v>580</v>
      </c>
      <c r="B45" s="62"/>
      <c r="C45" s="62"/>
      <c r="D45" s="62"/>
      <c r="E45" s="62"/>
      <c r="F45" s="62"/>
      <c r="G45" s="62"/>
      <c r="H45" s="62"/>
      <c r="I45" s="62"/>
      <c r="J45" s="62"/>
      <c r="K45" s="62"/>
      <c r="L45" s="62"/>
      <c r="M45" s="112"/>
      <c r="O45" s="130" t="s">
        <v>581</v>
      </c>
      <c r="P45" s="62"/>
      <c r="Q45" s="62"/>
      <c r="R45" s="62"/>
      <c r="S45" s="62"/>
      <c r="T45" s="62"/>
      <c r="U45" s="62"/>
      <c r="V45" s="62"/>
      <c r="W45" s="62"/>
      <c r="X45" s="62"/>
      <c r="Y45" s="62"/>
      <c r="Z45" s="112"/>
      <c r="AA45" s="36"/>
      <c r="AB45" s="53"/>
      <c r="AK45" s="104"/>
      <c r="AL45" s="648"/>
      <c r="AM45" s="644" t="s">
        <v>582</v>
      </c>
      <c r="AN45" s="641" t="s">
        <v>498</v>
      </c>
      <c r="AO45" s="641" t="str">
        <f>SUBSTITUTE(L35,"""","\""")</f>
        <v>10</v>
      </c>
      <c r="AP45" s="641" t="s">
        <v>499</v>
      </c>
    </row>
    <row r="46" ht="14.25" customHeight="1" spans="1:42">
      <c r="A46" s="63" t="s">
        <v>524</v>
      </c>
      <c r="B46" s="84" t="s">
        <v>583</v>
      </c>
      <c r="C46" s="11"/>
      <c r="D46" s="11"/>
      <c r="E46" s="11"/>
      <c r="F46" s="65">
        <v>20</v>
      </c>
      <c r="G46" s="11"/>
      <c r="H46" s="66" t="str">
        <f t="array" ref="H46">IFERROR(INDEX(附表.技能!$1:$250,MATCH($D$12,附表.技能!$A:$A,0),MATCH(B46,附表.技能!$1:$1,0)),"")</f>
        <v/>
      </c>
      <c r="I46" s="114"/>
      <c r="J46" s="114"/>
      <c r="K46" s="115"/>
      <c r="L46" s="116">
        <f t="shared" ref="L46:L50" si="14">MAX($F46+$I46+$K46+$J46,1)</f>
        <v>20</v>
      </c>
      <c r="M46" s="117" t="str">
        <f t="shared" ref="M46:M50" si="15">ROUNDDOWN(L46/2,)&amp;" / "&amp;ROUNDDOWN(L46/5,)</f>
        <v>10 / 4</v>
      </c>
      <c r="O46" s="63" t="s">
        <v>524</v>
      </c>
      <c r="P46" s="131" t="s">
        <v>584</v>
      </c>
      <c r="Q46" s="57"/>
      <c r="R46" s="57"/>
      <c r="S46" s="58"/>
      <c r="T46" s="135">
        <f>ROUNDDOWN($S$7/2,)</f>
        <v>33</v>
      </c>
      <c r="U46" s="90" t="str">
        <f t="array" ref="U46">IFERROR(INDEX(附表.技能!$1:$250,MATCH($D$12,附表.技能!$A:$A,0),MATCH(P46,附表.技能!$1:$1,0)),"")</f>
        <v/>
      </c>
      <c r="V46" s="133"/>
      <c r="W46" s="133"/>
      <c r="X46" s="133"/>
      <c r="Y46" s="135">
        <f t="shared" ref="Y46:Y64" si="16">MAX($T46+$V46+$W46+$X46,1)</f>
        <v>33</v>
      </c>
      <c r="Z46" s="136" t="str">
        <f t="shared" ref="Z46:Z64" si="17">ROUNDDOWN(Y46/2,)&amp;" / "&amp;ROUNDDOWN(Y46/5,)</f>
        <v>16 / 6</v>
      </c>
      <c r="AA46" s="214"/>
      <c r="AB46" s="53"/>
      <c r="AK46" s="104"/>
      <c r="AL46" s="648"/>
      <c r="AM46" s="644" t="s">
        <v>585</v>
      </c>
      <c r="AN46" s="641" t="s">
        <v>498</v>
      </c>
      <c r="AO46" s="641" t="str">
        <f t="shared" ref="AO46:AO49" si="18">SUBSTITUTE(L37,"""","\""")</f>
        <v>20</v>
      </c>
      <c r="AP46" s="641" t="s">
        <v>499</v>
      </c>
    </row>
    <row r="47" ht="19.5" spans="1:42">
      <c r="A47" s="63" t="s">
        <v>524</v>
      </c>
      <c r="B47" s="85" t="s">
        <v>586</v>
      </c>
      <c r="C47" s="41"/>
      <c r="D47" s="41"/>
      <c r="E47" s="41"/>
      <c r="F47" s="70">
        <v>10</v>
      </c>
      <c r="G47" s="41"/>
      <c r="H47" s="66" t="str">
        <f t="array" ref="H47">IFERROR(INDEX(附表.技能!$1:$250,MATCH($D$12,附表.技能!$A:$A,0),MATCH(B47,附表.技能!$1:$1,0)),"")</f>
        <v/>
      </c>
      <c r="I47" s="120"/>
      <c r="J47" s="120"/>
      <c r="K47" s="121"/>
      <c r="L47" s="116">
        <f t="shared" si="14"/>
        <v>10</v>
      </c>
      <c r="M47" s="117" t="str">
        <f t="shared" si="15"/>
        <v>5 / 2</v>
      </c>
      <c r="O47" s="63" t="s">
        <v>524</v>
      </c>
      <c r="P47" s="614" t="s">
        <v>587</v>
      </c>
      <c r="Q47" s="164" t="s">
        <v>588</v>
      </c>
      <c r="R47" s="77"/>
      <c r="S47" s="45"/>
      <c r="T47" s="120">
        <v>25</v>
      </c>
      <c r="U47" s="168" t="str">
        <f t="array" ref="U47">IFERROR(INDEX(附表.技能!$1:$250,MATCH($D$12,附表.技能!$A:$A,0),MATCH(Q47,附表.技能!$1:$1,0)),"")</f>
        <v/>
      </c>
      <c r="V47" s="121"/>
      <c r="W47" s="121"/>
      <c r="X47" s="121"/>
      <c r="Y47" s="122">
        <f t="shared" si="16"/>
        <v>25</v>
      </c>
      <c r="Z47" s="192" t="str">
        <f t="shared" si="17"/>
        <v>12 / 5</v>
      </c>
      <c r="AA47" s="36"/>
      <c r="AB47" s="53"/>
      <c r="AK47" s="104"/>
      <c r="AL47" s="648"/>
      <c r="AM47" s="644" t="s">
        <v>589</v>
      </c>
      <c r="AN47" s="641" t="s">
        <v>498</v>
      </c>
      <c r="AO47" s="641" t="str">
        <f t="shared" si="18"/>
        <v>20</v>
      </c>
      <c r="AP47" s="641" t="s">
        <v>499</v>
      </c>
    </row>
    <row r="48" ht="19.5" spans="1:42">
      <c r="A48" s="63" t="s">
        <v>524</v>
      </c>
      <c r="B48" s="85" t="s">
        <v>590</v>
      </c>
      <c r="C48" s="41"/>
      <c r="D48" s="41"/>
      <c r="E48" s="41"/>
      <c r="F48" s="70">
        <v>5</v>
      </c>
      <c r="G48" s="41"/>
      <c r="H48" s="66" t="str">
        <f t="array" ref="H48">IFERROR(INDEX(附表.技能!$1:$250,MATCH($D$12,附表.技能!$A:$A,0),MATCH(B48,附表.技能!$1:$1,0)),"")</f>
        <v/>
      </c>
      <c r="I48" s="120"/>
      <c r="J48" s="120"/>
      <c r="K48" s="121"/>
      <c r="L48" s="116">
        <f t="shared" si="14"/>
        <v>5</v>
      </c>
      <c r="M48" s="117" t="str">
        <f t="shared" si="15"/>
        <v>2 / 1</v>
      </c>
      <c r="O48" s="63" t="s">
        <v>524</v>
      </c>
      <c r="P48" s="93"/>
      <c r="Q48" s="610" t="s">
        <v>591</v>
      </c>
      <c r="R48" s="41"/>
      <c r="S48" s="41"/>
      <c r="T48" s="120">
        <v>20</v>
      </c>
      <c r="U48" s="168" t="str">
        <f t="array" ref="U48">IFERROR(INDEX(附表.技能!$1:$250,MATCH($D$12,附表.技能!$A:$A,0),MATCH(Q48,附表.技能!$1:$1,0)),"")</f>
        <v/>
      </c>
      <c r="V48" s="121"/>
      <c r="W48" s="121"/>
      <c r="X48" s="121"/>
      <c r="Y48" s="122">
        <f t="shared" si="16"/>
        <v>20</v>
      </c>
      <c r="Z48" s="192" t="str">
        <f t="shared" si="17"/>
        <v>10 / 4</v>
      </c>
      <c r="AA48" s="36"/>
      <c r="AB48" s="53"/>
      <c r="AK48" s="104"/>
      <c r="AL48" s="648"/>
      <c r="AM48" s="644" t="s">
        <v>592</v>
      </c>
      <c r="AN48" s="641" t="s">
        <v>498</v>
      </c>
      <c r="AO48" s="641" t="str">
        <f t="shared" si="18"/>
        <v>20</v>
      </c>
      <c r="AP48" s="641" t="s">
        <v>499</v>
      </c>
    </row>
    <row r="49" ht="14.25" customHeight="1" spans="1:42">
      <c r="A49" s="63" t="s">
        <v>524</v>
      </c>
      <c r="B49" s="85" t="s">
        <v>593</v>
      </c>
      <c r="C49" s="41"/>
      <c r="D49" s="41"/>
      <c r="E49" s="41"/>
      <c r="F49" s="70">
        <v>1</v>
      </c>
      <c r="G49" s="41"/>
      <c r="H49" s="66" t="str">
        <f t="array" ref="H49">IFERROR(INDEX(附表.技能!$1:$250,MATCH($D$12,附表.技能!$A:$A,0),MATCH(B49,附表.技能!$1:$1,0)),"")</f>
        <v/>
      </c>
      <c r="I49" s="120"/>
      <c r="J49" s="120"/>
      <c r="K49" s="121"/>
      <c r="L49" s="116">
        <f t="shared" si="14"/>
        <v>1</v>
      </c>
      <c r="M49" s="117" t="str">
        <f t="shared" si="15"/>
        <v>0 / 0</v>
      </c>
      <c r="O49" s="63" t="s">
        <v>524</v>
      </c>
      <c r="P49" s="93"/>
      <c r="Q49" s="610" t="s">
        <v>594</v>
      </c>
      <c r="R49" s="41"/>
      <c r="S49" s="41"/>
      <c r="T49" s="120">
        <v>20</v>
      </c>
      <c r="U49" s="168" t="str">
        <f t="array" ref="U49">IFERROR(INDEX(附表.技能!$1:$250,MATCH($D$12,附表.技能!$A:$A,0),MATCH(Q49,附表.技能!$1:$1,0)),"")</f>
        <v/>
      </c>
      <c r="V49" s="121"/>
      <c r="W49" s="121"/>
      <c r="X49" s="121"/>
      <c r="Y49" s="122">
        <f t="shared" si="16"/>
        <v>20</v>
      </c>
      <c r="Z49" s="192" t="str">
        <f t="shared" si="17"/>
        <v>10 / 4</v>
      </c>
      <c r="AA49" s="36"/>
      <c r="AB49" s="53"/>
      <c r="AK49" s="104"/>
      <c r="AL49" s="648"/>
      <c r="AM49" s="644" t="s">
        <v>595</v>
      </c>
      <c r="AN49" s="641" t="s">
        <v>498</v>
      </c>
      <c r="AO49" s="641" t="str">
        <f t="shared" si="18"/>
        <v>20</v>
      </c>
      <c r="AP49" s="641" t="s">
        <v>499</v>
      </c>
    </row>
    <row r="50" ht="14.25" customHeight="1" spans="1:42">
      <c r="A50" s="63" t="s">
        <v>524</v>
      </c>
      <c r="B50" s="86" t="s">
        <v>596</v>
      </c>
      <c r="C50" s="34"/>
      <c r="D50" s="34"/>
      <c r="E50" s="34"/>
      <c r="F50" s="73">
        <v>10</v>
      </c>
      <c r="G50" s="34"/>
      <c r="H50" s="74" t="str">
        <f t="array" ref="H50">IFERROR(INDEX(附表.技能!$1:$250,MATCH($D$12,附表.技能!$A:$A,0),MATCH(B50,附表.技能!$1:$1,0)),"")</f>
        <v/>
      </c>
      <c r="I50" s="123"/>
      <c r="J50" s="123"/>
      <c r="K50" s="124"/>
      <c r="L50" s="116">
        <f t="shared" si="14"/>
        <v>10</v>
      </c>
      <c r="M50" s="125" t="str">
        <f t="shared" si="15"/>
        <v>5 / 2</v>
      </c>
      <c r="O50" s="63" t="s">
        <v>524</v>
      </c>
      <c r="P50" s="93"/>
      <c r="Q50" s="621" t="s">
        <v>597</v>
      </c>
      <c r="R50" s="41"/>
      <c r="S50" s="41"/>
      <c r="T50" s="120">
        <v>15</v>
      </c>
      <c r="U50" s="168" t="str">
        <f t="array" ref="U50">IFERROR(INDEX(附表.技能!$1:$250,MATCH($D$12,附表.技能!$A:$A,0),MATCH(Q50,附表.技能!$1:$1,0)),"")</f>
        <v/>
      </c>
      <c r="V50" s="121"/>
      <c r="W50" s="121"/>
      <c r="X50" s="121"/>
      <c r="Y50" s="122">
        <f t="shared" si="16"/>
        <v>15</v>
      </c>
      <c r="Z50" s="192" t="str">
        <f t="shared" si="17"/>
        <v>7 / 3</v>
      </c>
      <c r="AA50" s="36"/>
      <c r="AB50" s="53"/>
      <c r="AK50" s="104"/>
      <c r="AL50" s="648"/>
      <c r="AM50" s="644" t="s">
        <v>598</v>
      </c>
      <c r="AN50" s="641" t="s">
        <v>498</v>
      </c>
      <c r="AO50" s="641" t="str">
        <f>SUBSTITUTE(SUBSTITUTE(B41&amp;C41,"""","\"""),CHAR(10)," ")</f>
        <v>駕駛：</v>
      </c>
      <c r="AP50" s="641" t="s">
        <v>499</v>
      </c>
    </row>
    <row r="51" ht="14.25" customHeight="1" spans="1:42">
      <c r="A51" s="87" t="s">
        <v>599</v>
      </c>
      <c r="B51" s="62"/>
      <c r="C51" s="62"/>
      <c r="D51" s="62"/>
      <c r="E51" s="62"/>
      <c r="F51" s="62"/>
      <c r="G51" s="62"/>
      <c r="H51" s="62"/>
      <c r="I51" s="62"/>
      <c r="J51" s="62"/>
      <c r="K51" s="62"/>
      <c r="L51" s="62"/>
      <c r="M51" s="112"/>
      <c r="O51" s="63" t="s">
        <v>524</v>
      </c>
      <c r="P51" s="93"/>
      <c r="Q51" s="610" t="s">
        <v>600</v>
      </c>
      <c r="R51" s="41"/>
      <c r="S51" s="41"/>
      <c r="T51" s="120">
        <v>15</v>
      </c>
      <c r="U51" s="168" t="str">
        <f t="array" ref="U51">IFERROR(INDEX(附表.技能!$1:$250,MATCH($D$12,附表.技能!$A:$A,0),MATCH(Q51,附表.技能!$1:$1,0)),"")</f>
        <v/>
      </c>
      <c r="V51" s="121"/>
      <c r="W51" s="121"/>
      <c r="X51" s="121"/>
      <c r="Y51" s="122">
        <f t="shared" si="16"/>
        <v>15</v>
      </c>
      <c r="Z51" s="192" t="str">
        <f t="shared" si="17"/>
        <v>7 / 3</v>
      </c>
      <c r="AA51" s="36"/>
      <c r="AB51" s="53"/>
      <c r="AK51" s="104"/>
      <c r="AL51" s="648"/>
      <c r="AM51" s="644" t="s">
        <v>601</v>
      </c>
      <c r="AN51" s="641" t="s">
        <v>498</v>
      </c>
      <c r="AO51" s="641" t="str">
        <f>SUBSTITUTE(L41,"""","\""")</f>
        <v>1</v>
      </c>
      <c r="AP51" s="641" t="s">
        <v>499</v>
      </c>
    </row>
    <row r="52" ht="14.25" customHeight="1" spans="1:42">
      <c r="A52" s="63" t="s">
        <v>524</v>
      </c>
      <c r="B52" s="88" t="s">
        <v>602</v>
      </c>
      <c r="C52" s="38"/>
      <c r="D52" s="38"/>
      <c r="E52" s="38"/>
      <c r="F52" s="89">
        <v>5</v>
      </c>
      <c r="G52" s="38"/>
      <c r="H52" s="90" t="str">
        <f t="array" ref="H52">IFERROR(INDEX(附表.技能!$1:$250,MATCH($D$12,附表.技能!$A:$A,0),MATCH(B52,附表.技能!$1:$1,0)),"")</f>
        <v/>
      </c>
      <c r="I52" s="133"/>
      <c r="J52" s="133"/>
      <c r="K52" s="134"/>
      <c r="L52" s="135">
        <f t="shared" ref="L52:L72" si="19">MAX($F52+$I52+$K52+$J52,1)</f>
        <v>5</v>
      </c>
      <c r="M52" s="136" t="str">
        <f t="shared" ref="M52:M72" si="20">ROUNDDOWN(L52/2,)&amp;" / "&amp;ROUNDDOWN(L52/5,)</f>
        <v>2 / 1</v>
      </c>
      <c r="N52" s="137"/>
      <c r="O52" s="63" t="s">
        <v>524</v>
      </c>
      <c r="P52" s="93"/>
      <c r="Q52" s="610" t="s">
        <v>603</v>
      </c>
      <c r="R52" s="41"/>
      <c r="S52" s="41"/>
      <c r="T52" s="120">
        <v>10</v>
      </c>
      <c r="U52" s="168" t="str">
        <f t="array" ref="U52">IFERROR(INDEX(附表.技能!$1:$250,MATCH($D$12,附表.技能!$A:$A,0),MATCH(Q52,附表.技能!$1:$1,0)),"")</f>
        <v/>
      </c>
      <c r="V52" s="121"/>
      <c r="W52" s="121"/>
      <c r="X52" s="120"/>
      <c r="Y52" s="122">
        <f t="shared" si="16"/>
        <v>10</v>
      </c>
      <c r="Z52" s="192" t="str">
        <f t="shared" si="17"/>
        <v>5 / 2</v>
      </c>
      <c r="AA52" s="36"/>
      <c r="AB52" s="53"/>
      <c r="AK52" s="104"/>
      <c r="AL52" s="648"/>
      <c r="AM52" s="644" t="s">
        <v>604</v>
      </c>
      <c r="AN52" s="641" t="s">
        <v>498</v>
      </c>
      <c r="AO52" s="641" t="str">
        <f>SUBSTITUTE(L44,"""","\""")</f>
        <v>5</v>
      </c>
      <c r="AP52" s="641" t="s">
        <v>499</v>
      </c>
    </row>
    <row r="53" ht="14.25" customHeight="1" spans="1:42">
      <c r="A53" s="63" t="s">
        <v>524</v>
      </c>
      <c r="B53" s="69" t="s">
        <v>605</v>
      </c>
      <c r="C53" s="41"/>
      <c r="D53" s="41"/>
      <c r="E53" s="41"/>
      <c r="F53" s="70">
        <v>5</v>
      </c>
      <c r="G53" s="41"/>
      <c r="H53" s="66" t="str">
        <f t="array" ref="H53">IFERROR(INDEX(附表.技能!$1:$250,MATCH($D$12,附表.技能!$A:$A,0),MATCH(B53,附表.技能!$1:$1,0)),"")</f>
        <v/>
      </c>
      <c r="I53" s="120"/>
      <c r="J53" s="120"/>
      <c r="K53" s="121"/>
      <c r="L53" s="116">
        <f t="shared" si="19"/>
        <v>5</v>
      </c>
      <c r="M53" s="117" t="str">
        <f t="shared" si="20"/>
        <v>2 / 1</v>
      </c>
      <c r="N53" s="137"/>
      <c r="O53" s="63" t="s">
        <v>524</v>
      </c>
      <c r="P53" s="93"/>
      <c r="Q53" s="610" t="s">
        <v>606</v>
      </c>
      <c r="R53" s="41"/>
      <c r="S53" s="41"/>
      <c r="T53" s="120">
        <v>10</v>
      </c>
      <c r="U53" s="168" t="str">
        <f t="array" ref="U53">IFERROR(INDEX(附表.技能!$1:$250,MATCH($D$12,附表.技能!$A:$A,0),MATCH(Q53,附表.技能!$1:$1,0)),"")</f>
        <v/>
      </c>
      <c r="V53" s="121"/>
      <c r="W53" s="121"/>
      <c r="X53" s="121"/>
      <c r="Y53" s="122">
        <f t="shared" si="16"/>
        <v>10</v>
      </c>
      <c r="Z53" s="192" t="str">
        <f t="shared" si="17"/>
        <v>5 / 2</v>
      </c>
      <c r="AA53" s="36"/>
      <c r="AB53" s="53"/>
      <c r="AK53" s="104"/>
      <c r="AL53" s="648"/>
      <c r="AM53" s="644" t="s">
        <v>607</v>
      </c>
      <c r="AN53" s="641" t="s">
        <v>498</v>
      </c>
      <c r="AO53" s="641" t="str">
        <f t="shared" ref="AO53:AO57" si="21">SUBSTITUTE(L46,"""","\""")</f>
        <v>20</v>
      </c>
      <c r="AP53" s="641" t="s">
        <v>499</v>
      </c>
    </row>
    <row r="54" ht="14.25" customHeight="1" spans="1:42">
      <c r="A54" s="63" t="s">
        <v>524</v>
      </c>
      <c r="B54" s="67" t="s">
        <v>608</v>
      </c>
      <c r="C54" s="41"/>
      <c r="D54" s="41"/>
      <c r="E54" s="41"/>
      <c r="F54" s="70">
        <v>5</v>
      </c>
      <c r="G54" s="41"/>
      <c r="H54" s="66" t="str">
        <f t="array" ref="H54">IFERROR(INDEX(附表.技能!$1:$250,MATCH($D$12,附表.技能!$A:$A,0),MATCH(B54,附表.技能!$1:$1,0)),"")</f>
        <v/>
      </c>
      <c r="I54" s="120"/>
      <c r="J54" s="120"/>
      <c r="K54" s="121"/>
      <c r="L54" s="116">
        <f t="shared" si="19"/>
        <v>5</v>
      </c>
      <c r="M54" s="117" t="str">
        <f t="shared" si="20"/>
        <v>2 / 1</v>
      </c>
      <c r="N54" s="242"/>
      <c r="O54" s="63" t="s">
        <v>524</v>
      </c>
      <c r="P54" s="93"/>
      <c r="Q54" s="610" t="s">
        <v>609</v>
      </c>
      <c r="R54" s="41"/>
      <c r="S54" s="41"/>
      <c r="T54" s="120">
        <v>5</v>
      </c>
      <c r="U54" s="168" t="str">
        <f t="array" ref="U54">IFERROR(INDEX(附表.技能!$1:$250,MATCH($D$12,附表.技能!$A:$A,0),MATCH(Q54,附表.技能!$1:$1,0)),"")</f>
        <v/>
      </c>
      <c r="V54" s="121"/>
      <c r="W54" s="121"/>
      <c r="X54" s="121"/>
      <c r="Y54" s="122">
        <f t="shared" si="16"/>
        <v>5</v>
      </c>
      <c r="Z54" s="192" t="str">
        <f t="shared" si="17"/>
        <v>2 / 1</v>
      </c>
      <c r="AA54" s="36"/>
      <c r="AB54" s="53"/>
      <c r="AK54" s="104"/>
      <c r="AL54" s="648"/>
      <c r="AM54" s="644" t="s">
        <v>610</v>
      </c>
      <c r="AN54" s="641" t="s">
        <v>498</v>
      </c>
      <c r="AO54" s="641" t="str">
        <f t="shared" si="21"/>
        <v>10</v>
      </c>
      <c r="AP54" s="641" t="s">
        <v>499</v>
      </c>
    </row>
    <row r="55" ht="14.25" customHeight="1" spans="1:42">
      <c r="A55" s="63" t="s">
        <v>524</v>
      </c>
      <c r="B55" s="67" t="s">
        <v>611</v>
      </c>
      <c r="C55" s="41"/>
      <c r="D55" s="41"/>
      <c r="E55" s="41"/>
      <c r="F55" s="70">
        <v>5</v>
      </c>
      <c r="G55" s="41"/>
      <c r="H55" s="66" t="str">
        <f t="array" ref="H55">IFERROR(INDEX(附表.技能!$1:$250,MATCH($D$12,附表.技能!$A:$A,0),MATCH(B55,附表.技能!$1:$1,0)),"")</f>
        <v/>
      </c>
      <c r="I55" s="120"/>
      <c r="J55" s="120"/>
      <c r="K55" s="121"/>
      <c r="L55" s="116">
        <f t="shared" si="19"/>
        <v>5</v>
      </c>
      <c r="M55" s="117" t="str">
        <f t="shared" si="20"/>
        <v>2 / 1</v>
      </c>
      <c r="N55" s="242"/>
      <c r="O55" s="63" t="s">
        <v>524</v>
      </c>
      <c r="P55" s="71" t="s">
        <v>612</v>
      </c>
      <c r="Q55" s="41"/>
      <c r="R55" s="41"/>
      <c r="S55" s="41"/>
      <c r="T55" s="120">
        <v>20</v>
      </c>
      <c r="U55" s="168" t="str">
        <f t="array" ref="U55">IFERROR(INDEX(附表.技能!$1:$250,MATCH($D$12,附表.技能!$A:$A,0),MATCH(Q55,附表.技能!$1:$1,0)),"")</f>
        <v/>
      </c>
      <c r="V55" s="121"/>
      <c r="W55" s="121"/>
      <c r="X55" s="121"/>
      <c r="Y55" s="122">
        <f t="shared" si="16"/>
        <v>20</v>
      </c>
      <c r="Z55" s="192" t="str">
        <f t="shared" si="17"/>
        <v>10 / 4</v>
      </c>
      <c r="AA55" s="36"/>
      <c r="AB55" s="53"/>
      <c r="AK55" s="104"/>
      <c r="AL55" s="648"/>
      <c r="AM55" s="644" t="s">
        <v>613</v>
      </c>
      <c r="AN55" s="641" t="s">
        <v>498</v>
      </c>
      <c r="AO55" s="641" t="str">
        <f t="shared" si="21"/>
        <v>5</v>
      </c>
      <c r="AP55" s="641" t="s">
        <v>499</v>
      </c>
    </row>
    <row r="56" ht="14.25" customHeight="1" spans="1:42">
      <c r="A56" s="63" t="s">
        <v>524</v>
      </c>
      <c r="B56" s="67" t="s">
        <v>614</v>
      </c>
      <c r="C56" s="41"/>
      <c r="D56" s="41"/>
      <c r="E56" s="41"/>
      <c r="F56" s="70">
        <v>10</v>
      </c>
      <c r="G56" s="41"/>
      <c r="H56" s="66" t="str">
        <f t="array" ref="H56">IFERROR(INDEX(附表.技能!$1:$250,MATCH($D$12,附表.技能!$A:$A,0),MATCH(B56,附表.技能!$1:$1,0)),"")</f>
        <v/>
      </c>
      <c r="I56" s="120"/>
      <c r="J56" s="120"/>
      <c r="K56" s="121"/>
      <c r="L56" s="116">
        <f t="shared" si="19"/>
        <v>10</v>
      </c>
      <c r="M56" s="117" t="str">
        <f t="shared" si="20"/>
        <v>5 / 2</v>
      </c>
      <c r="N56" s="242"/>
      <c r="O56" s="63" t="s">
        <v>524</v>
      </c>
      <c r="P56" s="615" t="s">
        <v>615</v>
      </c>
      <c r="Q56" s="610" t="s">
        <v>616</v>
      </c>
      <c r="R56" s="41"/>
      <c r="S56" s="41"/>
      <c r="T56" s="120">
        <v>15</v>
      </c>
      <c r="U56" s="168" t="str">
        <f t="array" ref="U56">IFERROR(INDEX(附表.技能!$1:$250,MATCH($D$12,附表.技能!$A:$A,0),MATCH(Q56,附表.技能!$1:$1,0)),"")</f>
        <v/>
      </c>
      <c r="V56" s="121"/>
      <c r="W56" s="121"/>
      <c r="X56" s="120"/>
      <c r="Y56" s="122">
        <f t="shared" si="16"/>
        <v>15</v>
      </c>
      <c r="Z56" s="192" t="str">
        <f t="shared" si="17"/>
        <v>7 / 3</v>
      </c>
      <c r="AA56" s="36"/>
      <c r="AB56" s="53"/>
      <c r="AK56" s="104"/>
      <c r="AL56" s="648"/>
      <c r="AM56" s="644" t="s">
        <v>617</v>
      </c>
      <c r="AN56" s="641" t="s">
        <v>498</v>
      </c>
      <c r="AO56" s="641" t="str">
        <f t="shared" si="21"/>
        <v>1</v>
      </c>
      <c r="AP56" s="641" t="s">
        <v>499</v>
      </c>
    </row>
    <row r="57" ht="14.25" customHeight="1" spans="1:42">
      <c r="A57" s="63" t="s">
        <v>524</v>
      </c>
      <c r="B57" s="67" t="s">
        <v>618</v>
      </c>
      <c r="C57" s="41"/>
      <c r="D57" s="41"/>
      <c r="E57" s="41"/>
      <c r="F57" s="70">
        <v>1</v>
      </c>
      <c r="G57" s="41"/>
      <c r="H57" s="66" t="str">
        <f t="array" ref="H57">IFERROR(INDEX(附表.技能!$1:$250,MATCH($D$12,附表.技能!$A:$A,0),MATCH(B57,附表.技能!$1:$1,0)),"")</f>
        <v/>
      </c>
      <c r="I57" s="120"/>
      <c r="J57" s="120"/>
      <c r="K57" s="121"/>
      <c r="L57" s="116">
        <f t="shared" si="19"/>
        <v>1</v>
      </c>
      <c r="M57" s="117" t="str">
        <f t="shared" si="20"/>
        <v>0 / 0</v>
      </c>
      <c r="N57" s="242"/>
      <c r="O57" s="63" t="s">
        <v>524</v>
      </c>
      <c r="P57" s="93"/>
      <c r="Q57" s="171" t="s">
        <v>619</v>
      </c>
      <c r="R57" s="41"/>
      <c r="S57" s="45"/>
      <c r="T57" s="120">
        <v>20</v>
      </c>
      <c r="U57" s="168" t="str">
        <f t="array" ref="U57">IFERROR(INDEX(附表.技能!$1:$250,MATCH($D$12,附表.技能!$A:$A,0),MATCH(Q57,附表.技能!$1:$1,0)),"")</f>
        <v/>
      </c>
      <c r="V57" s="121"/>
      <c r="W57" s="121"/>
      <c r="X57" s="121"/>
      <c r="Y57" s="122">
        <f t="shared" si="16"/>
        <v>20</v>
      </c>
      <c r="Z57" s="192" t="str">
        <f t="shared" si="17"/>
        <v>10 / 4</v>
      </c>
      <c r="AA57" s="36"/>
      <c r="AB57" s="53"/>
      <c r="AK57" s="104"/>
      <c r="AL57" s="648"/>
      <c r="AM57" s="644" t="s">
        <v>620</v>
      </c>
      <c r="AN57" s="641" t="s">
        <v>498</v>
      </c>
      <c r="AO57" s="641" t="str">
        <f t="shared" si="21"/>
        <v>10</v>
      </c>
      <c r="AP57" s="641" t="s">
        <v>499</v>
      </c>
    </row>
    <row r="58" ht="14.25" customHeight="1" spans="1:42">
      <c r="A58" s="63" t="s">
        <v>524</v>
      </c>
      <c r="B58" s="82" t="s">
        <v>621</v>
      </c>
      <c r="C58" s="34"/>
      <c r="D58" s="34"/>
      <c r="E58" s="34"/>
      <c r="F58" s="70">
        <v>1</v>
      </c>
      <c r="G58" s="41"/>
      <c r="H58" s="66" t="str">
        <f t="array" ref="H58">IFERROR(INDEX(附表.技能!$1:$250,MATCH($D$12,附表.技能!$A:$A,0),MATCH(B58,附表.技能!$1:$1,0)),"")</f>
        <v/>
      </c>
      <c r="I58" s="120"/>
      <c r="J58" s="120"/>
      <c r="K58" s="121"/>
      <c r="L58" s="116">
        <f t="shared" si="19"/>
        <v>1</v>
      </c>
      <c r="M58" s="117" t="str">
        <f t="shared" si="20"/>
        <v>0 / 0</v>
      </c>
      <c r="N58" s="242"/>
      <c r="O58" s="63" t="s">
        <v>524</v>
      </c>
      <c r="P58" s="93"/>
      <c r="Q58" s="171" t="s">
        <v>622</v>
      </c>
      <c r="R58" s="41"/>
      <c r="S58" s="45"/>
      <c r="T58" s="120">
        <v>25</v>
      </c>
      <c r="U58" s="168" t="str">
        <f t="array" ref="U58">IFERROR(INDEX(附表.技能!$1:$250,MATCH($D$12,附表.技能!$A:$A,0),MATCH(Q58,附表.技能!$1:$1,0)),"")</f>
        <v/>
      </c>
      <c r="V58" s="121"/>
      <c r="W58" s="121"/>
      <c r="X58" s="120"/>
      <c r="Y58" s="122">
        <f t="shared" si="16"/>
        <v>25</v>
      </c>
      <c r="Z58" s="192" t="str">
        <f t="shared" si="17"/>
        <v>12 / 5</v>
      </c>
      <c r="AA58" s="36"/>
      <c r="AB58" s="53"/>
      <c r="AK58" s="104"/>
      <c r="AL58" s="648"/>
      <c r="AM58" s="644" t="s">
        <v>623</v>
      </c>
      <c r="AN58" s="641" t="s">
        <v>498</v>
      </c>
      <c r="AO58" s="641" t="str">
        <f>SUBSTITUTE(L74,"""","\""")</f>
        <v>1</v>
      </c>
      <c r="AP58" s="641" t="s">
        <v>499</v>
      </c>
    </row>
    <row r="59" ht="14.25" customHeight="1" spans="1:42">
      <c r="A59" s="63" t="s">
        <v>524</v>
      </c>
      <c r="B59" s="91" t="s">
        <v>624</v>
      </c>
      <c r="C59" s="610" t="s">
        <v>625</v>
      </c>
      <c r="D59" s="41"/>
      <c r="E59" s="41"/>
      <c r="F59" s="70">
        <v>1</v>
      </c>
      <c r="G59" s="41"/>
      <c r="H59" s="66" t="str">
        <f t="array" ref="H59">IFERROR(INDEX(附表.技能!$1:$250,MATCH($D$12,附表.技能!$A:$A,0),MATCH(C59,附表.技能!$1:$1,0)),"")</f>
        <v/>
      </c>
      <c r="I59" s="120"/>
      <c r="J59" s="120"/>
      <c r="K59" s="121"/>
      <c r="L59" s="116">
        <f t="shared" si="19"/>
        <v>1</v>
      </c>
      <c r="M59" s="117" t="str">
        <f t="shared" si="20"/>
        <v>0 / 0</v>
      </c>
      <c r="N59" s="242"/>
      <c r="O59" s="63" t="s">
        <v>524</v>
      </c>
      <c r="P59" s="93"/>
      <c r="Q59" s="171" t="s">
        <v>626</v>
      </c>
      <c r="R59" s="41"/>
      <c r="S59" s="45"/>
      <c r="T59" s="120">
        <v>15</v>
      </c>
      <c r="U59" s="168" t="str">
        <f t="array" ref="U59">IFERROR(INDEX(附表.技能!$1:$250,MATCH($D$12,附表.技能!$A:$A,0),MATCH(Q59,附表.技能!$1:$1,0)),"")</f>
        <v/>
      </c>
      <c r="V59" s="121"/>
      <c r="W59" s="121"/>
      <c r="X59" s="120"/>
      <c r="Y59" s="122">
        <f t="shared" si="16"/>
        <v>15</v>
      </c>
      <c r="Z59" s="192" t="str">
        <f t="shared" si="17"/>
        <v>7 / 3</v>
      </c>
      <c r="AA59" s="36"/>
      <c r="AB59" s="53"/>
      <c r="AK59" s="104"/>
      <c r="AL59" s="648"/>
      <c r="AM59" s="644" t="s">
        <v>627</v>
      </c>
      <c r="AN59" s="641" t="s">
        <v>498</v>
      </c>
      <c r="AO59" s="641" t="str">
        <f>SUBSTITUTE(SUBSTITUTE(B75&amp;C75,"""","\"""),CHAR(10)," ")</f>
        <v>語言:</v>
      </c>
      <c r="AP59" s="641" t="s">
        <v>499</v>
      </c>
    </row>
    <row r="60" ht="14.25" customHeight="1" spans="1:42">
      <c r="A60" s="63" t="s">
        <v>524</v>
      </c>
      <c r="B60" s="93"/>
      <c r="C60" s="610" t="s">
        <v>628</v>
      </c>
      <c r="D60" s="41"/>
      <c r="E60" s="41"/>
      <c r="F60" s="70">
        <v>1</v>
      </c>
      <c r="G60" s="41"/>
      <c r="H60" s="66" t="str">
        <f t="array" ref="H60">IFERROR(INDEX(附表.技能!$1:$250,MATCH($D$12,附表.技能!$A:$A,0),MATCH(C60,附表.技能!$1:$1,0)),"")</f>
        <v/>
      </c>
      <c r="I60" s="120"/>
      <c r="J60" s="120"/>
      <c r="K60" s="121"/>
      <c r="L60" s="116">
        <f t="shared" si="19"/>
        <v>1</v>
      </c>
      <c r="M60" s="117" t="str">
        <f t="shared" si="20"/>
        <v>0 / 0</v>
      </c>
      <c r="N60" s="242"/>
      <c r="O60" s="63" t="s">
        <v>524</v>
      </c>
      <c r="P60" s="93"/>
      <c r="Q60" s="172" t="s">
        <v>629</v>
      </c>
      <c r="R60" s="41"/>
      <c r="S60" s="45"/>
      <c r="T60" s="120">
        <v>10</v>
      </c>
      <c r="U60" s="168" t="str">
        <f t="array" ref="U60">IFERROR(INDEX(附表.技能!$1:$250,MATCH($D$12,附表.技能!$A:$A,0),MATCH(Q60,附表.技能!$1:$1,0)),"")</f>
        <v/>
      </c>
      <c r="V60" s="121"/>
      <c r="W60" s="121"/>
      <c r="X60" s="120"/>
      <c r="Y60" s="122">
        <f t="shared" si="16"/>
        <v>10</v>
      </c>
      <c r="Z60" s="192" t="str">
        <f t="shared" si="17"/>
        <v>5 / 2</v>
      </c>
      <c r="AA60" s="36"/>
      <c r="AB60" s="53"/>
      <c r="AK60" s="104"/>
      <c r="AL60" s="648"/>
      <c r="AM60" s="644" t="s">
        <v>630</v>
      </c>
      <c r="AN60" s="641" t="s">
        <v>498</v>
      </c>
      <c r="AO60" s="641" t="str">
        <f>SUBSTITUTE(L75,"""","\""")</f>
        <v>1</v>
      </c>
      <c r="AP60" s="641" t="s">
        <v>499</v>
      </c>
    </row>
    <row r="61" ht="14.25" customHeight="1" spans="1:42">
      <c r="A61" s="63" t="s">
        <v>524</v>
      </c>
      <c r="B61" s="93"/>
      <c r="C61" s="611" t="s">
        <v>631</v>
      </c>
      <c r="D61" s="41"/>
      <c r="E61" s="41"/>
      <c r="F61" s="70">
        <v>1</v>
      </c>
      <c r="G61" s="41"/>
      <c r="H61" s="66" t="str">
        <f t="array" ref="H61">IFERROR(INDEX(附表.技能!$1:$250,MATCH($D$12,附表.技能!$A:$A,0),MATCH(C61,附表.技能!$1:$1,0)),"")</f>
        <v/>
      </c>
      <c r="I61" s="120"/>
      <c r="J61" s="120"/>
      <c r="K61" s="121"/>
      <c r="L61" s="116">
        <f t="shared" si="19"/>
        <v>1</v>
      </c>
      <c r="M61" s="117" t="str">
        <f t="shared" si="20"/>
        <v>0 / 0</v>
      </c>
      <c r="N61" s="242"/>
      <c r="O61" s="63" t="s">
        <v>524</v>
      </c>
      <c r="P61" s="93"/>
      <c r="Q61" s="622" t="s">
        <v>632</v>
      </c>
      <c r="R61" s="41"/>
      <c r="S61" s="45"/>
      <c r="T61" s="120">
        <v>10</v>
      </c>
      <c r="U61" s="168" t="str">
        <f t="array" ref="U61">IFERROR(INDEX(附表.技能!$1:$250,MATCH($D$12,附表.技能!$A:$A,0),MATCH(Q61,附表.技能!$1:$1,0)),"")</f>
        <v/>
      </c>
      <c r="V61" s="121"/>
      <c r="W61" s="121"/>
      <c r="X61" s="120"/>
      <c r="Y61" s="122">
        <f t="shared" si="16"/>
        <v>10</v>
      </c>
      <c r="Z61" s="192" t="str">
        <f t="shared" si="17"/>
        <v>5 / 2</v>
      </c>
      <c r="AA61" s="36"/>
      <c r="AB61" s="53"/>
      <c r="AK61" s="104"/>
      <c r="AL61" s="648"/>
      <c r="AM61" s="644" t="s">
        <v>633</v>
      </c>
      <c r="AN61" s="641" t="s">
        <v>498</v>
      </c>
      <c r="AO61" s="641" t="str">
        <f t="shared" ref="AO61:AO67" si="22">SUBSTITUTE(L52,"""","\""")</f>
        <v>5</v>
      </c>
      <c r="AP61" s="641" t="s">
        <v>499</v>
      </c>
    </row>
    <row r="62" ht="14.25" customHeight="1" spans="1:42">
      <c r="A62" s="63" t="s">
        <v>524</v>
      </c>
      <c r="B62" s="93"/>
      <c r="C62" s="610" t="s">
        <v>634</v>
      </c>
      <c r="D62" s="41"/>
      <c r="E62" s="41"/>
      <c r="F62" s="70">
        <v>1</v>
      </c>
      <c r="G62" s="41"/>
      <c r="H62" s="66" t="str">
        <f t="array" ref="H62">IFERROR(INDEX(附表.技能!$1:$250,MATCH($D$12,附表.技能!$A:$A,0),MATCH(C62,附表.技能!$1:$1,0)),"")</f>
        <v/>
      </c>
      <c r="I62" s="120"/>
      <c r="J62" s="120"/>
      <c r="K62" s="121"/>
      <c r="L62" s="116">
        <f t="shared" si="19"/>
        <v>1</v>
      </c>
      <c r="M62" s="117" t="str">
        <f t="shared" si="20"/>
        <v>0 / 0</v>
      </c>
      <c r="N62" s="242"/>
      <c r="O62" s="63" t="s">
        <v>524</v>
      </c>
      <c r="P62" s="93"/>
      <c r="Q62" s="623" t="s">
        <v>635</v>
      </c>
      <c r="R62" s="41"/>
      <c r="S62" s="45"/>
      <c r="T62" s="120">
        <v>10</v>
      </c>
      <c r="U62" s="168" t="str">
        <f t="array" ref="U62">IFERROR(INDEX(附表.技能!$1:$250,MATCH($D$12,附表.技能!$A:$A,0),MATCH(Q62,附表.技能!$1:$1,0)),"")</f>
        <v/>
      </c>
      <c r="V62" s="121"/>
      <c r="W62" s="121"/>
      <c r="X62" s="120"/>
      <c r="Y62" s="122">
        <f t="shared" si="16"/>
        <v>10</v>
      </c>
      <c r="Z62" s="192" t="str">
        <f t="shared" si="17"/>
        <v>5 / 2</v>
      </c>
      <c r="AA62" s="36"/>
      <c r="AB62" s="53"/>
      <c r="AK62" s="104"/>
      <c r="AL62" s="648"/>
      <c r="AM62" s="644" t="s">
        <v>636</v>
      </c>
      <c r="AN62" s="641" t="s">
        <v>498</v>
      </c>
      <c r="AO62" s="641" t="str">
        <f t="shared" si="22"/>
        <v>5</v>
      </c>
      <c r="AP62" s="641" t="s">
        <v>499</v>
      </c>
    </row>
    <row r="63" ht="14.25" customHeight="1" spans="1:42">
      <c r="A63" s="63" t="s">
        <v>524</v>
      </c>
      <c r="B63" s="93"/>
      <c r="C63" s="611" t="s">
        <v>637</v>
      </c>
      <c r="D63" s="41"/>
      <c r="E63" s="41"/>
      <c r="F63" s="70">
        <v>1</v>
      </c>
      <c r="G63" s="41"/>
      <c r="H63" s="66" t="str">
        <f t="array" ref="H63">IFERROR(INDEX(附表.技能!$1:$250,MATCH($D$12,附表.技能!$A:$A,0),MATCH(C63,附表.技能!$1:$1,0)),"")</f>
        <v/>
      </c>
      <c r="I63" s="120"/>
      <c r="J63" s="120"/>
      <c r="K63" s="121"/>
      <c r="L63" s="116">
        <f t="shared" si="19"/>
        <v>1</v>
      </c>
      <c r="M63" s="117" t="str">
        <f t="shared" si="20"/>
        <v>0 / 0</v>
      </c>
      <c r="N63" s="242"/>
      <c r="O63" s="63" t="s">
        <v>524</v>
      </c>
      <c r="P63" s="93"/>
      <c r="Q63" s="623" t="s">
        <v>638</v>
      </c>
      <c r="R63" s="41"/>
      <c r="S63" s="45"/>
      <c r="T63" s="120">
        <v>1</v>
      </c>
      <c r="U63" s="168" t="str">
        <f t="array" ref="U63">IFERROR(INDEX(附表.技能!$1:$250,MATCH($D$12,附表.技能!$A:$A,0),MATCH(Q63,附表.技能!$1:$1,0)),"")</f>
        <v/>
      </c>
      <c r="V63" s="121"/>
      <c r="W63" s="121"/>
      <c r="X63" s="120"/>
      <c r="Y63" s="122">
        <f t="shared" si="16"/>
        <v>1</v>
      </c>
      <c r="Z63" s="192" t="str">
        <f t="shared" si="17"/>
        <v>0 / 0</v>
      </c>
      <c r="AA63" s="36"/>
      <c r="AB63" s="53"/>
      <c r="AK63" s="104"/>
      <c r="AL63" s="648"/>
      <c r="AM63" s="644" t="s">
        <v>639</v>
      </c>
      <c r="AN63" s="641" t="s">
        <v>498</v>
      </c>
      <c r="AO63" s="641" t="str">
        <f t="shared" si="22"/>
        <v>5</v>
      </c>
      <c r="AP63" s="641" t="s">
        <v>499</v>
      </c>
    </row>
    <row r="64" ht="14.25" customHeight="1" spans="1:42">
      <c r="A64" s="63" t="s">
        <v>524</v>
      </c>
      <c r="B64" s="93"/>
      <c r="C64" s="611" t="s">
        <v>640</v>
      </c>
      <c r="D64" s="41"/>
      <c r="E64" s="41"/>
      <c r="F64" s="70">
        <v>1</v>
      </c>
      <c r="G64" s="41"/>
      <c r="H64" s="66" t="str">
        <f t="array" ref="H64">IFERROR(INDEX(附表.技能!$1:$250,MATCH($D$12,附表.技能!$A:$A,0),MATCH(C64,附表.技能!$1:$1,0)),"")</f>
        <v/>
      </c>
      <c r="I64" s="120"/>
      <c r="J64" s="120"/>
      <c r="K64" s="121"/>
      <c r="L64" s="116">
        <f t="shared" si="19"/>
        <v>1</v>
      </c>
      <c r="M64" s="117" t="str">
        <f t="shared" si="20"/>
        <v>0 / 0</v>
      </c>
      <c r="N64" s="242"/>
      <c r="O64" s="63" t="s">
        <v>524</v>
      </c>
      <c r="P64" s="140"/>
      <c r="Q64" s="624" t="s">
        <v>641</v>
      </c>
      <c r="R64" s="152"/>
      <c r="S64" s="106"/>
      <c r="T64" s="165">
        <v>1</v>
      </c>
      <c r="U64" s="176" t="str">
        <f t="array" ref="U64">IFERROR(INDEX(附表.技能!$1:$250,MATCH($D$12,附表.技能!$A:$A,0),MATCH(Q64,附表.技能!$1:$1,0)),"")</f>
        <v/>
      </c>
      <c r="V64" s="167"/>
      <c r="W64" s="167"/>
      <c r="X64" s="165"/>
      <c r="Y64" s="209">
        <f t="shared" si="16"/>
        <v>1</v>
      </c>
      <c r="Z64" s="219" t="str">
        <f t="shared" si="17"/>
        <v>0 / 0</v>
      </c>
      <c r="AA64" s="36"/>
      <c r="AB64" s="53"/>
      <c r="AK64" s="104"/>
      <c r="AL64" s="648"/>
      <c r="AM64" s="644" t="s">
        <v>642</v>
      </c>
      <c r="AN64" s="641" t="s">
        <v>498</v>
      </c>
      <c r="AO64" s="641" t="str">
        <f t="shared" si="22"/>
        <v>5</v>
      </c>
      <c r="AP64" s="641" t="s">
        <v>499</v>
      </c>
    </row>
    <row r="65" ht="14.25" customHeight="1" spans="1:42">
      <c r="A65" s="63" t="s">
        <v>524</v>
      </c>
      <c r="B65" s="93"/>
      <c r="C65" s="610" t="s">
        <v>643</v>
      </c>
      <c r="D65" s="41"/>
      <c r="E65" s="41"/>
      <c r="F65" s="70">
        <v>1</v>
      </c>
      <c r="G65" s="41"/>
      <c r="H65" s="66" t="str">
        <f t="array" ref="H65">IFERROR(INDEX(附表.技能!$1:$250,MATCH($D$12,附表.技能!$A:$A,0),MATCH(C65,附表.技能!$1:$1,0)),"")</f>
        <v/>
      </c>
      <c r="I65" s="120"/>
      <c r="J65" s="120"/>
      <c r="K65" s="121"/>
      <c r="L65" s="116">
        <f t="shared" si="19"/>
        <v>1</v>
      </c>
      <c r="M65" s="117" t="str">
        <f t="shared" si="20"/>
        <v>0 / 0</v>
      </c>
      <c r="N65" s="242"/>
      <c r="O65" s="266" t="s">
        <v>644</v>
      </c>
      <c r="P65" s="62"/>
      <c r="Q65" s="62"/>
      <c r="R65" s="62"/>
      <c r="S65" s="62"/>
      <c r="T65" s="62"/>
      <c r="U65" s="62"/>
      <c r="V65" s="62"/>
      <c r="W65" s="62"/>
      <c r="X65" s="62"/>
      <c r="Y65" s="62"/>
      <c r="Z65" s="112"/>
      <c r="AA65" s="36"/>
      <c r="AB65" s="53"/>
      <c r="AK65" s="104"/>
      <c r="AL65" s="648"/>
      <c r="AM65" s="644" t="s">
        <v>645</v>
      </c>
      <c r="AN65" s="641" t="s">
        <v>498</v>
      </c>
      <c r="AO65" s="641" t="str">
        <f t="shared" si="22"/>
        <v>10</v>
      </c>
      <c r="AP65" s="641" t="s">
        <v>499</v>
      </c>
    </row>
    <row r="66" ht="14.25" customHeight="1" spans="1:42">
      <c r="A66" s="63" t="s">
        <v>524</v>
      </c>
      <c r="B66" s="93"/>
      <c r="C66" s="611" t="s">
        <v>646</v>
      </c>
      <c r="D66" s="41"/>
      <c r="E66" s="41"/>
      <c r="F66" s="70">
        <v>1</v>
      </c>
      <c r="G66" s="41"/>
      <c r="H66" s="66" t="str">
        <f t="array" ref="H66">IFERROR(INDEX(附表.技能!$1:$250,MATCH($D$12,附表.技能!$A:$A,0),MATCH(C66,附表.技能!$1:$1,0)),"")</f>
        <v/>
      </c>
      <c r="I66" s="120"/>
      <c r="J66" s="120"/>
      <c r="K66" s="121"/>
      <c r="L66" s="116">
        <f t="shared" si="19"/>
        <v>1</v>
      </c>
      <c r="M66" s="117" t="str">
        <f t="shared" si="20"/>
        <v>0 / 0</v>
      </c>
      <c r="N66" s="242"/>
      <c r="O66" s="225" t="s">
        <v>524</v>
      </c>
      <c r="P66" s="76" t="s">
        <v>647</v>
      </c>
      <c r="Q66" s="11"/>
      <c r="R66" s="11"/>
      <c r="S66" s="11"/>
      <c r="T66" s="115">
        <v>1</v>
      </c>
      <c r="U66" s="229" t="str">
        <f t="array" ref="U66">IFERROR(INDEX(附表.技能!$1:$250,MATCH($D$12,附表.技能!$A:$A,0),MATCH(P66,附表.技能!$1:$1,0)),"")</f>
        <v/>
      </c>
      <c r="V66" s="115"/>
      <c r="W66" s="115"/>
      <c r="X66" s="115"/>
      <c r="Y66" s="122">
        <f t="shared" ref="Y66:Y70" si="23">MAX($T66+$V66+$W66+$X66,1)</f>
        <v>1</v>
      </c>
      <c r="Z66" s="274" t="str">
        <f t="shared" ref="Z66:Z69" si="24">ROUNDDOWN(Y66/2,)&amp;" / "&amp;ROUNDDOWN(Y66/5,)</f>
        <v>0 / 0</v>
      </c>
      <c r="AA66" s="36"/>
      <c r="AB66" s="53"/>
      <c r="AK66" s="104"/>
      <c r="AL66" s="648"/>
      <c r="AM66" s="644" t="s">
        <v>648</v>
      </c>
      <c r="AN66" s="641" t="s">
        <v>498</v>
      </c>
      <c r="AO66" s="641" t="str">
        <f t="shared" si="22"/>
        <v>1</v>
      </c>
      <c r="AP66" s="641" t="s">
        <v>499</v>
      </c>
    </row>
    <row r="67" ht="14.25" customHeight="1" spans="1:42">
      <c r="A67" s="63" t="s">
        <v>524</v>
      </c>
      <c r="B67" s="93"/>
      <c r="C67" s="611" t="s">
        <v>649</v>
      </c>
      <c r="D67" s="41"/>
      <c r="E67" s="41"/>
      <c r="F67" s="70">
        <v>1</v>
      </c>
      <c r="G67" s="41"/>
      <c r="H67" s="66" t="str">
        <f t="array" ref="H67">IFERROR(INDEX(附表.技能!$1:$250,MATCH($D$12,附表.技能!$A:$A,0),MATCH(C67,附表.技能!$1:$1,0)),"")</f>
        <v/>
      </c>
      <c r="I67" s="120"/>
      <c r="J67" s="120"/>
      <c r="K67" s="121"/>
      <c r="L67" s="116">
        <f t="shared" si="19"/>
        <v>1</v>
      </c>
      <c r="M67" s="117" t="str">
        <f t="shared" si="20"/>
        <v>0 / 0</v>
      </c>
      <c r="N67" s="242"/>
      <c r="O67" s="225" t="s">
        <v>524</v>
      </c>
      <c r="P67" s="71" t="s">
        <v>650</v>
      </c>
      <c r="Q67" s="41"/>
      <c r="R67" s="41"/>
      <c r="S67" s="41"/>
      <c r="T67" s="121">
        <v>30</v>
      </c>
      <c r="U67" s="229" t="str">
        <f t="array" ref="U67">IFERROR(INDEX(附表.技能!$1:$250,MATCH($D$12,附表.技能!$A:$A,0),MATCH(P67,附表.技能!$1:$1,0)),"")</f>
        <v/>
      </c>
      <c r="V67" s="121"/>
      <c r="W67" s="121"/>
      <c r="X67" s="121"/>
      <c r="Y67" s="122">
        <f t="shared" si="23"/>
        <v>30</v>
      </c>
      <c r="Z67" s="274" t="str">
        <f t="shared" si="24"/>
        <v>15 / 6</v>
      </c>
      <c r="AA67" s="36"/>
      <c r="AB67" s="53"/>
      <c r="AK67" s="104"/>
      <c r="AL67" s="648"/>
      <c r="AM67" s="644" t="s">
        <v>651</v>
      </c>
      <c r="AN67" s="641" t="s">
        <v>498</v>
      </c>
      <c r="AO67" s="641" t="str">
        <f t="shared" si="22"/>
        <v>1</v>
      </c>
      <c r="AP67" s="641" t="s">
        <v>499</v>
      </c>
    </row>
    <row r="68" ht="14.25" customHeight="1" spans="1:42">
      <c r="A68" s="63" t="s">
        <v>524</v>
      </c>
      <c r="B68" s="93"/>
      <c r="C68" s="611" t="s">
        <v>652</v>
      </c>
      <c r="D68" s="41"/>
      <c r="E68" s="41"/>
      <c r="F68" s="70">
        <v>1</v>
      </c>
      <c r="G68" s="41"/>
      <c r="H68" s="66" t="str">
        <f t="array" ref="H68">IFERROR(INDEX(附表.技能!$1:$250,MATCH($D$12,附表.技能!$A:$A,0),MATCH(C68,附表.技能!$1:$1,0)),"")</f>
        <v/>
      </c>
      <c r="I68" s="120"/>
      <c r="J68" s="120"/>
      <c r="K68" s="121"/>
      <c r="L68" s="116">
        <f t="shared" si="19"/>
        <v>1</v>
      </c>
      <c r="M68" s="117" t="str">
        <f t="shared" si="20"/>
        <v>0 / 0</v>
      </c>
      <c r="N68" s="242"/>
      <c r="O68" s="225" t="s">
        <v>524</v>
      </c>
      <c r="P68" s="267" t="s">
        <v>653</v>
      </c>
      <c r="Q68" s="41"/>
      <c r="R68" s="41"/>
      <c r="S68" s="41"/>
      <c r="T68" s="121">
        <v>1</v>
      </c>
      <c r="U68" s="229" t="str">
        <f t="array" ref="U68">IFERROR(INDEX(附表.技能!$1:$250,MATCH($D$12,附表.技能!$A:$A,0),MATCH(P68,附表.技能!$1:$1,0)),"")</f>
        <v/>
      </c>
      <c r="V68" s="121"/>
      <c r="W68" s="121"/>
      <c r="X68" s="121"/>
      <c r="Y68" s="122">
        <f t="shared" si="23"/>
        <v>1</v>
      </c>
      <c r="Z68" s="274" t="str">
        <f t="shared" si="24"/>
        <v>0 / 0</v>
      </c>
      <c r="AA68" s="36"/>
      <c r="AB68" s="53"/>
      <c r="AK68" s="104"/>
      <c r="AL68" s="648"/>
      <c r="AM68" s="644" t="s">
        <v>654</v>
      </c>
      <c r="AN68" s="641" t="s">
        <v>498</v>
      </c>
      <c r="AO68" s="641" t="str">
        <f>SUBSTITUTE(Y36,"""","\""")</f>
        <v>5</v>
      </c>
      <c r="AP68" s="641" t="s">
        <v>499</v>
      </c>
    </row>
    <row r="69" ht="14.25" customHeight="1" spans="1:42">
      <c r="A69" s="63" t="s">
        <v>524</v>
      </c>
      <c r="B69" s="93"/>
      <c r="C69" s="611" t="s">
        <v>655</v>
      </c>
      <c r="D69" s="41"/>
      <c r="E69" s="41"/>
      <c r="F69" s="70">
        <v>1</v>
      </c>
      <c r="G69" s="41"/>
      <c r="H69" s="66" t="str">
        <f t="array" ref="H69">IFERROR(INDEX(附表.技能!$1:$250,MATCH($D$12,附表.技能!$A:$A,0),MATCH(C69,附表.技能!$1:$1,0)),"")</f>
        <v/>
      </c>
      <c r="I69" s="120"/>
      <c r="J69" s="120"/>
      <c r="K69" s="121"/>
      <c r="L69" s="116">
        <f t="shared" si="19"/>
        <v>1</v>
      </c>
      <c r="M69" s="117" t="str">
        <f t="shared" si="20"/>
        <v>0 / 0</v>
      </c>
      <c r="N69" s="242"/>
      <c r="O69" s="225" t="s">
        <v>524</v>
      </c>
      <c r="P69" s="71" t="s">
        <v>656</v>
      </c>
      <c r="Q69" s="41"/>
      <c r="R69" s="41"/>
      <c r="S69" s="41"/>
      <c r="T69" s="121">
        <v>1</v>
      </c>
      <c r="U69" s="229" t="str">
        <f t="array" ref="U69">IFERROR(INDEX(附表.技能!$1:$250,MATCH($D$12,附表.技能!$A:$A,0),MATCH(P69,附表.技能!$1:$1,0)),"")</f>
        <v/>
      </c>
      <c r="V69" s="121"/>
      <c r="W69" s="121"/>
      <c r="X69" s="121"/>
      <c r="Y69" s="122">
        <f t="shared" si="23"/>
        <v>1</v>
      </c>
      <c r="Z69" s="274" t="str">
        <f t="shared" si="24"/>
        <v>0 / 0</v>
      </c>
      <c r="AA69" s="36"/>
      <c r="AB69" s="53"/>
      <c r="AK69" s="104"/>
      <c r="AL69" s="648"/>
      <c r="AM69" s="644" t="s">
        <v>657</v>
      </c>
      <c r="AN69" s="641" t="s">
        <v>498</v>
      </c>
      <c r="AO69" s="641" t="str">
        <f>SUBSTITUTE(Y29,"""","\""")</f>
        <v>5</v>
      </c>
      <c r="AP69" s="641" t="s">
        <v>499</v>
      </c>
    </row>
    <row r="70" ht="14.25" customHeight="1" spans="1:42">
      <c r="A70" s="63" t="s">
        <v>524</v>
      </c>
      <c r="B70" s="93"/>
      <c r="C70" s="611" t="s">
        <v>658</v>
      </c>
      <c r="D70" s="41"/>
      <c r="E70" s="41"/>
      <c r="F70" s="70">
        <v>1</v>
      </c>
      <c r="G70" s="41"/>
      <c r="H70" s="66" t="str">
        <f t="array" ref="H70">IFERROR(INDEX(附表.技能!$1:$250,MATCH($D$12,附表.技能!$A:$A,0),MATCH(C70,附表.技能!$1:$1,0)),"")</f>
        <v/>
      </c>
      <c r="I70" s="120"/>
      <c r="J70" s="120"/>
      <c r="K70" s="121"/>
      <c r="L70" s="116">
        <f t="shared" si="19"/>
        <v>1</v>
      </c>
      <c r="M70" s="117" t="str">
        <f t="shared" si="20"/>
        <v>0 / 0</v>
      </c>
      <c r="N70" s="242"/>
      <c r="O70" s="225" t="s">
        <v>524</v>
      </c>
      <c r="P70" s="659" t="s">
        <v>659</v>
      </c>
      <c r="Q70" s="34"/>
      <c r="R70" s="34"/>
      <c r="S70" s="34"/>
      <c r="T70" s="124">
        <v>1</v>
      </c>
      <c r="U70" s="291" t="str">
        <f t="array" ref="U70">IFERROR(INDEX(附表.技能!$1:$250,MATCH($D$12,附表.技能!$A:$A,0),MATCH(P70,附表.技能!$1:$1,0)),"")</f>
        <v/>
      </c>
      <c r="V70" s="124"/>
      <c r="W70" s="124"/>
      <c r="X70" s="124"/>
      <c r="Y70" s="122">
        <f t="shared" si="23"/>
        <v>1</v>
      </c>
      <c r="Z70" s="295" t="str">
        <f>ROUNDDOWN(Y69/2,)&amp;" / "&amp;ROUNDDOWN(Y69/5,)</f>
        <v>0 / 0</v>
      </c>
      <c r="AA70" s="36"/>
      <c r="AB70" s="53"/>
      <c r="AK70" s="104"/>
      <c r="AL70" s="648"/>
      <c r="AM70" s="644" t="s">
        <v>660</v>
      </c>
      <c r="AN70" s="641" t="s">
        <v>498</v>
      </c>
      <c r="AO70" s="641" t="str">
        <f t="shared" ref="AO70:AO71" si="25">SUBSTITUTE(Y34,"""","\""")</f>
        <v>10</v>
      </c>
      <c r="AP70" s="641" t="s">
        <v>499</v>
      </c>
    </row>
    <row r="71" ht="14.25" customHeight="1" spans="1:42">
      <c r="A71" s="63" t="s">
        <v>524</v>
      </c>
      <c r="B71" s="126"/>
      <c r="C71" s="220"/>
      <c r="D71" s="41"/>
      <c r="E71" s="41"/>
      <c r="F71" s="70">
        <v>1</v>
      </c>
      <c r="G71" s="41"/>
      <c r="H71" s="66" t="str">
        <f t="array" ref="H71">IFERROR(INDEX(附表.技能!$1:$250,MATCH($D$12,附表.技能!$A:$A,0),MATCH(B71,附表.技能!$1:$1,0)),"")</f>
        <v/>
      </c>
      <c r="I71" s="120"/>
      <c r="J71" s="120"/>
      <c r="K71" s="121"/>
      <c r="L71" s="116">
        <f t="shared" si="19"/>
        <v>1</v>
      </c>
      <c r="M71" s="117" t="str">
        <f t="shared" si="20"/>
        <v>0 / 0</v>
      </c>
      <c r="N71" s="242"/>
      <c r="O71" s="269" t="s">
        <v>661</v>
      </c>
      <c r="P71" s="62"/>
      <c r="Q71" s="62"/>
      <c r="R71" s="62"/>
      <c r="S71" s="62"/>
      <c r="T71" s="62"/>
      <c r="U71" s="62"/>
      <c r="V71" s="62"/>
      <c r="W71" s="62"/>
      <c r="X71" s="62"/>
      <c r="Y71" s="62"/>
      <c r="Z71" s="112"/>
      <c r="AA71" s="36"/>
      <c r="AB71" s="53"/>
      <c r="AK71" s="104"/>
      <c r="AL71" s="648"/>
      <c r="AM71" s="644" t="s">
        <v>662</v>
      </c>
      <c r="AN71" s="641" t="s">
        <v>498</v>
      </c>
      <c r="AO71" s="641" t="str">
        <f t="shared" si="25"/>
        <v>10</v>
      </c>
      <c r="AP71" s="641" t="s">
        <v>499</v>
      </c>
    </row>
    <row r="72" ht="14.25" customHeight="1" spans="1:42">
      <c r="A72" s="221" t="s">
        <v>524</v>
      </c>
      <c r="B72" s="222" t="s">
        <v>1475</v>
      </c>
      <c r="C72" s="223"/>
      <c r="D72" s="152"/>
      <c r="E72" s="152"/>
      <c r="F72" s="151">
        <v>1</v>
      </c>
      <c r="G72" s="152"/>
      <c r="H72" s="166" t="str">
        <f t="array" ref="H72">IFERROR(INDEX(附表.技能!$1:$250,MATCH($D$12,附表.技能!$A:$A,0),MATCH(B72,附表.技能!$1:$1,0)),"")</f>
        <v/>
      </c>
      <c r="I72" s="165"/>
      <c r="J72" s="165"/>
      <c r="K72" s="167"/>
      <c r="L72" s="270">
        <f t="shared" si="19"/>
        <v>1</v>
      </c>
      <c r="M72" s="210" t="str">
        <f t="shared" si="20"/>
        <v>0 / 0</v>
      </c>
      <c r="N72" s="242"/>
      <c r="O72" s="271" t="s">
        <v>524</v>
      </c>
      <c r="P72" s="272"/>
      <c r="Q72" s="11"/>
      <c r="R72" s="11"/>
      <c r="S72" s="12"/>
      <c r="T72" s="114">
        <v>1</v>
      </c>
      <c r="U72" s="66" t="str">
        <f t="array" ref="U72">IFERROR(INDEX(附表.技能!$1:$250,MATCH($D$12,附表.技能!$A:$A,0),MATCH(P72,附表.技能!$1:$1,0)),"")</f>
        <v/>
      </c>
      <c r="V72" s="115"/>
      <c r="W72" s="115"/>
      <c r="X72" s="114"/>
      <c r="Y72" s="122">
        <f t="shared" ref="Y72:Y76" si="26">MAX($T72+$V72+$W72+$X72,1)</f>
        <v>1</v>
      </c>
      <c r="Z72" s="117" t="str">
        <f t="shared" ref="Z72:Z76" si="27">ROUNDDOWN(Y72/2,)&amp;" / "&amp;ROUNDDOWN(Y72/5,)</f>
        <v>0 / 0</v>
      </c>
      <c r="AA72" s="36"/>
      <c r="AB72" s="53"/>
      <c r="AK72" s="104"/>
      <c r="AL72" s="648"/>
      <c r="AM72" s="644" t="s">
        <v>664</v>
      </c>
      <c r="AN72" s="641" t="s">
        <v>498</v>
      </c>
      <c r="AO72" s="641" t="str">
        <f>SUBSTITUTE(Y33,"""","\""")</f>
        <v>1</v>
      </c>
      <c r="AP72" s="641" t="s">
        <v>499</v>
      </c>
    </row>
    <row r="73" ht="14.25" customHeight="1" spans="1:42">
      <c r="A73" s="224" t="s">
        <v>665</v>
      </c>
      <c r="B73" s="62"/>
      <c r="C73" s="62"/>
      <c r="D73" s="62"/>
      <c r="E73" s="62"/>
      <c r="F73" s="62"/>
      <c r="G73" s="62"/>
      <c r="H73" s="62"/>
      <c r="I73" s="62"/>
      <c r="J73" s="62"/>
      <c r="K73" s="62"/>
      <c r="L73" s="62"/>
      <c r="M73" s="112"/>
      <c r="N73" s="242"/>
      <c r="O73" s="273" t="s">
        <v>524</v>
      </c>
      <c r="P73" s="171"/>
      <c r="Q73" s="41"/>
      <c r="R73" s="41"/>
      <c r="S73" s="45"/>
      <c r="T73" s="120">
        <v>1</v>
      </c>
      <c r="U73" s="168" t="str">
        <f t="array" ref="U73">IFERROR(INDEX(附表.技能!$1:$250,MATCH($D$12,附表.技能!$A:$A,0),MATCH(P73,附表.技能!$1:$1,0)),"")</f>
        <v/>
      </c>
      <c r="V73" s="121"/>
      <c r="W73" s="121"/>
      <c r="X73" s="120"/>
      <c r="Y73" s="122">
        <f t="shared" si="26"/>
        <v>1</v>
      </c>
      <c r="Z73" s="192" t="str">
        <f t="shared" si="27"/>
        <v>0 / 0</v>
      </c>
      <c r="AA73" s="36"/>
      <c r="AB73" s="53"/>
      <c r="AK73" s="104"/>
      <c r="AL73" s="648"/>
      <c r="AM73" s="644" t="s">
        <v>666</v>
      </c>
      <c r="AN73" s="641" t="s">
        <v>498</v>
      </c>
      <c r="AO73" s="641" t="str">
        <f t="shared" ref="AO73:AO76" si="28">SUBSTITUTE(Y39,"""","\""")</f>
        <v>25</v>
      </c>
      <c r="AP73" s="641" t="s">
        <v>499</v>
      </c>
    </row>
    <row r="74" ht="14.25" customHeight="1" spans="1:42">
      <c r="A74" s="225" t="s">
        <v>524</v>
      </c>
      <c r="B74" s="226" t="s">
        <v>1476</v>
      </c>
      <c r="C74" s="227"/>
      <c r="D74" s="38"/>
      <c r="E74" s="38"/>
      <c r="F74" s="228">
        <f>S11</f>
        <v>0</v>
      </c>
      <c r="G74" s="12"/>
      <c r="H74" s="229" t="str">
        <f t="array" ref="H74">IFERROR(INDEX(附表.技能!$1:$250,MATCH($D$12,附表.技能!$A:$A,0),MATCH(B74,附表.技能!$1:$1,0)),"")</f>
        <v/>
      </c>
      <c r="I74" s="115"/>
      <c r="J74" s="115"/>
      <c r="K74" s="115"/>
      <c r="L74" s="116">
        <f t="shared" ref="L74:L76" si="29">MAX($F74+$I74+$K74+$J74,1)</f>
        <v>1</v>
      </c>
      <c r="M74" s="274" t="str">
        <f t="shared" ref="M74:M76" si="30">ROUNDDOWN(L74/2,)&amp;" / "&amp;ROUNDDOWN(L74/5,)</f>
        <v>0 / 0</v>
      </c>
      <c r="N74" s="242"/>
      <c r="O74" s="273" t="s">
        <v>524</v>
      </c>
      <c r="P74" s="171"/>
      <c r="Q74" s="41"/>
      <c r="R74" s="41"/>
      <c r="S74" s="45"/>
      <c r="T74" s="120">
        <v>1</v>
      </c>
      <c r="U74" s="168" t="str">
        <f t="array" ref="U74">IFERROR(INDEX(附表.技能!$1:$250,MATCH($D$12,附表.技能!$A:$A,0),MATCH(P74,附表.技能!$1:$1,0)),"")</f>
        <v/>
      </c>
      <c r="V74" s="120"/>
      <c r="W74" s="120"/>
      <c r="X74" s="121"/>
      <c r="Y74" s="122">
        <f t="shared" si="26"/>
        <v>1</v>
      </c>
      <c r="Z74" s="192" t="str">
        <f t="shared" si="27"/>
        <v>0 / 0</v>
      </c>
      <c r="AA74" s="36"/>
      <c r="AB74" s="53"/>
      <c r="AK74" s="104"/>
      <c r="AL74" s="648"/>
      <c r="AM74" s="644" t="s">
        <v>668</v>
      </c>
      <c r="AN74" s="641" t="s">
        <v>498</v>
      </c>
      <c r="AO74" s="641" t="str">
        <f t="shared" si="28"/>
        <v>20</v>
      </c>
      <c r="AP74" s="641" t="s">
        <v>499</v>
      </c>
    </row>
    <row r="75" ht="14.25" customHeight="1" spans="1:42">
      <c r="A75" s="225" t="s">
        <v>524</v>
      </c>
      <c r="B75" s="72" t="s">
        <v>1477</v>
      </c>
      <c r="C75" s="230"/>
      <c r="D75" s="41"/>
      <c r="E75" s="45"/>
      <c r="F75" s="231">
        <v>1</v>
      </c>
      <c r="G75" s="45"/>
      <c r="H75" s="229" t="str">
        <f t="array" ref="H75">IFERROR(INDEX(附表.技能!$1:$250,MATCH($D$12,附表.技能!$A:$A,0),MATCH(B75,附表.技能!$1:$1,0)),"")</f>
        <v/>
      </c>
      <c r="I75" s="121"/>
      <c r="J75" s="121"/>
      <c r="K75" s="121"/>
      <c r="L75" s="116">
        <f t="shared" si="29"/>
        <v>1</v>
      </c>
      <c r="M75" s="274" t="str">
        <f t="shared" si="30"/>
        <v>0 / 0</v>
      </c>
      <c r="N75" s="242"/>
      <c r="O75" s="273" t="s">
        <v>524</v>
      </c>
      <c r="P75" s="171"/>
      <c r="Q75" s="41"/>
      <c r="R75" s="41"/>
      <c r="S75" s="45"/>
      <c r="T75" s="120">
        <v>1</v>
      </c>
      <c r="U75" s="168" t="str">
        <f t="array" ref="U75">IFERROR(INDEX(附表.技能!$1:$250,MATCH($D$12,附表.技能!$A:$A,0),MATCH(P75,附表.技能!$1:$1,0)),"")</f>
        <v/>
      </c>
      <c r="V75" s="120"/>
      <c r="W75" s="120"/>
      <c r="X75" s="121"/>
      <c r="Y75" s="122">
        <f t="shared" si="26"/>
        <v>1</v>
      </c>
      <c r="Z75" s="192" t="str">
        <f t="shared" si="27"/>
        <v>0 / 0</v>
      </c>
      <c r="AA75" s="177"/>
      <c r="AB75" s="53"/>
      <c r="AK75" s="104"/>
      <c r="AL75" s="648"/>
      <c r="AM75" s="665" t="s">
        <v>670</v>
      </c>
      <c r="AN75" s="666" t="s">
        <v>498</v>
      </c>
      <c r="AO75" s="666" t="str">
        <f t="shared" si="28"/>
        <v>20</v>
      </c>
      <c r="AP75" s="641" t="s">
        <v>499</v>
      </c>
    </row>
    <row r="76" ht="14.25" customHeight="1" spans="1:42">
      <c r="A76" s="232" t="s">
        <v>524</v>
      </c>
      <c r="B76" s="233" t="s">
        <v>1477</v>
      </c>
      <c r="C76" s="223"/>
      <c r="D76" s="152"/>
      <c r="E76" s="152"/>
      <c r="F76" s="234">
        <v>1</v>
      </c>
      <c r="G76" s="106"/>
      <c r="H76" s="235" t="str">
        <f t="array" ref="H76">IFERROR(INDEX(附表.技能!$1:$250,MATCH($D$12,附表.技能!$A:$A,0),MATCH(B76,附表.技能!$1:$1,0)),"")</f>
        <v/>
      </c>
      <c r="I76" s="167"/>
      <c r="J76" s="167"/>
      <c r="K76" s="167"/>
      <c r="L76" s="270">
        <f t="shared" si="29"/>
        <v>1</v>
      </c>
      <c r="M76" s="275" t="str">
        <f t="shared" si="30"/>
        <v>0 / 0</v>
      </c>
      <c r="N76" s="242"/>
      <c r="O76" s="276" t="s">
        <v>524</v>
      </c>
      <c r="P76" s="277"/>
      <c r="Q76" s="152"/>
      <c r="R76" s="152"/>
      <c r="S76" s="106"/>
      <c r="T76" s="165">
        <v>1</v>
      </c>
      <c r="U76" s="176" t="str">
        <f t="array" ref="U76">IFERROR(INDEX(附表.技能!$1:$250,MATCH($D$12,附表.技能!$A:$A,0),MATCH(P76,附表.技能!$1:$1,0)),"")</f>
        <v/>
      </c>
      <c r="V76" s="165"/>
      <c r="W76" s="165"/>
      <c r="X76" s="167"/>
      <c r="Y76" s="209">
        <f t="shared" si="26"/>
        <v>1</v>
      </c>
      <c r="Z76" s="219" t="str">
        <f t="shared" si="27"/>
        <v>0 / 0</v>
      </c>
      <c r="AA76" s="177"/>
      <c r="AB76" s="53"/>
      <c r="AK76" s="104"/>
      <c r="AL76" s="648"/>
      <c r="AM76" s="644" t="s">
        <v>671</v>
      </c>
      <c r="AN76" s="641" t="s">
        <v>498</v>
      </c>
      <c r="AO76" s="641" t="str">
        <f t="shared" si="28"/>
        <v>5</v>
      </c>
      <c r="AP76" s="641" t="s">
        <v>499</v>
      </c>
    </row>
    <row r="77" ht="14.25" customHeight="1" spans="1:42">
      <c r="A77" s="177"/>
      <c r="B77" s="177"/>
      <c r="C77" s="177"/>
      <c r="D77" s="177"/>
      <c r="E77" s="177"/>
      <c r="F77" s="177"/>
      <c r="G77" s="177"/>
      <c r="H77" s="177"/>
      <c r="I77" s="177"/>
      <c r="J77" s="177"/>
      <c r="K77" s="177"/>
      <c r="L77" s="177"/>
      <c r="M77" s="177"/>
      <c r="N77" s="242"/>
      <c r="O77" s="177"/>
      <c r="P77" s="177"/>
      <c r="Q77" s="177"/>
      <c r="R77" s="177"/>
      <c r="S77" s="177"/>
      <c r="T77" s="177"/>
      <c r="U77" s="177"/>
      <c r="V77" s="177"/>
      <c r="W77" s="177"/>
      <c r="X77" s="177"/>
      <c r="Y77" s="177"/>
      <c r="Z77" s="177"/>
      <c r="AA77" s="177"/>
      <c r="AB77" s="53"/>
      <c r="AK77" s="104"/>
      <c r="AL77" s="648"/>
      <c r="AM77" s="644" t="s">
        <v>672</v>
      </c>
      <c r="AN77" s="641" t="s">
        <v>498</v>
      </c>
      <c r="AO77" s="641" t="str">
        <f>SUBSTITUTE(Y44,"""","\""")</f>
        <v>0</v>
      </c>
      <c r="AP77" s="641" t="s">
        <v>499</v>
      </c>
    </row>
    <row r="78" ht="14.25" customHeight="1" spans="1:42">
      <c r="A78" s="56" t="s">
        <v>673</v>
      </c>
      <c r="B78" s="57"/>
      <c r="C78" s="57"/>
      <c r="D78" s="57"/>
      <c r="E78" s="57"/>
      <c r="F78" s="57"/>
      <c r="G78" s="57"/>
      <c r="H78" s="57"/>
      <c r="I78" s="57"/>
      <c r="J78" s="57"/>
      <c r="K78" s="57"/>
      <c r="L78" s="57"/>
      <c r="M78" s="57"/>
      <c r="N78" s="57"/>
      <c r="O78" s="57"/>
      <c r="P78" s="57"/>
      <c r="Q78" s="57"/>
      <c r="R78" s="57"/>
      <c r="S78" s="57"/>
      <c r="T78" s="57"/>
      <c r="U78" s="57"/>
      <c r="V78" s="57"/>
      <c r="W78" s="57"/>
      <c r="X78" s="57"/>
      <c r="Y78" s="57"/>
      <c r="Z78" s="111"/>
      <c r="AA78" s="36"/>
      <c r="AB78" s="53"/>
      <c r="AK78" s="104"/>
      <c r="AL78" s="648"/>
      <c r="AM78" s="644" t="s">
        <v>674</v>
      </c>
      <c r="AN78" s="641" t="s">
        <v>498</v>
      </c>
      <c r="AO78" s="641" t="str">
        <f t="shared" ref="AO78:AO80" si="31">SUBSTITUTE(Y67,"""","\""")</f>
        <v>30</v>
      </c>
      <c r="AP78" s="641" t="s">
        <v>499</v>
      </c>
    </row>
    <row r="79" ht="14.25" customHeight="1" spans="1:42">
      <c r="A79" s="236" t="s">
        <v>675</v>
      </c>
      <c r="B79" s="237" t="s">
        <v>676</v>
      </c>
      <c r="C79" s="34"/>
      <c r="D79" s="34"/>
      <c r="E79" s="34"/>
      <c r="F79" s="157"/>
      <c r="G79" s="237" t="s">
        <v>677</v>
      </c>
      <c r="H79" s="34"/>
      <c r="I79" s="34"/>
      <c r="J79" s="157"/>
      <c r="K79" s="278" t="s">
        <v>678</v>
      </c>
      <c r="L79" s="279" t="s">
        <v>679</v>
      </c>
      <c r="M79" s="34"/>
      <c r="N79" s="34"/>
      <c r="O79" s="34"/>
      <c r="P79" s="237" t="s">
        <v>680</v>
      </c>
      <c r="Q79" s="157"/>
      <c r="R79" s="237" t="s">
        <v>681</v>
      </c>
      <c r="S79" s="157"/>
      <c r="T79" s="237" t="s">
        <v>682</v>
      </c>
      <c r="U79" s="157"/>
      <c r="V79" s="292" t="s">
        <v>683</v>
      </c>
      <c r="W79" s="237" t="s">
        <v>684</v>
      </c>
      <c r="X79" s="157"/>
      <c r="Y79" s="237" t="s">
        <v>685</v>
      </c>
      <c r="Z79" s="202"/>
      <c r="AA79" s="36"/>
      <c r="AB79" s="53"/>
      <c r="AK79" s="104"/>
      <c r="AL79" s="648"/>
      <c r="AM79" s="644" t="s">
        <v>686</v>
      </c>
      <c r="AN79" s="641" t="s">
        <v>498</v>
      </c>
      <c r="AO79" s="641" t="str">
        <f t="shared" si="31"/>
        <v>1</v>
      </c>
      <c r="AP79" s="641" t="s">
        <v>499</v>
      </c>
    </row>
    <row r="80" ht="14.25" customHeight="1" spans="1:42">
      <c r="A80" s="126"/>
      <c r="B80" s="35"/>
      <c r="C80" s="11"/>
      <c r="D80" s="11"/>
      <c r="E80" s="11"/>
      <c r="F80" s="12"/>
      <c r="G80" s="35"/>
      <c r="H80" s="11"/>
      <c r="I80" s="11"/>
      <c r="J80" s="12"/>
      <c r="K80" s="161"/>
      <c r="L80" s="280"/>
      <c r="M80" s="280"/>
      <c r="N80" s="280"/>
      <c r="O80" s="280"/>
      <c r="P80" s="35"/>
      <c r="Q80" s="12"/>
      <c r="R80" s="35"/>
      <c r="S80" s="12"/>
      <c r="T80" s="35"/>
      <c r="U80" s="12"/>
      <c r="V80" s="293"/>
      <c r="W80" s="35"/>
      <c r="X80" s="12"/>
      <c r="Y80" s="35"/>
      <c r="Z80" s="185"/>
      <c r="AA80" s="36"/>
      <c r="AB80" s="53"/>
      <c r="AK80" s="104"/>
      <c r="AL80" s="648"/>
      <c r="AM80" s="644" t="s">
        <v>687</v>
      </c>
      <c r="AN80" s="641" t="s">
        <v>498</v>
      </c>
      <c r="AO80" s="641" t="str">
        <f t="shared" si="31"/>
        <v>1</v>
      </c>
      <c r="AP80" s="641" t="s">
        <v>499</v>
      </c>
    </row>
    <row r="81" ht="19.5" spans="1:42">
      <c r="A81" s="238">
        <v>1000</v>
      </c>
      <c r="B81" s="239" t="str">
        <f>IFERROR(IF($A81&gt;=1000,VLOOKUP($A81,附表.武器列表!$A:$K,2,FALSE),""),)</f>
        <v>空手</v>
      </c>
      <c r="C81" s="41"/>
      <c r="D81" s="41"/>
      <c r="E81" s="41"/>
      <c r="F81" s="45"/>
      <c r="G81" s="239" t="str">
        <f>IFERROR(IF($A81&gt;=1000,VLOOKUP($A81,附表.武器列表!$A:$K,3,FALSE),""),)</f>
        <v>格鬥（鬥毆）</v>
      </c>
      <c r="H81" s="41"/>
      <c r="I81" s="41"/>
      <c r="J81" s="45"/>
      <c r="K81" s="281" t="str">
        <f t="shared" ref="K81:K86" si="32">IF(G81="格鬥（鬥毆）",$Y$47,"")&amp;IF(G81="格鬥（連枷）",$Y$53,"")&amp;IF(G81="格鬥（絞殺）",$Y$51,"")&amp;IF(G81="格鬥（電鋸）",$Y$52,"")&amp;IF(G81="格鬥（鞭）",$Y$54,"")&amp;IF(G81="格鬥（斧）",$Y$50,"")&amp;IF(G81="格鬥（劍）",$Y$48,"")&amp;IF(G81="格鬥（矛）",$Y$49,"")&amp;IF(G81="投擲",$Y$55,"")&amp;IF(G81="射擊（弓）",$Y$56,"")&amp;IF(G81="射擊（手槍）",$Y$57,"")&amp;IF(G81="射擊（步槍）",$Y$58,"")&amp;IF(G81="射擊（霰彈槍）",$Y$58,"")&amp;IF(G81="射擊（衝鋒槍）",$Y$59,"")&amp;IF(G81="電器維修",$Y$35,"")</f>
        <v>25</v>
      </c>
      <c r="L81" s="239" t="str">
        <f>IFERROR(IF($A81&gt;=1000,VLOOKUP($A81,附表.武器列表!$A:$K,4,FALSE),""),)</f>
        <v>1d3</v>
      </c>
      <c r="M81" s="45"/>
      <c r="N81" s="239" t="str">
        <f>IFERROR(IF($A81&gt;=1000,VLOOKUP($A81,附表.武器列表!$A:$K,5,FALSE),""),)</f>
        <v>+dB</v>
      </c>
      <c r="O81" s="45"/>
      <c r="P81" s="239" t="str">
        <f>IFERROR(IF($A81&gt;=1000,VLOOKUP($A81,附表.武器列表!$A:$K,6,FALSE),""),)</f>
        <v>接觸</v>
      </c>
      <c r="Q81" s="45"/>
      <c r="R81" s="239">
        <f>IFERROR(IF($A81&gt;=1000,VLOOKUP($A81,附表.武器列表!$A:$K,7,FALSE),""),)</f>
        <v>0</v>
      </c>
      <c r="S81" s="45"/>
      <c r="T81" s="239">
        <f>IFERROR(IF($A81&gt;=1000,VLOOKUP($A81,附表.武器列表!$A:$K,8,FALSE),""),)</f>
        <v>1</v>
      </c>
      <c r="U81" s="45"/>
      <c r="V81" s="281" t="str">
        <f>IFERROR(IF($A81&gt;=1000,VLOOKUP($A81,附表.武器列表!$A:$K,9,FALSE),""),)</f>
        <v>-</v>
      </c>
      <c r="W81" s="239" t="str">
        <f>IFERROR(IF($A81&gt;=1000,VLOOKUP($A81,附表.武器列表!$A:$K,10,FALSE),""),)</f>
        <v>無價</v>
      </c>
      <c r="X81" s="45"/>
      <c r="Y81" s="239" t="str">
        <f>IFERROR(IF($A81&gt;=1000,VLOOKUP($A81,附表.武器列表!$A:$K,11,FALSE),""),)</f>
        <v>-</v>
      </c>
      <c r="Z81" s="97"/>
      <c r="AA81" s="36"/>
      <c r="AB81" s="53"/>
      <c r="AK81" s="104"/>
      <c r="AL81" s="648"/>
      <c r="AM81" s="644" t="s">
        <v>688</v>
      </c>
      <c r="AN81" s="641" t="s">
        <v>498</v>
      </c>
      <c r="AO81" s="641" t="str">
        <f>SUBSTITUTE(Y66,"""","\""")</f>
        <v>1</v>
      </c>
      <c r="AP81" s="641" t="s">
        <v>499</v>
      </c>
    </row>
    <row r="82" ht="19.5" spans="1:42">
      <c r="A82" s="238"/>
      <c r="B82" s="239" t="str">
        <f>IFERROR(IF($A82&gt;=1000,VLOOKUP($A82,附表.武器列表!$A:$K,2,FALSE),""),)</f>
        <v/>
      </c>
      <c r="C82" s="41"/>
      <c r="D82" s="41"/>
      <c r="E82" s="41"/>
      <c r="F82" s="45"/>
      <c r="G82" s="239" t="str">
        <f>IFERROR(IF($A82&gt;=1000,VLOOKUP($A82,附表.武器列表!$A:$K,3,FALSE),""),)</f>
        <v/>
      </c>
      <c r="H82" s="41"/>
      <c r="I82" s="41"/>
      <c r="J82" s="45"/>
      <c r="K82" s="281" t="str">
        <f t="shared" si="32"/>
        <v/>
      </c>
      <c r="L82" s="239" t="str">
        <f>IFERROR(IF($A82&gt;=1000,VLOOKUP($A82,附表.武器列表!$A:$K,4,FALSE),""),)</f>
        <v/>
      </c>
      <c r="M82" s="45"/>
      <c r="N82" s="239" t="str">
        <f>IFERROR(IF($A82&gt;=1000,VLOOKUP($A82,附表.武器列表!$A:$K,5,FALSE),""),)</f>
        <v/>
      </c>
      <c r="O82" s="45"/>
      <c r="P82" s="239" t="str">
        <f>IFERROR(IF($A82&gt;=1000,VLOOKUP($A82,附表.武器列表!$A:$K,6,FALSE),""),)</f>
        <v/>
      </c>
      <c r="Q82" s="45"/>
      <c r="R82" s="239" t="str">
        <f>IFERROR(IF($A82&gt;=1000,VLOOKUP($A82,附表.武器列表!$A:$K,7,FALSE),""),)</f>
        <v/>
      </c>
      <c r="S82" s="45"/>
      <c r="T82" s="239" t="str">
        <f>IFERROR(IF($A82&gt;=1000,VLOOKUP($A82,附表.武器列表!$A:$K,8,FALSE),""),)</f>
        <v/>
      </c>
      <c r="U82" s="45"/>
      <c r="V82" s="281" t="str">
        <f>IFERROR(IF($A82&gt;=1000,VLOOKUP($A82,附表.武器列表!$A:$K,9,FALSE),""),)</f>
        <v/>
      </c>
      <c r="W82" s="239" t="str">
        <f>IFERROR(IF($A82&gt;=1000,VLOOKUP($A82,附表.武器列表!$A:$K,10,FALSE),""),)</f>
        <v/>
      </c>
      <c r="X82" s="45"/>
      <c r="Y82" s="239" t="str">
        <f>IFERROR(IF($A82&gt;=1000,VLOOKUP($A82,附表.武器列表!$A:$K,11,FALSE),""),)</f>
        <v/>
      </c>
      <c r="Z82" s="97"/>
      <c r="AA82" s="36"/>
      <c r="AB82" s="53"/>
      <c r="AK82" s="104"/>
      <c r="AL82" s="648"/>
      <c r="AM82" s="644" t="s">
        <v>689</v>
      </c>
      <c r="AN82" s="641" t="s">
        <v>498</v>
      </c>
      <c r="AO82" s="641" t="str">
        <f t="shared" ref="AO82:AO83" si="33">SUBSTITUTE(Y46,"""","\""")</f>
        <v>33</v>
      </c>
      <c r="AP82" s="641" t="s">
        <v>499</v>
      </c>
    </row>
    <row r="83" ht="14.25" customHeight="1" spans="1:42">
      <c r="A83" s="238"/>
      <c r="B83" s="239" t="str">
        <f>IFERROR(IF($A83&gt;=1000,VLOOKUP($A83,附表.武器列表!$A:$K,2,FALSE),""),)</f>
        <v/>
      </c>
      <c r="C83" s="41"/>
      <c r="D83" s="41"/>
      <c r="E83" s="41"/>
      <c r="F83" s="45"/>
      <c r="G83" s="239" t="str">
        <f>IFERROR(IF($A83&gt;=1000,VLOOKUP($A83,附表.武器列表!$A:$K,3,FALSE),""),)</f>
        <v/>
      </c>
      <c r="H83" s="41"/>
      <c r="I83" s="41"/>
      <c r="J83" s="45"/>
      <c r="K83" s="281" t="str">
        <f t="shared" si="32"/>
        <v/>
      </c>
      <c r="L83" s="239" t="str">
        <f>IFERROR(IF($A83&gt;=1000,VLOOKUP($A83,附表.武器列表!$A:$K,4,FALSE),""),)</f>
        <v/>
      </c>
      <c r="M83" s="45"/>
      <c r="N83" s="239" t="str">
        <f>IFERROR(IF($A83&gt;=1000,VLOOKUP($A83,附表.武器列表!$A:$K,5,FALSE),""),)</f>
        <v/>
      </c>
      <c r="O83" s="45"/>
      <c r="P83" s="239" t="str">
        <f>IFERROR(IF($A83&gt;=1000,VLOOKUP($A83,附表.武器列表!$A:$K,6,FALSE),""),)</f>
        <v/>
      </c>
      <c r="Q83" s="45"/>
      <c r="R83" s="239" t="str">
        <f>IFERROR(IF($A83&gt;=1000,VLOOKUP($A83,附表.武器列表!$A:$K,7,FALSE),""),)</f>
        <v/>
      </c>
      <c r="S83" s="45"/>
      <c r="T83" s="239" t="str">
        <f>IFERROR(IF($A83&gt;=1000,VLOOKUP($A83,附表.武器列表!$A:$K,8,FALSE),""),)</f>
        <v/>
      </c>
      <c r="U83" s="45"/>
      <c r="V83" s="281" t="str">
        <f>IFERROR(IF($A83&gt;=1000,VLOOKUP($A83,附表.武器列表!$A:$K,9,FALSE),""),)</f>
        <v/>
      </c>
      <c r="W83" s="239" t="str">
        <f>IFERROR(IF($A83&gt;=1000,VLOOKUP($A83,附表.武器列表!$A:$K,10,FALSE),""),)</f>
        <v/>
      </c>
      <c r="X83" s="45"/>
      <c r="Y83" s="239" t="str">
        <f>IFERROR(IF($A83&gt;=1000,VLOOKUP($A83,附表.武器列表!$A:$K,11,FALSE),""),)</f>
        <v/>
      </c>
      <c r="Z83" s="97"/>
      <c r="AA83" s="36"/>
      <c r="AB83" s="53"/>
      <c r="AK83" s="104"/>
      <c r="AL83" s="648"/>
      <c r="AM83" s="644" t="s">
        <v>690</v>
      </c>
      <c r="AN83" s="641" t="s">
        <v>498</v>
      </c>
      <c r="AO83" s="641" t="str">
        <f t="shared" si="33"/>
        <v>25</v>
      </c>
      <c r="AP83" s="641" t="s">
        <v>499</v>
      </c>
    </row>
    <row r="84" ht="14.25" customHeight="1" spans="1:42">
      <c r="A84" s="238"/>
      <c r="B84" s="239" t="str">
        <f>IFERROR(IF($A84&gt;=1000,VLOOKUP($A84,附表.武器列表!$A:$K,2,FALSE),""),)</f>
        <v/>
      </c>
      <c r="C84" s="41"/>
      <c r="D84" s="41"/>
      <c r="E84" s="41"/>
      <c r="F84" s="45"/>
      <c r="G84" s="239" t="str">
        <f>IFERROR(IF($A84&gt;=1000,VLOOKUP($A84,附表.武器列表!$A:$K,3,FALSE),""),)</f>
        <v/>
      </c>
      <c r="H84" s="41"/>
      <c r="I84" s="41"/>
      <c r="J84" s="45"/>
      <c r="K84" s="281" t="str">
        <f t="shared" si="32"/>
        <v/>
      </c>
      <c r="L84" s="239" t="str">
        <f>IFERROR(IF($A84&gt;=1000,VLOOKUP($A84,附表.武器列表!$A:$K,4,FALSE),""),)</f>
        <v/>
      </c>
      <c r="M84" s="45"/>
      <c r="N84" s="239" t="str">
        <f>IFERROR(IF($A84&gt;=1000,VLOOKUP($A84,附表.武器列表!$A:$K,5,FALSE),""),)</f>
        <v/>
      </c>
      <c r="O84" s="45"/>
      <c r="P84" s="239" t="str">
        <f>IFERROR(IF($A84&gt;=1000,VLOOKUP($A84,附表.武器列表!$A:$K,6,FALSE),""),)</f>
        <v/>
      </c>
      <c r="Q84" s="45"/>
      <c r="R84" s="239" t="str">
        <f>IFERROR(IF($A84&gt;=1000,VLOOKUP($A84,附表.武器列表!$A:$K,7,FALSE),""),)</f>
        <v/>
      </c>
      <c r="S84" s="45"/>
      <c r="T84" s="239" t="str">
        <f>IFERROR(IF($A84&gt;=1000,VLOOKUP($A84,附表.武器列表!$A:$K,8,FALSE),""),)</f>
        <v/>
      </c>
      <c r="U84" s="45"/>
      <c r="V84" s="281" t="str">
        <f>IFERROR(IF($A84&gt;=1000,VLOOKUP($A84,附表.武器列表!$A:$K,9,FALSE),""),)</f>
        <v/>
      </c>
      <c r="W84" s="239" t="str">
        <f>IFERROR(IF($A84&gt;=1000,VLOOKUP($A84,附表.武器列表!$A:$K,10,FALSE),""),)</f>
        <v/>
      </c>
      <c r="X84" s="45"/>
      <c r="Y84" s="239" t="str">
        <f>IFERROR(IF($A84&gt;=1000,VLOOKUP($A84,附表.武器列表!$A:$K,11,FALSE),""),)</f>
        <v/>
      </c>
      <c r="Z84" s="97"/>
      <c r="AA84" s="36"/>
      <c r="AB84" s="53"/>
      <c r="AK84" s="104"/>
      <c r="AL84" s="648"/>
      <c r="AM84" s="644" t="s">
        <v>691</v>
      </c>
      <c r="AN84" s="641" t="s">
        <v>498</v>
      </c>
      <c r="AO84" s="641" t="str">
        <f>SUBSTITUTE(Y55,"""","\""")</f>
        <v>20</v>
      </c>
      <c r="AP84" s="641" t="s">
        <v>499</v>
      </c>
    </row>
    <row r="85" ht="14.25" customHeight="1" spans="1:42">
      <c r="A85" s="238"/>
      <c r="B85" s="239" t="str">
        <f>IFERROR(IF($A85&gt;=1000,VLOOKUP($A85,附表.武器列表!$A:$K,2,FALSE),""),)</f>
        <v/>
      </c>
      <c r="C85" s="41"/>
      <c r="D85" s="41"/>
      <c r="E85" s="41"/>
      <c r="F85" s="45"/>
      <c r="G85" s="239" t="str">
        <f>IFERROR(IF($A85&gt;=1000,VLOOKUP($A85,附表.武器列表!$A:$K,3,FALSE),""),)</f>
        <v/>
      </c>
      <c r="H85" s="41"/>
      <c r="I85" s="41"/>
      <c r="J85" s="45"/>
      <c r="K85" s="281" t="str">
        <f t="shared" si="32"/>
        <v/>
      </c>
      <c r="L85" s="239" t="str">
        <f>IFERROR(IF($A85&gt;=1000,VLOOKUP($A85,附表.武器列表!$A:$K,4,FALSE),""),)</f>
        <v/>
      </c>
      <c r="M85" s="45"/>
      <c r="N85" s="239" t="str">
        <f>IFERROR(IF($A85&gt;=1000,VLOOKUP($A85,附表.武器列表!$A:$K,5,FALSE),""),)</f>
        <v/>
      </c>
      <c r="O85" s="45"/>
      <c r="P85" s="239" t="str">
        <f>IFERROR(IF($A85&gt;=1000,VLOOKUP($A85,附表.武器列表!$A:$K,6,FALSE),""),)</f>
        <v/>
      </c>
      <c r="Q85" s="45"/>
      <c r="R85" s="239" t="str">
        <f>IFERROR(IF($A85&gt;=1000,VLOOKUP($A85,附表.武器列表!$A:$K,7,FALSE),""),)</f>
        <v/>
      </c>
      <c r="S85" s="45"/>
      <c r="T85" s="239" t="str">
        <f>IFERROR(IF($A85&gt;=1000,VLOOKUP($A85,附表.武器列表!$A:$K,8,FALSE),""),)</f>
        <v/>
      </c>
      <c r="U85" s="45"/>
      <c r="V85" s="281" t="str">
        <f>IFERROR(IF($A85&gt;=1000,VLOOKUP($A85,附表.武器列表!$A:$K,9,FALSE),""),)</f>
        <v/>
      </c>
      <c r="W85" s="239" t="str">
        <f>IFERROR(IF($A85&gt;=1000,VLOOKUP($A85,附表.武器列表!$A:$K,10,FALSE),""),)</f>
        <v/>
      </c>
      <c r="X85" s="45"/>
      <c r="Y85" s="239" t="str">
        <f>IFERROR(IF($A85&gt;=1000,VLOOKUP($A85,附表.武器列表!$A:$K,11,FALSE),""),)</f>
        <v/>
      </c>
      <c r="Z85" s="97"/>
      <c r="AA85" s="36"/>
      <c r="AB85" s="53"/>
      <c r="AK85" s="104"/>
      <c r="AL85" s="648"/>
      <c r="AM85" s="644" t="s">
        <v>692</v>
      </c>
      <c r="AN85" s="641" t="s">
        <v>498</v>
      </c>
      <c r="AO85" s="641" t="str">
        <f t="shared" ref="AO85:AO88" si="34">SUBSTITUTE(Y57,"""","\""")</f>
        <v>20</v>
      </c>
      <c r="AP85" s="641" t="s">
        <v>499</v>
      </c>
    </row>
    <row r="86" ht="14.25" customHeight="1" spans="1:42">
      <c r="A86" s="240"/>
      <c r="B86" s="241" t="str">
        <f>IFERROR(IF($A86&gt;=1000,VLOOKUP($A86,附表.武器列表!$A:$K,2,FALSE),""),)</f>
        <v/>
      </c>
      <c r="C86" s="152"/>
      <c r="D86" s="152"/>
      <c r="E86" s="152"/>
      <c r="F86" s="106"/>
      <c r="G86" s="241" t="str">
        <f>IFERROR(IF($A86&gt;=1000,VLOOKUP($A86,附表.武器列表!$A:$K,3,FALSE),""),)</f>
        <v/>
      </c>
      <c r="H86" s="152"/>
      <c r="I86" s="152"/>
      <c r="J86" s="106"/>
      <c r="K86" s="282" t="str">
        <f t="shared" si="32"/>
        <v/>
      </c>
      <c r="L86" s="241" t="str">
        <f>IFERROR(IF($A86&gt;=1000,VLOOKUP($A86,附表.武器列表!$A:$K,4,FALSE),""),)</f>
        <v/>
      </c>
      <c r="M86" s="106"/>
      <c r="N86" s="241" t="str">
        <f>IFERROR(IF($A86&gt;=1000,VLOOKUP($A86,附表.武器列表!$A:$K,5,FALSE),""),)</f>
        <v/>
      </c>
      <c r="O86" s="106"/>
      <c r="P86" s="241" t="str">
        <f>IFERROR(IF($A86&gt;=1000,VLOOKUP($A86,附表.武器列表!$A:$K,6,FALSE),""),)</f>
        <v/>
      </c>
      <c r="Q86" s="106"/>
      <c r="R86" s="241" t="str">
        <f>IFERROR(IF($A86&gt;=1000,VLOOKUP($A86,附表.武器列表!$A:$K,7,FALSE),""),)</f>
        <v/>
      </c>
      <c r="S86" s="106"/>
      <c r="T86" s="241" t="str">
        <f>IFERROR(IF($A86&gt;=1000,VLOOKUP($A86,附表.武器列表!$A:$K,8,FALSE),""),)</f>
        <v/>
      </c>
      <c r="U86" s="106"/>
      <c r="V86" s="282" t="str">
        <f>IFERROR(IF($A86&gt;=1000,VLOOKUP($A86,附表.武器列表!$A:$K,9,FALSE),""),)</f>
        <v/>
      </c>
      <c r="W86" s="241" t="str">
        <f>IFERROR(IF($A86&gt;=1000,VLOOKUP($A86,附表.武器列表!$A:$K,10,FALSE),""),)</f>
        <v/>
      </c>
      <c r="X86" s="106"/>
      <c r="Y86" s="241" t="str">
        <f>IFERROR(IF($A86&gt;=1000,VLOOKUP($A86,附表.武器列表!$A:$K,11,FALSE),""),)</f>
        <v/>
      </c>
      <c r="Z86" s="193"/>
      <c r="AA86" s="36"/>
      <c r="AB86" s="54"/>
      <c r="AC86" s="55"/>
      <c r="AD86" s="55"/>
      <c r="AE86" s="55"/>
      <c r="AF86" s="55"/>
      <c r="AG86" s="55"/>
      <c r="AH86" s="55"/>
      <c r="AI86" s="55"/>
      <c r="AJ86" s="55"/>
      <c r="AK86" s="110"/>
      <c r="AL86" s="648"/>
      <c r="AM86" s="644" t="s">
        <v>693</v>
      </c>
      <c r="AN86" s="641" t="s">
        <v>498</v>
      </c>
      <c r="AO86" s="641" t="str">
        <f t="shared" si="34"/>
        <v>25</v>
      </c>
      <c r="AP86" s="641" t="s">
        <v>499</v>
      </c>
    </row>
    <row r="87" ht="14.25" customHeight="1" spans="1:42">
      <c r="A87" s="242"/>
      <c r="B87" s="242"/>
      <c r="C87" s="242"/>
      <c r="D87" s="242"/>
      <c r="E87" s="242"/>
      <c r="F87" s="242"/>
      <c r="G87" s="242"/>
      <c r="H87" s="242"/>
      <c r="I87" s="242"/>
      <c r="J87" s="242"/>
      <c r="K87" s="242"/>
      <c r="L87" s="242"/>
      <c r="M87" s="283"/>
      <c r="N87" s="283"/>
      <c r="O87" s="283"/>
      <c r="P87" s="242"/>
      <c r="Q87" s="242"/>
      <c r="R87" s="242"/>
      <c r="S87" s="242"/>
      <c r="T87" s="242"/>
      <c r="U87" s="242"/>
      <c r="V87" s="242"/>
      <c r="W87" s="242"/>
      <c r="X87" s="242"/>
      <c r="Y87" s="242"/>
      <c r="Z87" s="36"/>
      <c r="AA87" s="36"/>
      <c r="AB87" s="36"/>
      <c r="AC87" s="36"/>
      <c r="AD87" s="177"/>
      <c r="AE87" s="36"/>
      <c r="AF87" s="36"/>
      <c r="AG87" s="36"/>
      <c r="AH87" s="36"/>
      <c r="AI87" s="36"/>
      <c r="AJ87" s="36"/>
      <c r="AK87" s="36"/>
      <c r="AL87" s="19"/>
      <c r="AM87" s="644" t="s">
        <v>694</v>
      </c>
      <c r="AN87" s="641" t="s">
        <v>498</v>
      </c>
      <c r="AO87" s="641" t="str">
        <f t="shared" si="34"/>
        <v>15</v>
      </c>
      <c r="AP87" s="641" t="s">
        <v>499</v>
      </c>
    </row>
    <row r="88" ht="14.25" customHeight="1" spans="1:42">
      <c r="A88" s="243" t="s">
        <v>695</v>
      </c>
      <c r="B88" s="38"/>
      <c r="C88" s="38"/>
      <c r="D88" s="38"/>
      <c r="E88" s="38"/>
      <c r="F88" s="38"/>
      <c r="G88" s="38"/>
      <c r="H88" s="38"/>
      <c r="I88" s="38"/>
      <c r="J88" s="38"/>
      <c r="K88" s="38"/>
      <c r="L88" s="38"/>
      <c r="M88" s="38"/>
      <c r="N88" s="38"/>
      <c r="O88" s="38"/>
      <c r="P88" s="38"/>
      <c r="Q88" s="38"/>
      <c r="R88" s="38"/>
      <c r="S88" s="38"/>
      <c r="T88" s="38"/>
      <c r="U88" s="38"/>
      <c r="V88" s="38"/>
      <c r="W88" s="38"/>
      <c r="X88" s="38"/>
      <c r="Y88" s="38"/>
      <c r="Z88" s="95"/>
      <c r="AA88" s="36"/>
      <c r="AB88" s="36"/>
      <c r="AC88" s="36"/>
      <c r="AD88" s="177"/>
      <c r="AE88" s="36"/>
      <c r="AF88" s="36"/>
      <c r="AG88" s="36"/>
      <c r="AH88" s="36"/>
      <c r="AI88" s="36"/>
      <c r="AJ88" s="36"/>
      <c r="AK88" s="36"/>
      <c r="AL88" s="19"/>
      <c r="AM88" s="644" t="s">
        <v>697</v>
      </c>
      <c r="AN88" s="641" t="s">
        <v>498</v>
      </c>
      <c r="AO88" s="641" t="str">
        <f t="shared" si="34"/>
        <v>10</v>
      </c>
      <c r="AP88" s="641" t="s">
        <v>499</v>
      </c>
    </row>
    <row r="89" ht="14.25" customHeight="1" spans="1:42">
      <c r="A89" s="244" t="s">
        <v>1478</v>
      </c>
      <c r="B89" s="157"/>
      <c r="C89" s="649" t="str">
        <f>IFERROR(VLOOKUP($D$12,附表.神話怪物!$C:$V,3,FALSE),"")</f>
        <v>在那裏有節奏地撲打著的，是一群已經馴服幷且經過訓練的，像雜種似的有翼生物……那即使和烏鴉、鼹鼠、兀鷲、螞蟻、或者腐爛的人類尸體相比，也都是完全不同的東西——我無法回憶，也絕對不能回憶起來。——H．P．洛夫克拉夫特，《魔宴》
拜亞基具備空間折躍的能力嗎？有人猜想這個能力憑藉了某個有時也被稱爲“hune”的臟器。某些人將對該器官作爲武器或運輸方式的應用潜力産生極大興趣。
也許這臟器的標本正位于某個被遺忘的博物館或實驗室裏，等待不知情的科學家來激活它可怕的秘密。</v>
      </c>
      <c r="D89" s="34"/>
      <c r="E89" s="34"/>
      <c r="F89" s="34"/>
      <c r="G89" s="34"/>
      <c r="H89" s="34"/>
      <c r="I89" s="34"/>
      <c r="J89" s="34"/>
      <c r="K89" s="34"/>
      <c r="L89" s="157"/>
      <c r="M89" s="284" t="s">
        <v>1479</v>
      </c>
      <c r="N89" s="34"/>
      <c r="O89" s="157"/>
      <c r="P89" s="649" t="str">
        <f>IFERROR(VLOOKUP($D$12,附表.神話怪物!$C:$V,5,FALSE),"")</f>
        <v>飛行：拜亞基能够携帶一名騎乘者穿越宇宙；但是如果要使人類騎乘者不受真空和絕對零度的傷害，必須借助某種適當的魔法或藥水加以保護（例如黃金蜂蜜酒）。法術：拜亞基有40%的幾率擁有1D4種法術。這種法術可能和哈斯塔以及和哈斯塔相關的存在有關。</v>
      </c>
      <c r="Q89" s="34"/>
      <c r="R89" s="34"/>
      <c r="S89" s="34"/>
      <c r="T89" s="34"/>
      <c r="U89" s="34"/>
      <c r="V89" s="34"/>
      <c r="W89" s="34"/>
      <c r="X89" s="34"/>
      <c r="Y89" s="34"/>
      <c r="Z89" s="202"/>
      <c r="AA89" s="36"/>
      <c r="AB89" s="36"/>
      <c r="AC89" s="36"/>
      <c r="AD89" s="177"/>
      <c r="AE89" s="36"/>
      <c r="AF89" s="36"/>
      <c r="AG89" s="36"/>
      <c r="AH89" s="36"/>
      <c r="AI89" s="36"/>
      <c r="AJ89" s="36"/>
      <c r="AK89" s="36"/>
      <c r="AL89" s="19"/>
      <c r="AM89" s="644" t="s">
        <v>700</v>
      </c>
      <c r="AN89" s="641" t="s">
        <v>498</v>
      </c>
      <c r="AO89" s="641" t="str">
        <f>SUBSTITUTE(SUBSTITUTE(B82,"""","\"""),CHAR(10)," ")</f>
        <v/>
      </c>
      <c r="AP89" s="641" t="s">
        <v>499</v>
      </c>
    </row>
    <row r="90" ht="166.5" customHeight="1" spans="1:42">
      <c r="A90" s="53"/>
      <c r="B90" s="161"/>
      <c r="C90" s="246"/>
      <c r="L90" s="161"/>
      <c r="M90" s="246"/>
      <c r="O90" s="161"/>
      <c r="P90" s="246"/>
      <c r="Z90" s="104"/>
      <c r="AA90" s="36"/>
      <c r="AB90" s="36"/>
      <c r="AC90" s="36"/>
      <c r="AD90" s="177"/>
      <c r="AE90" s="36"/>
      <c r="AF90" s="36"/>
      <c r="AG90" s="36"/>
      <c r="AH90" s="36"/>
      <c r="AI90" s="36"/>
      <c r="AJ90" s="36"/>
      <c r="AK90" s="36"/>
      <c r="AL90" s="19"/>
      <c r="AM90" s="644" t="s">
        <v>701</v>
      </c>
      <c r="AN90" s="641" t="s">
        <v>498</v>
      </c>
      <c r="AO90" s="641" t="str">
        <f>SUBSTITUTE(SUBSTITUTE(L82,"""","\"""),CHAR(10)," ")</f>
        <v/>
      </c>
      <c r="AP90" s="641" t="s">
        <v>499</v>
      </c>
    </row>
    <row r="91" ht="14.25" customHeight="1" spans="1:42">
      <c r="A91" s="247"/>
      <c r="B91" s="12"/>
      <c r="C91" s="246"/>
      <c r="L91" s="161"/>
      <c r="M91" s="35"/>
      <c r="N91" s="11"/>
      <c r="O91" s="12"/>
      <c r="P91" s="246"/>
      <c r="Z91" s="104"/>
      <c r="AA91" s="36"/>
      <c r="AB91" s="36"/>
      <c r="AC91" s="36"/>
      <c r="AD91" s="177"/>
      <c r="AE91" s="36"/>
      <c r="AF91" s="36"/>
      <c r="AG91" s="36"/>
      <c r="AH91" s="36"/>
      <c r="AI91" s="36"/>
      <c r="AJ91" s="36"/>
      <c r="AK91" s="36"/>
      <c r="AL91" s="19"/>
      <c r="AM91" s="644" t="s">
        <v>702</v>
      </c>
      <c r="AN91" s="641" t="s">
        <v>498</v>
      </c>
      <c r="AO91" s="641" t="str">
        <f>SUBSTITUTE(SUBSTITUTE(P82,"""","\"""),CHAR(10)," ")</f>
        <v/>
      </c>
      <c r="AP91" s="641" t="s">
        <v>499</v>
      </c>
    </row>
    <row r="92" ht="50.25" customHeight="1" spans="1:42">
      <c r="A92" s="248" t="s">
        <v>1480</v>
      </c>
      <c r="B92" s="161"/>
      <c r="C92" s="649" t="str">
        <f>IFERROR(VLOOKUP($D$12,附表.神話怪物!$C:$V,6,FALSE),"")</f>
        <v>每回合攻擊：2次
戰鬥方式：拜亞基會用爪子攻擊或撞擊受害者，造成嚴重傷害緊咬不放（戰技）：如果撕咬成功拜亞基將會附著在受害者身上幷且開始吸食他或她的血液。拜亞基附著的每回合開始，包括第一回合，吸血將削减受害者3D10的力量，直至死亡（STR爲0）。拜亞基的STR數值將始終受此攻擊的效果影響，直到他吸幹受害人的血（不確定翻譯是否正確），除非受害者做一次成功的STR對抗檢定。受害者幸存後，需要休息和回復血液（輸血爲好），如此治療後力量可以每天恢復1D10+5。一個拜亞基每次都只能咬住一個受害者。格鬥55%（27/11）,傷害1D6+DB 緊咬不放（戰技）傷害1D6+3D10 吸食STR（血液）（單一受害者）閃避33% (16/6) 護甲：2毛髮與堅韌獸皮
技能：聆聽50%，偵查50% </v>
      </c>
      <c r="D92" s="34"/>
      <c r="E92" s="34"/>
      <c r="F92" s="34"/>
      <c r="G92" s="34"/>
      <c r="H92" s="34"/>
      <c r="I92" s="34"/>
      <c r="J92" s="34"/>
      <c r="K92" s="34"/>
      <c r="L92" s="157"/>
      <c r="M92" s="285" t="s">
        <v>1481</v>
      </c>
      <c r="O92" s="161"/>
      <c r="P92" s="649" t="str">
        <f>IFERROR(VLOOKUP($D$12,附表.神話怪物!$C:$V,7,FALSE),"")</f>
        <v>直視拜亞基喪失1/1D6點理智。</v>
      </c>
      <c r="Q92" s="34"/>
      <c r="R92" s="34"/>
      <c r="S92" s="34"/>
      <c r="T92" s="34"/>
      <c r="U92" s="34"/>
      <c r="V92" s="34"/>
      <c r="W92" s="34"/>
      <c r="X92" s="34"/>
      <c r="Y92" s="34"/>
      <c r="Z92" s="202"/>
      <c r="AA92" s="36"/>
      <c r="AB92" s="36"/>
      <c r="AC92" s="36"/>
      <c r="AD92" s="177"/>
      <c r="AE92" s="36"/>
      <c r="AF92" s="36"/>
      <c r="AG92" s="36"/>
      <c r="AH92" s="36"/>
      <c r="AI92" s="36"/>
      <c r="AJ92" s="36"/>
      <c r="AK92" s="36"/>
      <c r="AL92" s="19"/>
      <c r="AM92" s="644" t="s">
        <v>705</v>
      </c>
      <c r="AN92" s="641" t="s">
        <v>498</v>
      </c>
      <c r="AO92" s="641" t="str">
        <f>SUBSTITUTE(SUBSTITUTE(T82,"""","\"""),CHAR(10)," ")</f>
        <v/>
      </c>
      <c r="AP92" s="641" t="s">
        <v>499</v>
      </c>
    </row>
    <row r="93" ht="178.5" customHeight="1" spans="1:42">
      <c r="A93" s="53"/>
      <c r="B93" s="161"/>
      <c r="C93" s="246"/>
      <c r="L93" s="161"/>
      <c r="M93" s="246"/>
      <c r="O93" s="161"/>
      <c r="P93" s="246"/>
      <c r="Z93" s="104"/>
      <c r="AA93" s="36"/>
      <c r="AB93" s="36"/>
      <c r="AC93" s="36"/>
      <c r="AD93" s="177"/>
      <c r="AE93" s="36"/>
      <c r="AF93" s="36"/>
      <c r="AG93" s="36"/>
      <c r="AH93" s="36"/>
      <c r="AI93" s="36"/>
      <c r="AJ93" s="36"/>
      <c r="AK93" s="36"/>
      <c r="AL93" s="19"/>
      <c r="AM93" s="644" t="s">
        <v>706</v>
      </c>
      <c r="AN93" s="641" t="s">
        <v>498</v>
      </c>
      <c r="AO93" s="641" t="str">
        <f>SUBSTITUTE(SUBSTITUTE(V82,"""","\"""),CHAR(10)," ")</f>
        <v/>
      </c>
      <c r="AP93" s="641" t="s">
        <v>499</v>
      </c>
    </row>
    <row r="94" ht="14.25" customHeight="1" spans="1:42">
      <c r="A94" s="53"/>
      <c r="B94" s="161"/>
      <c r="C94" s="246"/>
      <c r="L94" s="161"/>
      <c r="M94" s="35"/>
      <c r="N94" s="11"/>
      <c r="O94" s="12"/>
      <c r="P94" s="246"/>
      <c r="Z94" s="104"/>
      <c r="AA94" s="36"/>
      <c r="AB94" s="36"/>
      <c r="AC94" s="36"/>
      <c r="AD94" s="177"/>
      <c r="AE94" s="36"/>
      <c r="AF94" s="36"/>
      <c r="AG94" s="36"/>
      <c r="AH94" s="36"/>
      <c r="AI94" s="36"/>
      <c r="AJ94" s="36"/>
      <c r="AK94" s="36"/>
      <c r="AL94" s="19"/>
      <c r="AM94" s="644" t="s">
        <v>707</v>
      </c>
      <c r="AN94" s="641" t="s">
        <v>498</v>
      </c>
      <c r="AO94" s="641" t="str">
        <f>SUBSTITUTE(SUBSTITUTE(Y82,"""","\"""),CHAR(10)," ")</f>
        <v/>
      </c>
      <c r="AP94" s="641" t="s">
        <v>499</v>
      </c>
    </row>
    <row r="95" ht="14.25" customHeight="1" spans="1:42">
      <c r="A95" s="53"/>
      <c r="B95" s="161"/>
      <c r="C95" s="246"/>
      <c r="L95" s="161"/>
      <c r="M95" s="285" t="s">
        <v>1482</v>
      </c>
      <c r="O95" s="161"/>
      <c r="P95" s="649" t="str">
        <f>IFERROR(VLOOKUP($D$12,附表.神話怪物!$C:$V,20,FALSE),"")</f>
        <v>5/16 飛行</v>
      </c>
      <c r="Q95" s="34"/>
      <c r="R95" s="34"/>
      <c r="S95" s="34"/>
      <c r="T95" s="34"/>
      <c r="U95" s="34"/>
      <c r="V95" s="34"/>
      <c r="W95" s="34"/>
      <c r="X95" s="34"/>
      <c r="Y95" s="34"/>
      <c r="Z95" s="202"/>
      <c r="AA95" s="36"/>
      <c r="AB95" s="36"/>
      <c r="AC95" s="36"/>
      <c r="AD95" s="177"/>
      <c r="AE95" s="36"/>
      <c r="AF95" s="36"/>
      <c r="AG95" s="36"/>
      <c r="AH95" s="36"/>
      <c r="AI95" s="36"/>
      <c r="AJ95" s="36"/>
      <c r="AK95" s="36"/>
      <c r="AL95" s="19"/>
      <c r="AM95" s="644" t="s">
        <v>710</v>
      </c>
      <c r="AN95" s="641" t="s">
        <v>498</v>
      </c>
      <c r="AO95" s="641" t="str">
        <f>SUBSTITUTE(SUBSTITUTE(B83,"""","\"""),CHAR(10)," ")</f>
        <v/>
      </c>
      <c r="AP95" s="641" t="s">
        <v>499</v>
      </c>
    </row>
    <row r="96" ht="14.25" customHeight="1" spans="1:42">
      <c r="A96" s="53"/>
      <c r="B96" s="161"/>
      <c r="C96" s="246"/>
      <c r="L96" s="161"/>
      <c r="M96" s="246"/>
      <c r="O96" s="161"/>
      <c r="P96" s="246"/>
      <c r="Z96" s="104"/>
      <c r="AA96" s="36"/>
      <c r="AB96" s="36"/>
      <c r="AC96" s="36"/>
      <c r="AD96" s="177"/>
      <c r="AE96" s="36"/>
      <c r="AF96" s="36"/>
      <c r="AG96" s="36"/>
      <c r="AH96" s="36"/>
      <c r="AI96" s="36"/>
      <c r="AJ96" s="36"/>
      <c r="AK96" s="36"/>
      <c r="AL96" s="19"/>
      <c r="AM96" s="644" t="s">
        <v>711</v>
      </c>
      <c r="AN96" s="641" t="s">
        <v>498</v>
      </c>
      <c r="AO96" s="641" t="str">
        <f>SUBSTITUTE(SUBSTITUTE(L83,"""","\"""),CHAR(10)," ")</f>
        <v/>
      </c>
      <c r="AP96" s="641" t="s">
        <v>499</v>
      </c>
    </row>
    <row r="97" ht="14.25" customHeight="1" spans="1:42">
      <c r="A97" s="53"/>
      <c r="B97" s="161"/>
      <c r="C97" s="246"/>
      <c r="L97" s="161"/>
      <c r="M97" s="246"/>
      <c r="O97" s="161"/>
      <c r="P97" s="246"/>
      <c r="Z97" s="104"/>
      <c r="AA97" s="36"/>
      <c r="AB97" s="36"/>
      <c r="AC97" s="36"/>
      <c r="AD97" s="664"/>
      <c r="AE97" s="36"/>
      <c r="AF97" s="36"/>
      <c r="AG97" s="36"/>
      <c r="AH97" s="36"/>
      <c r="AI97" s="36"/>
      <c r="AJ97" s="36"/>
      <c r="AK97" s="36"/>
      <c r="AL97" s="19"/>
      <c r="AM97" s="644" t="s">
        <v>712</v>
      </c>
      <c r="AN97" s="641" t="s">
        <v>498</v>
      </c>
      <c r="AO97" s="641" t="str">
        <f>SUBSTITUTE(SUBSTITUTE(P83,"""","\"""),CHAR(10)," ")</f>
        <v/>
      </c>
      <c r="AP97" s="641" t="s">
        <v>499</v>
      </c>
    </row>
    <row r="98" ht="14.25" customHeight="1" spans="1:42">
      <c r="A98" s="53"/>
      <c r="B98" s="161"/>
      <c r="C98" s="246"/>
      <c r="L98" s="161"/>
      <c r="M98" s="246"/>
      <c r="O98" s="161"/>
      <c r="P98" s="246"/>
      <c r="Z98" s="104"/>
      <c r="AA98" s="36"/>
      <c r="AB98" s="36"/>
      <c r="AC98" s="36"/>
      <c r="AD98" s="664"/>
      <c r="AE98" s="36"/>
      <c r="AF98" s="36"/>
      <c r="AG98" s="36"/>
      <c r="AH98" s="36"/>
      <c r="AI98" s="36"/>
      <c r="AJ98" s="36"/>
      <c r="AK98" s="36"/>
      <c r="AL98" s="19"/>
      <c r="AM98" s="644" t="s">
        <v>715</v>
      </c>
      <c r="AN98" s="641" t="s">
        <v>498</v>
      </c>
      <c r="AO98" s="641" t="str">
        <f>SUBSTITUTE(SUBSTITUTE(T83,"""","\"""),CHAR(10)," ")</f>
        <v/>
      </c>
      <c r="AP98" s="641" t="s">
        <v>499</v>
      </c>
    </row>
    <row r="99" ht="14.25" customHeight="1" spans="1:42">
      <c r="A99" s="53"/>
      <c r="B99" s="161"/>
      <c r="C99" s="246"/>
      <c r="L99" s="161"/>
      <c r="M99" s="246"/>
      <c r="O99" s="161"/>
      <c r="P99" s="246"/>
      <c r="Z99" s="104"/>
      <c r="AA99" s="36"/>
      <c r="AB99" s="36"/>
      <c r="AC99" s="36"/>
      <c r="AD99" s="664"/>
      <c r="AE99" s="36"/>
      <c r="AF99" s="36"/>
      <c r="AG99" s="36"/>
      <c r="AH99" s="36"/>
      <c r="AI99" s="36"/>
      <c r="AJ99" s="36"/>
      <c r="AK99" s="36"/>
      <c r="AL99" s="19"/>
      <c r="AM99" s="644" t="s">
        <v>716</v>
      </c>
      <c r="AN99" s="641" t="s">
        <v>498</v>
      </c>
      <c r="AO99" s="641" t="str">
        <f>SUBSTITUTE(SUBSTITUTE(V83,"""","\"""),CHAR(10)," ")</f>
        <v/>
      </c>
      <c r="AP99" s="641" t="s">
        <v>499</v>
      </c>
    </row>
    <row r="100" ht="14.25" customHeight="1" spans="1:42">
      <c r="A100" s="247"/>
      <c r="B100" s="12"/>
      <c r="C100" s="246"/>
      <c r="L100" s="161"/>
      <c r="M100" s="35"/>
      <c r="N100" s="11"/>
      <c r="O100" s="12"/>
      <c r="P100" s="246"/>
      <c r="Z100" s="104"/>
      <c r="AA100" s="36"/>
      <c r="AB100" s="36"/>
      <c r="AC100" s="36"/>
      <c r="AD100" s="664"/>
      <c r="AE100" s="36"/>
      <c r="AF100" s="36"/>
      <c r="AG100" s="36"/>
      <c r="AH100" s="36"/>
      <c r="AI100" s="36"/>
      <c r="AJ100" s="36"/>
      <c r="AK100" s="36"/>
      <c r="AL100" s="19"/>
      <c r="AM100" s="644" t="s">
        <v>717</v>
      </c>
      <c r="AN100" s="641" t="s">
        <v>498</v>
      </c>
      <c r="AO100" s="641" t="str">
        <f>SUBSTITUTE(SUBSTITUTE(Y83,"""","\"""),CHAR(10)," ")</f>
        <v/>
      </c>
      <c r="AP100" s="641" t="s">
        <v>499</v>
      </c>
    </row>
    <row r="101" ht="14.25" customHeight="1" spans="1:42">
      <c r="A101" s="650"/>
      <c r="B101" s="650"/>
      <c r="C101" s="650"/>
      <c r="D101" s="650"/>
      <c r="E101" s="650"/>
      <c r="F101" s="650"/>
      <c r="G101" s="650"/>
      <c r="H101" s="650"/>
      <c r="I101" s="650"/>
      <c r="J101" s="650"/>
      <c r="K101" s="650"/>
      <c r="L101" s="650"/>
      <c r="M101" s="650"/>
      <c r="N101" s="660"/>
      <c r="O101" s="650"/>
      <c r="P101" s="650"/>
      <c r="Q101" s="650"/>
      <c r="R101" s="650"/>
      <c r="S101" s="650"/>
      <c r="T101" s="650"/>
      <c r="U101" s="650"/>
      <c r="V101" s="650"/>
      <c r="W101" s="650"/>
      <c r="X101" s="650"/>
      <c r="Y101" s="650"/>
      <c r="Z101" s="650"/>
      <c r="AA101" s="36"/>
      <c r="AB101" s="36"/>
      <c r="AC101" s="36"/>
      <c r="AD101" s="664"/>
      <c r="AE101" s="36"/>
      <c r="AF101" s="36"/>
      <c r="AG101" s="36"/>
      <c r="AH101" s="36"/>
      <c r="AI101" s="36"/>
      <c r="AJ101" s="36"/>
      <c r="AK101" s="36"/>
      <c r="AL101" s="19"/>
      <c r="AM101" s="644" t="s">
        <v>718</v>
      </c>
      <c r="AN101" s="641" t="s">
        <v>498</v>
      </c>
      <c r="AO101" s="641" t="str">
        <f>SUBSTITUTE(SUBSTITUTE(B84,"""","\"""),CHAR(10)," ")</f>
        <v/>
      </c>
      <c r="AP101" s="641" t="s">
        <v>499</v>
      </c>
    </row>
    <row r="102" ht="14.25" customHeight="1" spans="1:42">
      <c r="A102" s="243" t="s">
        <v>719</v>
      </c>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95"/>
      <c r="AA102" s="36"/>
      <c r="AB102" s="36"/>
      <c r="AC102" s="36"/>
      <c r="AD102" s="664"/>
      <c r="AE102" s="36"/>
      <c r="AF102" s="36"/>
      <c r="AG102" s="36"/>
      <c r="AH102" s="36"/>
      <c r="AI102" s="36"/>
      <c r="AJ102" s="36"/>
      <c r="AK102" s="36"/>
      <c r="AL102" s="19"/>
      <c r="AM102" s="644" t="s">
        <v>720</v>
      </c>
      <c r="AN102" s="641" t="s">
        <v>498</v>
      </c>
      <c r="AO102" s="641" t="str">
        <f>SUBSTITUTE(SUBSTITUTE(L84,"""","\"""),CHAR(10)," ")</f>
        <v/>
      </c>
      <c r="AP102" s="641" t="s">
        <v>499</v>
      </c>
    </row>
    <row r="103" ht="14.25" customHeight="1" spans="1:42">
      <c r="A103" s="248" t="e">
        <f>IMAGE(IFERROR(VLOOKUP($D$12,附表.神話怪物!$C:$W,21,FALSE),""))</f>
        <v>#NAME?</v>
      </c>
      <c r="G103" s="104"/>
      <c r="H103" s="651" t="s">
        <v>1468</v>
      </c>
      <c r="I103" s="34"/>
      <c r="J103" s="157"/>
      <c r="K103" s="661" t="str">
        <f>IFERROR(VLOOKUP($D$12,附表.神話怪物!$C:$V,4,FALSE),"")</f>
        <v>這個星界生物通常爲無以名狀的哈斯塔服務，幷可以被召喚來參與儀式。拜亞基的軀體由一般的物質組成，所以手槍之類的普通武器也能傷害它。拜亞基幷不栖息在地球上，而是生活在星際空間中，但是可以被召喚出來執行一些事務或者作爲坐騎携帶騎乘者穿越星際空間。</v>
      </c>
      <c r="L103" s="34"/>
      <c r="M103" s="34"/>
      <c r="N103" s="34"/>
      <c r="O103" s="34"/>
      <c r="P103" s="34"/>
      <c r="Q103" s="34"/>
      <c r="R103" s="34"/>
      <c r="S103" s="34"/>
      <c r="T103" s="34"/>
      <c r="U103" s="34"/>
      <c r="V103" s="34"/>
      <c r="W103" s="34"/>
      <c r="X103" s="34"/>
      <c r="Y103" s="34"/>
      <c r="Z103" s="202"/>
      <c r="AA103" s="36"/>
      <c r="AB103" s="36"/>
      <c r="AC103" s="36"/>
      <c r="AD103" s="664"/>
      <c r="AE103" s="36"/>
      <c r="AF103" s="36"/>
      <c r="AG103" s="36"/>
      <c r="AH103" s="36"/>
      <c r="AI103" s="36"/>
      <c r="AJ103" s="36"/>
      <c r="AK103" s="36"/>
      <c r="AL103" s="19"/>
      <c r="AM103" s="644" t="s">
        <v>723</v>
      </c>
      <c r="AN103" s="641" t="s">
        <v>498</v>
      </c>
      <c r="AO103" s="641" t="str">
        <f>SUBSTITUTE(SUBSTITUTE(P84,"""","\"""),CHAR(10)," ")</f>
        <v/>
      </c>
      <c r="AP103" s="641" t="s">
        <v>499</v>
      </c>
    </row>
    <row r="104" ht="14.25" customHeight="1" spans="1:42">
      <c r="A104" s="53"/>
      <c r="G104" s="104"/>
      <c r="J104" s="161"/>
      <c r="K104" s="246"/>
      <c r="Z104" s="104"/>
      <c r="AA104" s="36"/>
      <c r="AB104" s="36"/>
      <c r="AC104" s="36"/>
      <c r="AD104" s="664"/>
      <c r="AE104" s="36"/>
      <c r="AF104" s="36"/>
      <c r="AG104" s="36"/>
      <c r="AH104" s="36"/>
      <c r="AI104" s="36"/>
      <c r="AJ104" s="36"/>
      <c r="AK104" s="36"/>
      <c r="AL104" s="19"/>
      <c r="AM104" s="644" t="s">
        <v>725</v>
      </c>
      <c r="AN104" s="641" t="s">
        <v>498</v>
      </c>
      <c r="AO104" s="641" t="str">
        <f>SUBSTITUTE(SUBSTITUTE(T84,"""","\"""),CHAR(10)," ")</f>
        <v/>
      </c>
      <c r="AP104" s="641" t="s">
        <v>499</v>
      </c>
    </row>
    <row r="105" ht="14.25" customHeight="1" spans="1:42">
      <c r="A105" s="53"/>
      <c r="G105" s="104"/>
      <c r="J105" s="161"/>
      <c r="K105" s="246"/>
      <c r="Z105" s="104"/>
      <c r="AA105" s="36"/>
      <c r="AB105" s="36"/>
      <c r="AC105" s="36"/>
      <c r="AD105" s="664"/>
      <c r="AE105" s="36"/>
      <c r="AF105" s="36"/>
      <c r="AG105" s="36"/>
      <c r="AH105" s="36"/>
      <c r="AI105" s="36"/>
      <c r="AJ105" s="36"/>
      <c r="AK105" s="36"/>
      <c r="AL105" s="19"/>
      <c r="AM105" s="644" t="s">
        <v>727</v>
      </c>
      <c r="AN105" s="641" t="s">
        <v>498</v>
      </c>
      <c r="AO105" s="641" t="str">
        <f>SUBSTITUTE(SUBSTITUTE(V84,"""","\"""),CHAR(10)," ")</f>
        <v/>
      </c>
      <c r="AP105" s="641" t="s">
        <v>499</v>
      </c>
    </row>
    <row r="106" ht="14.25" customHeight="1" spans="1:42">
      <c r="A106" s="53"/>
      <c r="G106" s="104"/>
      <c r="J106" s="161"/>
      <c r="K106" s="246"/>
      <c r="Z106" s="104"/>
      <c r="AA106" s="36"/>
      <c r="AB106" s="36"/>
      <c r="AC106" s="36"/>
      <c r="AD106" s="664"/>
      <c r="AE106" s="36"/>
      <c r="AF106" s="36"/>
      <c r="AG106" s="36"/>
      <c r="AH106" s="36"/>
      <c r="AI106" s="36"/>
      <c r="AJ106" s="36"/>
      <c r="AK106" s="36"/>
      <c r="AL106" s="19"/>
      <c r="AM106" s="644" t="s">
        <v>728</v>
      </c>
      <c r="AN106" s="641" t="s">
        <v>498</v>
      </c>
      <c r="AO106" s="641" t="str">
        <f>SUBSTITUTE(SUBSTITUTE(Y84,"""","\"""),CHAR(10)," ")</f>
        <v/>
      </c>
      <c r="AP106" s="641" t="s">
        <v>499</v>
      </c>
    </row>
    <row r="107" ht="14.25" customHeight="1" spans="1:42">
      <c r="A107" s="53"/>
      <c r="G107" s="104"/>
      <c r="J107" s="161"/>
      <c r="K107" s="246"/>
      <c r="Z107" s="104"/>
      <c r="AA107" s="36"/>
      <c r="AB107" s="36"/>
      <c r="AC107" s="36"/>
      <c r="AD107" s="664"/>
      <c r="AE107" s="36"/>
      <c r="AF107" s="36"/>
      <c r="AG107" s="36"/>
      <c r="AH107" s="36"/>
      <c r="AI107" s="36"/>
      <c r="AJ107" s="36"/>
      <c r="AK107" s="36"/>
      <c r="AL107" s="19"/>
      <c r="AM107" s="644" t="s">
        <v>729</v>
      </c>
      <c r="AN107" s="641" t="s">
        <v>498</v>
      </c>
      <c r="AO107" s="641" t="str">
        <f>SUBSTITUTE(SUBSTITUTE(B85,"""","\"""),CHAR(10)," ")</f>
        <v/>
      </c>
      <c r="AP107" s="641" t="s">
        <v>499</v>
      </c>
    </row>
    <row r="108" ht="14.25" customHeight="1" spans="1:42">
      <c r="A108" s="53"/>
      <c r="G108" s="104"/>
      <c r="J108" s="161"/>
      <c r="K108" s="246"/>
      <c r="Z108" s="104"/>
      <c r="AA108" s="36"/>
      <c r="AB108" s="36"/>
      <c r="AC108" s="36"/>
      <c r="AD108" s="664"/>
      <c r="AE108" s="36"/>
      <c r="AF108" s="36"/>
      <c r="AG108" s="36"/>
      <c r="AH108" s="36"/>
      <c r="AI108" s="36"/>
      <c r="AJ108" s="36"/>
      <c r="AK108" s="36"/>
      <c r="AL108" s="19"/>
      <c r="AM108" s="644" t="s">
        <v>730</v>
      </c>
      <c r="AN108" s="641" t="s">
        <v>498</v>
      </c>
      <c r="AO108" s="641" t="str">
        <f>SUBSTITUTE(SUBSTITUTE(L85,"""","\"""),CHAR(10)," ")</f>
        <v/>
      </c>
      <c r="AP108" s="641" t="s">
        <v>499</v>
      </c>
    </row>
    <row r="109" ht="14.25" customHeight="1" spans="1:42">
      <c r="A109" s="53"/>
      <c r="G109" s="104"/>
      <c r="J109" s="161"/>
      <c r="K109" s="246"/>
      <c r="Z109" s="104"/>
      <c r="AA109" s="36"/>
      <c r="AB109" s="36"/>
      <c r="AC109" s="36"/>
      <c r="AD109" s="664"/>
      <c r="AE109" s="36"/>
      <c r="AF109" s="36"/>
      <c r="AG109" s="36"/>
      <c r="AH109" s="36"/>
      <c r="AI109" s="36"/>
      <c r="AJ109" s="36"/>
      <c r="AK109" s="36"/>
      <c r="AL109" s="19"/>
      <c r="AM109" s="644" t="s">
        <v>731</v>
      </c>
      <c r="AN109" s="641" t="s">
        <v>498</v>
      </c>
      <c r="AO109" s="641" t="str">
        <f>SUBSTITUTE(SUBSTITUTE(P85,"""","\"""),CHAR(10)," ")</f>
        <v/>
      </c>
      <c r="AP109" s="641" t="s">
        <v>499</v>
      </c>
    </row>
    <row r="110" ht="127.5" customHeight="1" spans="1:42">
      <c r="A110" s="53"/>
      <c r="G110" s="104"/>
      <c r="J110" s="161"/>
      <c r="K110" s="246"/>
      <c r="Z110" s="104"/>
      <c r="AA110" s="36"/>
      <c r="AB110" s="36"/>
      <c r="AC110" s="36"/>
      <c r="AD110" s="664"/>
      <c r="AE110" s="36"/>
      <c r="AF110" s="36"/>
      <c r="AG110" s="36"/>
      <c r="AH110" s="36"/>
      <c r="AI110" s="36"/>
      <c r="AJ110" s="36"/>
      <c r="AK110" s="36"/>
      <c r="AL110" s="19"/>
      <c r="AM110" s="644" t="s">
        <v>732</v>
      </c>
      <c r="AN110" s="641" t="s">
        <v>498</v>
      </c>
      <c r="AO110" s="641" t="str">
        <f>SUBSTITUTE(SUBSTITUTE(T85,"""","\"""),CHAR(10)," ")</f>
        <v/>
      </c>
      <c r="AP110" s="641" t="s">
        <v>499</v>
      </c>
    </row>
    <row r="111" ht="33.75" customHeight="1" spans="1:42">
      <c r="A111" s="54"/>
      <c r="B111" s="55"/>
      <c r="C111" s="55"/>
      <c r="D111" s="55"/>
      <c r="E111" s="55"/>
      <c r="F111" s="55"/>
      <c r="G111" s="110"/>
      <c r="H111" s="55"/>
      <c r="I111" s="55"/>
      <c r="J111" s="159"/>
      <c r="K111" s="160"/>
      <c r="L111" s="55"/>
      <c r="M111" s="55"/>
      <c r="N111" s="55"/>
      <c r="O111" s="55"/>
      <c r="P111" s="55"/>
      <c r="Q111" s="55"/>
      <c r="R111" s="55"/>
      <c r="S111" s="55"/>
      <c r="T111" s="55"/>
      <c r="U111" s="55"/>
      <c r="V111" s="55"/>
      <c r="W111" s="55"/>
      <c r="X111" s="55"/>
      <c r="Y111" s="55"/>
      <c r="Z111" s="110"/>
      <c r="AA111" s="36"/>
      <c r="AB111" s="36"/>
      <c r="AC111" s="36"/>
      <c r="AD111" s="664"/>
      <c r="AE111" s="36"/>
      <c r="AF111" s="36"/>
      <c r="AG111" s="36"/>
      <c r="AH111" s="36"/>
      <c r="AI111" s="36"/>
      <c r="AJ111" s="36"/>
      <c r="AK111" s="36"/>
      <c r="AL111" s="19"/>
      <c r="AM111" s="644" t="s">
        <v>733</v>
      </c>
      <c r="AN111" s="641" t="s">
        <v>498</v>
      </c>
      <c r="AO111" s="641" t="str">
        <f>SUBSTITUTE(SUBSTITUTE(V85,"""","\"""),CHAR(10)," ")</f>
        <v/>
      </c>
      <c r="AP111" s="641" t="s">
        <v>499</v>
      </c>
    </row>
    <row r="112" ht="14.25" customHeight="1" spans="1:42">
      <c r="A112" s="36"/>
      <c r="B112" s="36"/>
      <c r="C112" s="36"/>
      <c r="D112" s="36"/>
      <c r="E112" s="36"/>
      <c r="F112" s="36"/>
      <c r="G112" s="36"/>
      <c r="H112" s="36"/>
      <c r="I112" s="36"/>
      <c r="J112" s="36"/>
      <c r="K112" s="36"/>
      <c r="L112" s="36"/>
      <c r="M112" s="288"/>
      <c r="N112" s="288"/>
      <c r="O112" s="36"/>
      <c r="P112" s="36"/>
      <c r="Q112" s="36"/>
      <c r="R112" s="36"/>
      <c r="S112" s="36"/>
      <c r="T112" s="36"/>
      <c r="U112" s="36"/>
      <c r="V112" s="36"/>
      <c r="W112" s="36"/>
      <c r="X112" s="36"/>
      <c r="Y112" s="36"/>
      <c r="Z112" s="36"/>
      <c r="AA112" s="36"/>
      <c r="AB112" s="36"/>
      <c r="AC112" s="36"/>
      <c r="AD112" s="664"/>
      <c r="AE112" s="36"/>
      <c r="AF112" s="36"/>
      <c r="AG112" s="36"/>
      <c r="AH112" s="36"/>
      <c r="AI112" s="36"/>
      <c r="AJ112" s="36"/>
      <c r="AK112" s="36"/>
      <c r="AL112" s="19"/>
      <c r="AM112" s="644" t="s">
        <v>734</v>
      </c>
      <c r="AN112" s="641" t="s">
        <v>498</v>
      </c>
      <c r="AO112" s="641" t="str">
        <f>SUBSTITUTE(SUBSTITUTE(Y85,"""","\"""),CHAR(10)," ")</f>
        <v/>
      </c>
      <c r="AP112" s="641" t="s">
        <v>499</v>
      </c>
    </row>
    <row r="113" ht="14.25" customHeight="1" spans="1:42">
      <c r="A113" s="243" t="s">
        <v>735</v>
      </c>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95"/>
      <c r="AA113" s="36"/>
      <c r="AB113" s="36"/>
      <c r="AC113" s="36"/>
      <c r="AD113" s="664"/>
      <c r="AE113" s="36"/>
      <c r="AF113" s="36"/>
      <c r="AG113" s="36"/>
      <c r="AH113" s="36"/>
      <c r="AI113" s="36"/>
      <c r="AJ113" s="36"/>
      <c r="AK113" s="36"/>
      <c r="AL113" s="19"/>
      <c r="AM113" s="644" t="s">
        <v>736</v>
      </c>
      <c r="AN113" s="641" t="s">
        <v>498</v>
      </c>
      <c r="AO113" s="641" t="str">
        <f>SUBSTITUTE(SUBSTITUTE(B86,"""","\"""),CHAR(10)," ")</f>
        <v/>
      </c>
      <c r="AP113" s="641" t="s">
        <v>499</v>
      </c>
    </row>
    <row r="114" ht="14.25" customHeight="1" spans="1:42">
      <c r="A114" s="252"/>
      <c r="B114" s="41"/>
      <c r="C114" s="41"/>
      <c r="D114" s="41"/>
      <c r="E114" s="45"/>
      <c r="F114" s="253"/>
      <c r="G114" s="41"/>
      <c r="H114" s="41"/>
      <c r="I114" s="41"/>
      <c r="J114" s="41"/>
      <c r="K114" s="45"/>
      <c r="L114" s="289"/>
      <c r="M114" s="41"/>
      <c r="N114" s="41"/>
      <c r="O114" s="41"/>
      <c r="P114" s="41"/>
      <c r="Q114" s="289"/>
      <c r="R114" s="41"/>
      <c r="S114" s="41"/>
      <c r="T114" s="41"/>
      <c r="U114" s="45"/>
      <c r="V114" s="253"/>
      <c r="W114" s="41"/>
      <c r="X114" s="41"/>
      <c r="Y114" s="41"/>
      <c r="Z114" s="97"/>
      <c r="AA114" s="36"/>
      <c r="AB114" s="36"/>
      <c r="AC114" s="36"/>
      <c r="AD114" s="664"/>
      <c r="AE114" s="36"/>
      <c r="AF114" s="36"/>
      <c r="AG114" s="36"/>
      <c r="AH114" s="36"/>
      <c r="AI114" s="36"/>
      <c r="AJ114" s="36"/>
      <c r="AK114" s="36"/>
      <c r="AL114" s="19"/>
      <c r="AM114" s="644" t="s">
        <v>737</v>
      </c>
      <c r="AN114" s="641" t="s">
        <v>498</v>
      </c>
      <c r="AO114" s="641" t="str">
        <f>SUBSTITUTE(SUBSTITUTE(L86,"""","\"""),CHAR(10)," ")</f>
        <v/>
      </c>
      <c r="AP114" s="641" t="s">
        <v>499</v>
      </c>
    </row>
    <row r="115" ht="14.25" customHeight="1" spans="1:42">
      <c r="A115" s="252"/>
      <c r="B115" s="41"/>
      <c r="C115" s="41"/>
      <c r="D115" s="41"/>
      <c r="E115" s="45"/>
      <c r="F115" s="253"/>
      <c r="G115" s="41"/>
      <c r="H115" s="41"/>
      <c r="I115" s="41"/>
      <c r="J115" s="41"/>
      <c r="K115" s="45"/>
      <c r="L115" s="289"/>
      <c r="M115" s="41"/>
      <c r="N115" s="41"/>
      <c r="O115" s="41"/>
      <c r="P115" s="41"/>
      <c r="Q115" s="289"/>
      <c r="R115" s="41"/>
      <c r="S115" s="41"/>
      <c r="T115" s="41"/>
      <c r="U115" s="45"/>
      <c r="V115" s="253"/>
      <c r="W115" s="41"/>
      <c r="X115" s="41"/>
      <c r="Y115" s="41"/>
      <c r="Z115" s="97"/>
      <c r="AA115" s="36"/>
      <c r="AB115" s="36"/>
      <c r="AC115" s="36"/>
      <c r="AD115" s="36"/>
      <c r="AE115" s="36"/>
      <c r="AF115" s="36"/>
      <c r="AG115" s="36"/>
      <c r="AH115" s="36"/>
      <c r="AI115" s="36"/>
      <c r="AJ115" s="36"/>
      <c r="AK115" s="36"/>
      <c r="AL115" s="19"/>
      <c r="AM115" s="644" t="s">
        <v>738</v>
      </c>
      <c r="AN115" s="641" t="s">
        <v>498</v>
      </c>
      <c r="AO115" s="641" t="str">
        <f>SUBSTITUTE(SUBSTITUTE(P86,"""","\"""),CHAR(10)," ")</f>
        <v/>
      </c>
      <c r="AP115" s="641" t="s">
        <v>499</v>
      </c>
    </row>
    <row r="116" ht="14.25" customHeight="1" spans="1:42">
      <c r="A116" s="252"/>
      <c r="B116" s="41"/>
      <c r="C116" s="41"/>
      <c r="D116" s="41"/>
      <c r="E116" s="45"/>
      <c r="F116" s="253"/>
      <c r="G116" s="41"/>
      <c r="H116" s="41"/>
      <c r="I116" s="41"/>
      <c r="J116" s="41"/>
      <c r="K116" s="45"/>
      <c r="L116" s="289"/>
      <c r="M116" s="41"/>
      <c r="N116" s="41"/>
      <c r="O116" s="41"/>
      <c r="P116" s="41"/>
      <c r="Q116" s="289"/>
      <c r="R116" s="41"/>
      <c r="S116" s="41"/>
      <c r="T116" s="41"/>
      <c r="U116" s="45"/>
      <c r="V116" s="253"/>
      <c r="W116" s="41"/>
      <c r="X116" s="41"/>
      <c r="Y116" s="41"/>
      <c r="Z116" s="97"/>
      <c r="AA116" s="36"/>
      <c r="AB116" s="36"/>
      <c r="AC116" s="36"/>
      <c r="AD116" s="36"/>
      <c r="AE116" s="36"/>
      <c r="AF116" s="36"/>
      <c r="AG116" s="36"/>
      <c r="AH116" s="36"/>
      <c r="AI116" s="36"/>
      <c r="AJ116" s="36"/>
      <c r="AK116" s="36"/>
      <c r="AL116" s="19"/>
      <c r="AM116" s="644" t="s">
        <v>739</v>
      </c>
      <c r="AN116" s="641" t="s">
        <v>498</v>
      </c>
      <c r="AO116" s="641" t="str">
        <f>SUBSTITUTE(SUBSTITUTE(T86,"""","\"""),CHAR(10)," ")</f>
        <v/>
      </c>
      <c r="AP116" s="641" t="s">
        <v>499</v>
      </c>
    </row>
    <row r="117" ht="14.25" customHeight="1" spans="1:42">
      <c r="A117" s="254"/>
      <c r="B117" s="152"/>
      <c r="C117" s="152"/>
      <c r="D117" s="152"/>
      <c r="E117" s="106"/>
      <c r="F117" s="255"/>
      <c r="G117" s="152"/>
      <c r="H117" s="152"/>
      <c r="I117" s="152"/>
      <c r="J117" s="152"/>
      <c r="K117" s="106"/>
      <c r="L117" s="290"/>
      <c r="M117" s="152"/>
      <c r="N117" s="152"/>
      <c r="O117" s="152"/>
      <c r="P117" s="152"/>
      <c r="Q117" s="290"/>
      <c r="R117" s="152"/>
      <c r="S117" s="152"/>
      <c r="T117" s="152"/>
      <c r="U117" s="106"/>
      <c r="V117" s="255"/>
      <c r="W117" s="152"/>
      <c r="X117" s="152"/>
      <c r="Y117" s="152"/>
      <c r="Z117" s="193"/>
      <c r="AA117" s="36"/>
      <c r="AB117" s="36"/>
      <c r="AC117" s="36"/>
      <c r="AD117" s="36"/>
      <c r="AE117" s="36"/>
      <c r="AF117" s="36"/>
      <c r="AG117" s="36"/>
      <c r="AH117" s="36"/>
      <c r="AI117" s="36"/>
      <c r="AJ117" s="36"/>
      <c r="AK117" s="36"/>
      <c r="AL117" s="19"/>
      <c r="AM117" s="644" t="s">
        <v>740</v>
      </c>
      <c r="AN117" s="641" t="s">
        <v>498</v>
      </c>
      <c r="AO117" s="641" t="str">
        <f>SUBSTITUTE(SUBSTITUTE(V86,"""","\"""),CHAR(10)," ")</f>
        <v/>
      </c>
      <c r="AP117" s="641" t="s">
        <v>499</v>
      </c>
    </row>
    <row r="118" ht="14.25" customHeight="1" spans="1:42">
      <c r="A118" s="256"/>
      <c r="B118" s="256"/>
      <c r="C118" s="256"/>
      <c r="D118" s="256"/>
      <c r="E118" s="256"/>
      <c r="F118" s="256"/>
      <c r="G118" s="256"/>
      <c r="H118" s="256"/>
      <c r="I118" s="256"/>
      <c r="J118" s="256"/>
      <c r="K118" s="256"/>
      <c r="L118" s="256"/>
      <c r="M118" s="256"/>
      <c r="N118" s="18"/>
      <c r="O118" s="256"/>
      <c r="P118" s="256"/>
      <c r="Q118" s="256"/>
      <c r="R118" s="256"/>
      <c r="S118" s="256"/>
      <c r="T118" s="256"/>
      <c r="U118" s="256"/>
      <c r="V118" s="256"/>
      <c r="W118" s="256"/>
      <c r="X118" s="256"/>
      <c r="Y118" s="256"/>
      <c r="Z118" s="256"/>
      <c r="AA118" s="36"/>
      <c r="AB118" s="36"/>
      <c r="AC118" s="36"/>
      <c r="AD118" s="36"/>
      <c r="AE118" s="36"/>
      <c r="AF118" s="36"/>
      <c r="AG118" s="36"/>
      <c r="AH118" s="36"/>
      <c r="AI118" s="36"/>
      <c r="AJ118" s="36"/>
      <c r="AK118" s="36"/>
      <c r="AL118" s="19"/>
      <c r="AM118" s="644" t="s">
        <v>741</v>
      </c>
      <c r="AN118" s="641" t="s">
        <v>498</v>
      </c>
      <c r="AO118" s="641" t="str">
        <f>SUBSTITUTE(SUBSTITUTE(Y86,"""","\"""),CHAR(10)," ")</f>
        <v/>
      </c>
      <c r="AP118" s="641" t="s">
        <v>499</v>
      </c>
    </row>
    <row r="119" ht="14.25" customHeight="1" spans="1:42">
      <c r="A119" s="257" t="s">
        <v>742</v>
      </c>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111"/>
      <c r="AA119" s="36"/>
      <c r="AB119" s="36"/>
      <c r="AC119" s="36"/>
      <c r="AD119" s="36"/>
      <c r="AE119" s="36"/>
      <c r="AF119" s="36"/>
      <c r="AG119" s="36"/>
      <c r="AH119" s="36"/>
      <c r="AI119" s="36"/>
      <c r="AJ119" s="36"/>
      <c r="AK119" s="36"/>
      <c r="AL119" s="19"/>
      <c r="AM119" s="644" t="s">
        <v>743</v>
      </c>
      <c r="AN119" s="641" t="s">
        <v>498</v>
      </c>
      <c r="AO119" s="641" t="str">
        <f>SUBSTITUTE(SUBSTITUTE(CONCATENATE(A114,F114,L114,Q114,V114,A115,F115,L115,Q115,V115,A116,F116,L116,Q116,V116,A117,F117,L117,Q117,V117),"""","\"""),CHAR(10)," ")</f>
        <v/>
      </c>
      <c r="AP119" s="641" t="s">
        <v>499</v>
      </c>
    </row>
    <row r="120" ht="14.25" customHeight="1" spans="1:42">
      <c r="A120" s="296" t="s">
        <v>744</v>
      </c>
      <c r="B120" s="41"/>
      <c r="C120" s="652" t="s">
        <v>745</v>
      </c>
      <c r="D120" s="41"/>
      <c r="E120" s="41"/>
      <c r="F120" s="41"/>
      <c r="G120" s="41"/>
      <c r="H120" s="652" t="s">
        <v>746</v>
      </c>
      <c r="I120" s="41"/>
      <c r="J120" s="45"/>
      <c r="K120" s="652" t="s">
        <v>747</v>
      </c>
      <c r="L120" s="41"/>
      <c r="M120" s="41"/>
      <c r="N120" s="652" t="s">
        <v>748</v>
      </c>
      <c r="O120" s="41"/>
      <c r="P120" s="41"/>
      <c r="Q120" s="41"/>
      <c r="R120" s="41"/>
      <c r="S120" s="41"/>
      <c r="T120" s="41"/>
      <c r="U120" s="41"/>
      <c r="V120" s="41"/>
      <c r="W120" s="41"/>
      <c r="X120" s="41"/>
      <c r="Y120" s="41"/>
      <c r="Z120" s="97"/>
      <c r="AA120" s="36"/>
      <c r="AB120" s="36"/>
      <c r="AC120" s="177"/>
      <c r="AD120" s="36"/>
      <c r="AE120" s="36"/>
      <c r="AF120" s="36"/>
      <c r="AG120" s="36"/>
      <c r="AH120" s="36"/>
      <c r="AI120" s="36"/>
      <c r="AJ120" s="36"/>
      <c r="AK120" s="36"/>
      <c r="AL120" s="19"/>
      <c r="AM120" s="644" t="s">
        <v>749</v>
      </c>
      <c r="AN120" s="641" t="s">
        <v>498</v>
      </c>
      <c r="AO120" s="641" t="str">
        <f>SUBSTITUTE(SUBSTITUTE(S20,"""","\"""),CHAR(10)," ")</f>
        <v>身無分文</v>
      </c>
      <c r="AP120" s="641" t="s">
        <v>499</v>
      </c>
    </row>
    <row r="121" ht="14.25" customHeight="1" spans="1:42">
      <c r="A121" s="653" t="s">
        <v>750</v>
      </c>
      <c r="B121" s="12"/>
      <c r="C121" s="654" t="s">
        <v>751</v>
      </c>
      <c r="D121" s="11"/>
      <c r="E121" s="11"/>
      <c r="F121" s="11"/>
      <c r="G121" s="12"/>
      <c r="H121" s="654" t="s">
        <v>752</v>
      </c>
      <c r="I121" s="11"/>
      <c r="J121" s="12"/>
      <c r="K121" s="662" t="s">
        <v>753</v>
      </c>
      <c r="L121" s="41"/>
      <c r="M121" s="45"/>
      <c r="N121" s="662" t="s">
        <v>1483</v>
      </c>
      <c r="O121" s="41"/>
      <c r="P121" s="41"/>
      <c r="Q121" s="41"/>
      <c r="R121" s="41"/>
      <c r="S121" s="41"/>
      <c r="T121" s="41"/>
      <c r="U121" s="41"/>
      <c r="V121" s="41"/>
      <c r="W121" s="41"/>
      <c r="X121" s="41"/>
      <c r="Y121" s="41"/>
      <c r="Z121" s="97"/>
      <c r="AA121" s="36"/>
      <c r="AB121" s="36"/>
      <c r="AC121" s="177"/>
      <c r="AD121" s="36"/>
      <c r="AE121" s="36"/>
      <c r="AF121" s="36"/>
      <c r="AG121" s="36"/>
      <c r="AH121" s="36"/>
      <c r="AI121" s="36"/>
      <c r="AJ121" s="36"/>
      <c r="AK121" s="36"/>
      <c r="AL121" s="19"/>
      <c r="AM121" s="644" t="s">
        <v>754</v>
      </c>
      <c r="AN121" s="641" t="s">
        <v>498</v>
      </c>
      <c r="AO121" s="641" t="str">
        <f>SUBSTITUTE(SUBSTITUTE(W20,"""","\"""),CHAR(10)," ")</f>
        <v>1,000日元</v>
      </c>
      <c r="AP121" s="641" t="s">
        <v>499</v>
      </c>
    </row>
    <row r="122" ht="14.25" customHeight="1" spans="1:42">
      <c r="A122" s="655"/>
      <c r="B122" s="45"/>
      <c r="C122" s="656"/>
      <c r="D122" s="41"/>
      <c r="E122" s="41"/>
      <c r="F122" s="41"/>
      <c r="G122" s="45"/>
      <c r="H122" s="656"/>
      <c r="I122" s="41"/>
      <c r="J122" s="45"/>
      <c r="K122" s="662"/>
      <c r="L122" s="41"/>
      <c r="M122" s="45"/>
      <c r="N122" s="662"/>
      <c r="O122" s="41"/>
      <c r="P122" s="41"/>
      <c r="Q122" s="41"/>
      <c r="R122" s="41"/>
      <c r="S122" s="41"/>
      <c r="T122" s="41"/>
      <c r="U122" s="41"/>
      <c r="V122" s="41"/>
      <c r="W122" s="41"/>
      <c r="X122" s="41"/>
      <c r="Y122" s="41"/>
      <c r="Z122" s="97"/>
      <c r="AA122" s="36"/>
      <c r="AB122" s="36"/>
      <c r="AC122" s="36"/>
      <c r="AD122" s="36"/>
      <c r="AE122" s="36"/>
      <c r="AF122" s="36"/>
      <c r="AG122" s="36"/>
      <c r="AH122" s="36"/>
      <c r="AI122" s="36"/>
      <c r="AJ122" s="36"/>
      <c r="AK122" s="36"/>
      <c r="AL122" s="19"/>
      <c r="AM122" s="644" t="s">
        <v>755</v>
      </c>
      <c r="AN122" s="641" t="s">
        <v>498</v>
      </c>
      <c r="AO122" s="667" t="str">
        <f>SUBSTITUTE(SUBSTITUTE(S23,"""","\"""),CHAR(10)," ")</f>
        <v/>
      </c>
      <c r="AP122" s="641" t="s">
        <v>499</v>
      </c>
    </row>
    <row r="123" ht="14.25" customHeight="1" spans="1:42">
      <c r="A123" s="655"/>
      <c r="B123" s="45"/>
      <c r="C123" s="656"/>
      <c r="D123" s="41"/>
      <c r="E123" s="41"/>
      <c r="F123" s="41"/>
      <c r="G123" s="45"/>
      <c r="H123" s="656"/>
      <c r="I123" s="41"/>
      <c r="J123" s="45"/>
      <c r="K123" s="662"/>
      <c r="L123" s="41"/>
      <c r="M123" s="45"/>
      <c r="N123" s="662"/>
      <c r="O123" s="41"/>
      <c r="P123" s="41"/>
      <c r="Q123" s="41"/>
      <c r="R123" s="41"/>
      <c r="S123" s="41"/>
      <c r="T123" s="41"/>
      <c r="U123" s="41"/>
      <c r="V123" s="41"/>
      <c r="W123" s="41"/>
      <c r="X123" s="41"/>
      <c r="Y123" s="41"/>
      <c r="Z123" s="97"/>
      <c r="AA123" s="36"/>
      <c r="AB123" s="36"/>
      <c r="AC123" s="36"/>
      <c r="AD123" s="36"/>
      <c r="AE123" s="36"/>
      <c r="AF123" s="36"/>
      <c r="AG123" s="36"/>
      <c r="AH123" s="36"/>
      <c r="AI123" s="36"/>
      <c r="AJ123" s="36"/>
      <c r="AK123" s="36"/>
      <c r="AL123" s="19"/>
      <c r="AM123" s="644" t="s">
        <v>756</v>
      </c>
      <c r="AN123" s="641" t="s">
        <v>498</v>
      </c>
      <c r="AO123" s="641" t="str">
        <f>SUBSTITUTE(SUBSTITUTE(C89,"""","\"""),CHAR(10)," ")</f>
        <v>在那裏有節奏地撲打著的，是一群已經馴服幷且經過訓練的，像雜種似的有翼生物……那即使和烏鴉、鼹鼠、兀鷲、螞蟻、或者腐爛的人類尸體相比，也都是完全不同的東西——我無法回憶，也絕對不能回憶起來。——H．P．洛夫克拉夫特，《魔宴》 拜亞基具備空間折躍的能力嗎？有人猜想這個能力憑藉了某個有時也被稱爲“hune”的臟器。某些人將對該器官作爲武器或運輸方式的應用潜力産生極大興趣。 也許這臟器的標本正位于某個被遺忘的博物館或實驗室裏，等待不知情的科學家來激活它可怕的秘密。</v>
      </c>
      <c r="AP123" s="641" t="s">
        <v>499</v>
      </c>
    </row>
    <row r="124" ht="14.25" customHeight="1" spans="1:42">
      <c r="A124" s="655"/>
      <c r="B124" s="45"/>
      <c r="C124" s="656"/>
      <c r="D124" s="41"/>
      <c r="E124" s="41"/>
      <c r="F124" s="41"/>
      <c r="G124" s="45"/>
      <c r="H124" s="656"/>
      <c r="I124" s="41"/>
      <c r="J124" s="45"/>
      <c r="K124" s="662"/>
      <c r="L124" s="41"/>
      <c r="M124" s="45"/>
      <c r="N124" s="662"/>
      <c r="O124" s="41"/>
      <c r="P124" s="41"/>
      <c r="Q124" s="41"/>
      <c r="R124" s="41"/>
      <c r="S124" s="41"/>
      <c r="T124" s="41"/>
      <c r="U124" s="41"/>
      <c r="V124" s="41"/>
      <c r="W124" s="41"/>
      <c r="X124" s="41"/>
      <c r="Y124" s="41"/>
      <c r="Z124" s="97"/>
      <c r="AA124" s="36"/>
      <c r="AB124" s="36"/>
      <c r="AC124" s="36"/>
      <c r="AD124" s="36"/>
      <c r="AE124" s="36"/>
      <c r="AF124" s="36"/>
      <c r="AG124" s="36"/>
      <c r="AH124" s="36"/>
      <c r="AI124" s="36"/>
      <c r="AJ124" s="36"/>
      <c r="AK124" s="36"/>
      <c r="AL124" s="19"/>
      <c r="AM124" s="644" t="s">
        <v>757</v>
      </c>
      <c r="AN124" s="641" t="s">
        <v>498</v>
      </c>
      <c r="AO124" s="641" t="str">
        <f>SUBSTITUTE(SUBSTITUTE(C92,"""","\"""),CHAR(10)," ")</f>
        <v>每回合攻擊：2次 戰鬥方式：拜亞基會用爪子攻擊或撞擊受害者，造成嚴重傷害緊咬不放（戰技）：如果撕咬成功拜亞基將會附著在受害者身上幷且開始吸食他或她的血液。拜亞基附著的每回合開始，包括第一回合，吸血將削减受害者3D10的力量，直至死亡（STR爲0）。拜亞基的STR數值將始終受此攻擊的效果影響，直到他吸幹受害人的血（不確定翻譯是否正確），除非受害者做一次成功的STR對抗檢定。受害者幸存後，需要休息和回復血液（輸血爲好），如此治療後力量可以每天恢復1D10+5。一個拜亞基每次都只能咬住一個受害者。格鬥55%（27/11）,傷害1D6+DB 緊咬不放（戰技）傷害1D6+3D10 吸食STR（血液）（單一受害者）閃避33% (16/6) 護甲：2毛髮與堅韌獸皮 技能：聆聽50%，偵查50% </v>
      </c>
      <c r="AP124" s="641" t="s">
        <v>499</v>
      </c>
    </row>
    <row r="125" ht="14.25" customHeight="1" spans="1:42">
      <c r="A125" s="655"/>
      <c r="B125" s="45"/>
      <c r="C125" s="656"/>
      <c r="D125" s="41"/>
      <c r="E125" s="41"/>
      <c r="F125" s="41"/>
      <c r="G125" s="45"/>
      <c r="H125" s="656"/>
      <c r="I125" s="41"/>
      <c r="J125" s="45"/>
      <c r="K125" s="662"/>
      <c r="L125" s="41"/>
      <c r="M125" s="45"/>
      <c r="N125" s="662"/>
      <c r="O125" s="41"/>
      <c r="P125" s="41"/>
      <c r="Q125" s="41"/>
      <c r="R125" s="41"/>
      <c r="S125" s="41"/>
      <c r="T125" s="41"/>
      <c r="U125" s="41"/>
      <c r="V125" s="41"/>
      <c r="W125" s="41"/>
      <c r="X125" s="41"/>
      <c r="Y125" s="41"/>
      <c r="Z125" s="97"/>
      <c r="AA125" s="36"/>
      <c r="AB125" s="36"/>
      <c r="AC125" s="36"/>
      <c r="AD125" s="36"/>
      <c r="AE125" s="36"/>
      <c r="AF125" s="36"/>
      <c r="AG125" s="36"/>
      <c r="AH125" s="36"/>
      <c r="AI125" s="36"/>
      <c r="AJ125" s="36"/>
      <c r="AK125" s="36"/>
      <c r="AL125" s="19"/>
      <c r="AM125" s="644" t="s">
        <v>758</v>
      </c>
      <c r="AN125" s="641" t="s">
        <v>498</v>
      </c>
      <c r="AO125" s="641" t="str">
        <f>SUBSTITUTE(SUBSTITUTE(C95,"""","\"""),CHAR(10)," ")</f>
        <v/>
      </c>
      <c r="AP125" s="641" t="s">
        <v>499</v>
      </c>
    </row>
    <row r="126" ht="14.25" customHeight="1" spans="1:42">
      <c r="A126" s="655"/>
      <c r="B126" s="45"/>
      <c r="C126" s="656"/>
      <c r="D126" s="41"/>
      <c r="E126" s="41"/>
      <c r="F126" s="41"/>
      <c r="G126" s="45"/>
      <c r="H126" s="656"/>
      <c r="I126" s="41"/>
      <c r="J126" s="45"/>
      <c r="K126" s="662"/>
      <c r="L126" s="41"/>
      <c r="M126" s="45"/>
      <c r="N126" s="662"/>
      <c r="O126" s="41"/>
      <c r="P126" s="41"/>
      <c r="Q126" s="41"/>
      <c r="R126" s="41"/>
      <c r="S126" s="41"/>
      <c r="T126" s="41"/>
      <c r="U126" s="41"/>
      <c r="V126" s="41"/>
      <c r="W126" s="41"/>
      <c r="X126" s="41"/>
      <c r="Y126" s="41"/>
      <c r="Z126" s="97"/>
      <c r="AA126" s="36"/>
      <c r="AB126" s="36"/>
      <c r="AC126" s="36"/>
      <c r="AD126" s="36"/>
      <c r="AE126" s="36"/>
      <c r="AF126" s="36"/>
      <c r="AG126" s="36"/>
      <c r="AH126" s="36"/>
      <c r="AI126" s="36"/>
      <c r="AJ126" s="36"/>
      <c r="AK126" s="36"/>
      <c r="AL126" s="19"/>
      <c r="AM126" s="644" t="s">
        <v>759</v>
      </c>
      <c r="AN126" s="641" t="s">
        <v>498</v>
      </c>
      <c r="AO126" s="641" t="str">
        <f>SUBSTITUTE(SUBSTITUTE(C98,"""","\"""),CHAR(10)," ")</f>
        <v/>
      </c>
      <c r="AP126" s="641" t="s">
        <v>499</v>
      </c>
    </row>
    <row r="127" ht="14.25" customHeight="1" spans="1:42">
      <c r="A127" s="657"/>
      <c r="B127" s="106"/>
      <c r="C127" s="658"/>
      <c r="D127" s="152"/>
      <c r="E127" s="152"/>
      <c r="F127" s="152"/>
      <c r="G127" s="106"/>
      <c r="H127" s="658"/>
      <c r="I127" s="152"/>
      <c r="J127" s="106"/>
      <c r="K127" s="663"/>
      <c r="L127" s="152"/>
      <c r="M127" s="106"/>
      <c r="N127" s="663"/>
      <c r="O127" s="152"/>
      <c r="P127" s="152"/>
      <c r="Q127" s="152"/>
      <c r="R127" s="152"/>
      <c r="S127" s="152"/>
      <c r="T127" s="152"/>
      <c r="U127" s="152"/>
      <c r="V127" s="152"/>
      <c r="W127" s="152"/>
      <c r="X127" s="152"/>
      <c r="Y127" s="152"/>
      <c r="Z127" s="193"/>
      <c r="AA127" s="36"/>
      <c r="AB127" s="36"/>
      <c r="AC127" s="36"/>
      <c r="AD127" s="36"/>
      <c r="AE127" s="36"/>
      <c r="AF127" s="36"/>
      <c r="AG127" s="36"/>
      <c r="AH127" s="36"/>
      <c r="AI127" s="36"/>
      <c r="AJ127" s="36"/>
      <c r="AK127" s="36"/>
      <c r="AL127" s="19"/>
      <c r="AM127" s="644" t="s">
        <v>760</v>
      </c>
      <c r="AN127" s="641" t="s">
        <v>498</v>
      </c>
      <c r="AO127" s="641" t="str">
        <f>SUBSTITUTE(SUBSTITUTE(P98,"""","\"""),CHAR(10)," ")</f>
        <v/>
      </c>
      <c r="AP127" s="641" t="s">
        <v>499</v>
      </c>
    </row>
    <row r="128" ht="14.25" customHeight="1" spans="1:42">
      <c r="A128" s="256"/>
      <c r="B128" s="256"/>
      <c r="C128" s="256"/>
      <c r="D128" s="256"/>
      <c r="E128" s="256"/>
      <c r="F128" s="256"/>
      <c r="G128" s="256"/>
      <c r="H128" s="256"/>
      <c r="I128" s="256"/>
      <c r="J128" s="256"/>
      <c r="K128" s="256"/>
      <c r="L128" s="256"/>
      <c r="M128" s="256"/>
      <c r="N128" s="18"/>
      <c r="O128" s="256"/>
      <c r="P128" s="256"/>
      <c r="Q128" s="256"/>
      <c r="R128" s="256"/>
      <c r="S128" s="256"/>
      <c r="T128" s="256"/>
      <c r="U128" s="256"/>
      <c r="V128" s="256"/>
      <c r="W128" s="256"/>
      <c r="X128" s="256"/>
      <c r="Y128" s="256"/>
      <c r="Z128" s="256"/>
      <c r="AA128" s="36"/>
      <c r="AB128" s="36"/>
      <c r="AC128" s="36"/>
      <c r="AD128" s="36"/>
      <c r="AE128" s="36"/>
      <c r="AF128" s="36"/>
      <c r="AG128" s="36"/>
      <c r="AH128" s="36"/>
      <c r="AI128" s="36"/>
      <c r="AJ128" s="36"/>
      <c r="AK128" s="36"/>
      <c r="AL128" s="19"/>
      <c r="AM128" s="644" t="s">
        <v>761</v>
      </c>
      <c r="AN128" s="641" t="s">
        <v>498</v>
      </c>
      <c r="AO128" s="641" t="str">
        <f>SUBSTITUTE(SUBSTITUTE(P89,"""","\"""),CHAR(10)," ")</f>
        <v>飛行：拜亞基能够携帶一名騎乘者穿越宇宙；但是如果要使人類騎乘者不受真空和絕對零度的傷害，必須借助某種適當的魔法或藥水加以保護（例如黃金蜂蜜酒）。法術：拜亞基有40%的幾率擁有1D4種法術。這種法術可能和哈斯塔以及和哈斯塔相關的存在有關。</v>
      </c>
      <c r="AP128" s="641" t="s">
        <v>499</v>
      </c>
    </row>
    <row r="129" ht="14.25" customHeight="1" spans="1:42">
      <c r="A129" s="243" t="s">
        <v>762</v>
      </c>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95"/>
      <c r="AA129" s="36"/>
      <c r="AB129" s="36"/>
      <c r="AC129" s="36"/>
      <c r="AD129" s="36"/>
      <c r="AE129" s="36"/>
      <c r="AF129" s="36"/>
      <c r="AG129" s="36"/>
      <c r="AH129" s="36"/>
      <c r="AI129" s="36"/>
      <c r="AJ129" s="36"/>
      <c r="AK129" s="36"/>
      <c r="AL129" s="19"/>
      <c r="AM129" s="644" t="s">
        <v>763</v>
      </c>
      <c r="AN129" s="641" t="s">
        <v>498</v>
      </c>
      <c r="AO129" s="641" t="str">
        <f>SUBSTITUTE(SUBSTITUTE(P92,"""","\"""),CHAR(10)," ")</f>
        <v>直視拜亞基喪失1/1D6點理智。</v>
      </c>
      <c r="AP129" s="641" t="s">
        <v>499</v>
      </c>
    </row>
    <row r="130" ht="14.25" customHeight="1" spans="1:42">
      <c r="A130" s="296" t="s">
        <v>676</v>
      </c>
      <c r="B130" s="41"/>
      <c r="C130" s="297" t="s">
        <v>764</v>
      </c>
      <c r="D130" s="41"/>
      <c r="E130" s="45"/>
      <c r="F130" s="297" t="s">
        <v>748</v>
      </c>
      <c r="G130" s="41"/>
      <c r="H130" s="41"/>
      <c r="I130" s="41"/>
      <c r="J130" s="41"/>
      <c r="K130" s="41"/>
      <c r="L130" s="41"/>
      <c r="M130" s="41"/>
      <c r="N130" s="41"/>
      <c r="O130" s="41"/>
      <c r="P130" s="41"/>
      <c r="Q130" s="41"/>
      <c r="R130" s="41"/>
      <c r="S130" s="41"/>
      <c r="T130" s="297" t="s">
        <v>765</v>
      </c>
      <c r="U130" s="41"/>
      <c r="V130" s="41"/>
      <c r="W130" s="45"/>
      <c r="X130" s="297" t="s">
        <v>766</v>
      </c>
      <c r="Y130" s="41"/>
      <c r="Z130" s="97"/>
      <c r="AA130" s="36"/>
      <c r="AB130" s="36"/>
      <c r="AC130" s="36"/>
      <c r="AD130" s="36"/>
      <c r="AE130" s="177"/>
      <c r="AF130" s="36"/>
      <c r="AG130" s="36"/>
      <c r="AH130" s="36"/>
      <c r="AI130" s="36"/>
      <c r="AJ130" s="36"/>
      <c r="AK130" s="36"/>
      <c r="AL130" s="19"/>
      <c r="AM130" s="644" t="s">
        <v>767</v>
      </c>
      <c r="AN130" s="641" t="s">
        <v>498</v>
      </c>
      <c r="AO130" s="641" t="str">
        <f>SUBSTITUTE(SUBSTITUTE(P95,"""","\"""),CHAR(10)," ")</f>
        <v>5/16 飛行</v>
      </c>
      <c r="AP130" s="641" t="s">
        <v>499</v>
      </c>
    </row>
    <row r="131" ht="14.25" customHeight="1" spans="1:42">
      <c r="A131" s="298"/>
      <c r="B131" s="41"/>
      <c r="C131" s="668"/>
      <c r="D131" s="41"/>
      <c r="E131" s="45"/>
      <c r="F131" s="299"/>
      <c r="G131" s="41"/>
      <c r="H131" s="41"/>
      <c r="I131" s="41"/>
      <c r="J131" s="41"/>
      <c r="K131" s="41"/>
      <c r="L131" s="41"/>
      <c r="M131" s="41"/>
      <c r="N131" s="41"/>
      <c r="O131" s="41"/>
      <c r="P131" s="41"/>
      <c r="Q131" s="41"/>
      <c r="R131" s="41"/>
      <c r="S131" s="41"/>
      <c r="T131" s="299"/>
      <c r="U131" s="41"/>
      <c r="V131" s="41"/>
      <c r="W131" s="45"/>
      <c r="X131" s="299"/>
      <c r="Y131" s="41"/>
      <c r="Z131" s="97"/>
      <c r="AA131" s="36"/>
      <c r="AB131" s="36"/>
      <c r="AC131" s="36"/>
      <c r="AD131" s="36"/>
      <c r="AE131" s="177"/>
      <c r="AF131" s="36"/>
      <c r="AG131" s="36"/>
      <c r="AH131" s="36"/>
      <c r="AI131" s="36"/>
      <c r="AJ131" s="36"/>
      <c r="AK131" s="36"/>
      <c r="AL131" s="19"/>
      <c r="AM131" s="644" t="s">
        <v>768</v>
      </c>
      <c r="AN131" s="641" t="s">
        <v>498</v>
      </c>
      <c r="AO131" s="641" t="str">
        <f>SUBSTITUTE(SUBSTITUTE(CONCATENATE(B139,E139,H139,K139,T139,B140,E140,H140,K140,T140,B141,E141,H141,K141,T141,B142,E142,H142,K142,AA142,B143,E143,H143,K143,T143),"""","\"""),CHAR(10)," ")</f>
        <v/>
      </c>
      <c r="AP131" s="641" t="s">
        <v>499</v>
      </c>
    </row>
    <row r="132" ht="14.25" customHeight="1" spans="1:42">
      <c r="A132" s="298"/>
      <c r="B132" s="41"/>
      <c r="C132" s="668"/>
      <c r="D132" s="41"/>
      <c r="E132" s="45"/>
      <c r="F132" s="299"/>
      <c r="G132" s="41"/>
      <c r="H132" s="41"/>
      <c r="I132" s="41"/>
      <c r="J132" s="41"/>
      <c r="K132" s="41"/>
      <c r="L132" s="41"/>
      <c r="M132" s="41"/>
      <c r="N132" s="41"/>
      <c r="O132" s="41"/>
      <c r="P132" s="41"/>
      <c r="Q132" s="41"/>
      <c r="R132" s="41"/>
      <c r="S132" s="41"/>
      <c r="T132" s="299"/>
      <c r="U132" s="41"/>
      <c r="V132" s="41"/>
      <c r="W132" s="45"/>
      <c r="X132" s="299"/>
      <c r="Y132" s="41"/>
      <c r="Z132" s="97"/>
      <c r="AA132" s="36"/>
      <c r="AB132" s="36"/>
      <c r="AC132" s="36"/>
      <c r="AD132" s="36"/>
      <c r="AE132" s="36"/>
      <c r="AF132" s="36"/>
      <c r="AG132" s="36"/>
      <c r="AH132" s="36"/>
      <c r="AI132" s="36"/>
      <c r="AJ132" s="36"/>
      <c r="AK132" s="36"/>
      <c r="AL132" s="19"/>
      <c r="AM132" s="644" t="s">
        <v>769</v>
      </c>
      <c r="AN132" s="641" t="s">
        <v>498</v>
      </c>
      <c r="AO132" s="641" t="str">
        <f>SUBSTITUTE(SUBSTITUTE(CONCATENATE(A121,F121,A122,F122,A123,F123,A124,F124,A125,F125,A126,F126),"""","\"""),CHAR(10)," ")</f>
        <v>例:2064.4.1</v>
      </c>
      <c r="AP132" s="641" t="s">
        <v>499</v>
      </c>
    </row>
    <row r="133" ht="14.25" customHeight="1" spans="1:42">
      <c r="A133" s="298"/>
      <c r="B133" s="41"/>
      <c r="C133" s="668"/>
      <c r="D133" s="41"/>
      <c r="E133" s="45"/>
      <c r="F133" s="299"/>
      <c r="G133" s="41"/>
      <c r="H133" s="41"/>
      <c r="I133" s="41"/>
      <c r="J133" s="41"/>
      <c r="K133" s="41"/>
      <c r="L133" s="41"/>
      <c r="M133" s="41"/>
      <c r="N133" s="41"/>
      <c r="O133" s="41"/>
      <c r="P133" s="41"/>
      <c r="Q133" s="41"/>
      <c r="R133" s="41"/>
      <c r="S133" s="41"/>
      <c r="T133" s="299"/>
      <c r="U133" s="41"/>
      <c r="V133" s="41"/>
      <c r="W133" s="45"/>
      <c r="X133" s="299"/>
      <c r="Y133" s="41"/>
      <c r="Z133" s="97"/>
      <c r="AA133" s="36"/>
      <c r="AB133" s="36"/>
      <c r="AC133" s="36"/>
      <c r="AD133" s="36"/>
      <c r="AE133" s="36"/>
      <c r="AF133" s="36"/>
      <c r="AG133" s="36"/>
      <c r="AH133" s="36"/>
      <c r="AI133" s="36"/>
      <c r="AJ133" s="36"/>
      <c r="AK133" s="36"/>
      <c r="AL133" s="19"/>
      <c r="AM133" s="644" t="s">
        <v>770</v>
      </c>
      <c r="AN133" s="641" t="s">
        <v>498</v>
      </c>
      <c r="AO133" s="641" t="str">
        <f>SUBSTITUTE(SUBSTITUTE(K103,"""","\"""),CHAR(10)," ")</f>
        <v>這個星界生物通常爲無以名狀的哈斯塔服務，幷可以被召喚來參與儀式。拜亞基的軀體由一般的物質組成，所以手槍之類的普通武器也能傷害它。拜亞基幷不栖息在地球上，而是生活在星際空間中，但是可以被召喚出來執行一些事務或者作爲坐騎携帶騎乘者穿越星際空間。</v>
      </c>
      <c r="AP133" s="641" t="s">
        <v>499</v>
      </c>
    </row>
    <row r="134" ht="14.25" customHeight="1" spans="1:42">
      <c r="A134" s="298"/>
      <c r="B134" s="41"/>
      <c r="C134" s="668"/>
      <c r="D134" s="41"/>
      <c r="E134" s="45"/>
      <c r="F134" s="299"/>
      <c r="G134" s="41"/>
      <c r="H134" s="41"/>
      <c r="I134" s="41"/>
      <c r="J134" s="41"/>
      <c r="K134" s="41"/>
      <c r="L134" s="41"/>
      <c r="M134" s="41"/>
      <c r="N134" s="41"/>
      <c r="O134" s="41"/>
      <c r="P134" s="41"/>
      <c r="Q134" s="41"/>
      <c r="R134" s="41"/>
      <c r="S134" s="41"/>
      <c r="T134" s="299"/>
      <c r="U134" s="41"/>
      <c r="V134" s="41"/>
      <c r="W134" s="45"/>
      <c r="X134" s="299"/>
      <c r="Y134" s="41"/>
      <c r="Z134" s="97"/>
      <c r="AA134" s="36"/>
      <c r="AB134" s="36"/>
      <c r="AC134" s="36"/>
      <c r="AD134" s="36"/>
      <c r="AE134" s="36"/>
      <c r="AF134" s="36"/>
      <c r="AG134" s="36"/>
      <c r="AH134" s="36"/>
      <c r="AI134" s="36"/>
      <c r="AJ134" s="36"/>
      <c r="AK134" s="36"/>
      <c r="AL134" s="19"/>
      <c r="AM134" s="644" t="s">
        <v>771</v>
      </c>
      <c r="AN134" s="641" t="s">
        <v>498</v>
      </c>
      <c r="AO134" s="641" t="str">
        <f ca="1">SUBSTITUTE(SUBSTITUTE(C9&amp;J9,"""","\"""),CHAR(10)," ")</f>
        <v>任意</v>
      </c>
      <c r="AP134" s="641" t="s">
        <v>499</v>
      </c>
    </row>
    <row r="135" ht="14.25" customHeight="1" spans="1:42">
      <c r="A135" s="300"/>
      <c r="B135" s="152"/>
      <c r="C135" s="669"/>
      <c r="D135" s="152"/>
      <c r="E135" s="106"/>
      <c r="F135" s="301"/>
      <c r="G135" s="152"/>
      <c r="H135" s="152"/>
      <c r="I135" s="152"/>
      <c r="J135" s="152"/>
      <c r="K135" s="152"/>
      <c r="L135" s="152"/>
      <c r="M135" s="152"/>
      <c r="N135" s="152"/>
      <c r="O135" s="152"/>
      <c r="P135" s="152"/>
      <c r="Q135" s="152"/>
      <c r="R135" s="152"/>
      <c r="S135" s="152"/>
      <c r="T135" s="301"/>
      <c r="U135" s="152"/>
      <c r="V135" s="152"/>
      <c r="W135" s="106"/>
      <c r="X135" s="301"/>
      <c r="Y135" s="152"/>
      <c r="Z135" s="193"/>
      <c r="AA135" s="36"/>
      <c r="AB135" s="36"/>
      <c r="AC135" s="36"/>
      <c r="AD135" s="36"/>
      <c r="AE135" s="36"/>
      <c r="AF135" s="36"/>
      <c r="AG135" s="36"/>
      <c r="AH135" s="36"/>
      <c r="AI135" s="36"/>
      <c r="AJ135" s="36"/>
      <c r="AK135" s="36"/>
      <c r="AL135" s="19"/>
      <c r="AM135" s="644" t="s">
        <v>772</v>
      </c>
      <c r="AN135" s="641" t="s">
        <v>498</v>
      </c>
      <c r="AO135" s="641" t="str">
        <f t="shared" ref="AO135:AO136" si="35">SUBSTITUTE(SUBSTITUTE(K104,"""","\"""),CHAR(10)," ")</f>
        <v/>
      </c>
      <c r="AP135" s="641" t="s">
        <v>499</v>
      </c>
    </row>
    <row r="136" ht="14.25" customHeight="1" spans="1:42">
      <c r="A136" s="256"/>
      <c r="B136" s="256"/>
      <c r="C136" s="256"/>
      <c r="D136" s="256"/>
      <c r="E136" s="256"/>
      <c r="F136" s="256"/>
      <c r="G136" s="256"/>
      <c r="H136" s="256"/>
      <c r="I136" s="256"/>
      <c r="J136" s="256"/>
      <c r="K136" s="256"/>
      <c r="L136" s="256"/>
      <c r="M136" s="256"/>
      <c r="N136" s="18"/>
      <c r="O136" s="256"/>
      <c r="P136" s="256"/>
      <c r="Q136" s="256"/>
      <c r="R136" s="256"/>
      <c r="S136" s="256"/>
      <c r="T136" s="256"/>
      <c r="U136" s="256"/>
      <c r="V136" s="256"/>
      <c r="W136" s="256"/>
      <c r="X136" s="256"/>
      <c r="Y136" s="256"/>
      <c r="Z136" s="256"/>
      <c r="AA136" s="36"/>
      <c r="AB136" s="36"/>
      <c r="AC136" s="36"/>
      <c r="AD136" s="36"/>
      <c r="AE136" s="36"/>
      <c r="AF136" s="36"/>
      <c r="AG136" s="36"/>
      <c r="AH136" s="36"/>
      <c r="AI136" s="36"/>
      <c r="AJ136" s="36"/>
      <c r="AK136" s="36"/>
      <c r="AL136" s="19"/>
      <c r="AM136" s="644" t="s">
        <v>773</v>
      </c>
      <c r="AN136" s="641" t="s">
        <v>498</v>
      </c>
      <c r="AO136" s="641" t="str">
        <f t="shared" si="35"/>
        <v/>
      </c>
      <c r="AP136" s="641" t="s">
        <v>499</v>
      </c>
    </row>
    <row r="137" ht="14.25" customHeight="1" spans="1:42">
      <c r="A137" s="243" t="s">
        <v>774</v>
      </c>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95"/>
      <c r="AA137" s="36"/>
      <c r="AB137" s="36"/>
      <c r="AC137" s="36"/>
      <c r="AD137" s="36"/>
      <c r="AE137" s="36"/>
      <c r="AF137" s="36"/>
      <c r="AG137" s="36"/>
      <c r="AH137" s="36"/>
      <c r="AI137" s="36"/>
      <c r="AJ137" s="36"/>
      <c r="AK137" s="36"/>
      <c r="AL137" s="19"/>
      <c r="AM137" s="644" t="s">
        <v>775</v>
      </c>
      <c r="AN137" s="641" t="s">
        <v>498</v>
      </c>
      <c r="AO137" s="641" t="str">
        <f>SUBSTITUTE(SUBSTITUTE(CONCATENATE(A114,F114,L114,Q114,V114,A115,F115,L115,Q115,V115,A116,F116,L116,Q116,V116,A117,F117,L117,Q117,V117,IF(神話卡!F36&lt;&gt;神話卡!L36,神話卡!B36&amp;神話卡!C36&amp;" "&amp;神話卡!L36&amp;" ",)&amp;IF(神話卡!F42&lt;&gt;神話卡!L42,神話卡!B42&amp;神話卡!C42&amp;" "&amp;神話卡!L42&amp;" ",)&amp;IF(神話卡!F43&lt;&gt;神話卡!L43,神話卡!B43&amp;神話卡!C43&amp;" "&amp;神話卡!L43&amp;" ",)&amp;IF(神話卡!F59&lt;&gt;神話卡!L59,神話卡!C59&amp;神話卡!D59&amp;" "&amp;神話卡!L59&amp;" ",)&amp;IF(神話卡!F60&lt;&gt;神話卡!L60,神話卡!C60&amp;神話卡!D60&amp;" "&amp;神話卡!L60&amp;" ",)&amp;IF(神話卡!F61&lt;&gt;神話卡!L61,神話卡!C61&amp;神話卡!D61&amp;" "&amp;神話卡!L61&amp;" ",)&amp;IF(神話卡!F62&lt;&gt;神話卡!L62,神話卡!C62&amp;神話卡!D62&amp;" "&amp;神話卡!L62&amp;" ",)&amp;IF(神話卡!F63&lt;&gt;神話卡!L63,神話卡!C63&amp;神話卡!D63&amp;" "&amp;神話卡!L63&amp;" ",)&amp;IF(神話卡!F64&lt;&gt;神話卡!L64,神話卡!C64&amp;神話卡!D64&amp;" "&amp;神話卡!L64&amp;" ",)&amp;IF(神話卡!F65&lt;&gt;神話卡!L65,神話卡!C65&amp;神話卡!D65&amp;" "&amp;神話卡!L65&amp;" ",)&amp;IF(神話卡!F66&lt;&gt;神話卡!L66,神話卡!C66&amp;神話卡!D66&amp;" "&amp;神話卡!L66&amp;" ",)&amp;IF(神話卡!F67&lt;&gt;神話卡!L67,神話卡!C67&amp;神話卡!D67&amp;" "&amp;神話卡!L67&amp;" ",)&amp;IF(神話卡!F68&lt;&gt;神話卡!L68,神話卡!C68&amp;神話卡!D68&amp;" "&amp;神話卡!L68&amp;" ",)&amp;IF(神話卡!F69&lt;&gt;神話卡!L69,神話卡!C69&amp;神話卡!D69&amp;" "&amp;神話卡!L69&amp;" ",)&amp;IF(神話卡!F70&lt;&gt;神話卡!L70,神話卡!C70&amp;神話卡!D70&amp;" "&amp;神話卡!L70&amp;" ",)&amp;IF(神話卡!F71&lt;&gt;神話卡!L71,神話卡!B71&amp;神話卡!C71&amp;" "&amp;神話卡!L71&amp;" ",)&amp;IF(神話卡!F72&lt;&gt;神話卡!L72,神話卡!B72&amp;神話卡!C72&amp;" "&amp;神話卡!L72&amp;" ",)&amp;IF(神話卡!F76&lt;&gt;神話卡!L76,神話卡!B76&amp;神話卡!C76&amp;" "&amp;神話卡!L76&amp;" ",)&amp;IF(神話卡!T27&lt;&gt;神話卡!Y27,神話卡!Q27&amp;神話卡!R27&amp;" "&amp;神話卡!Y27&amp;" ",)&amp;IF(神話卡!T28&lt;&gt;神話卡!Y28,神話卡!Q28&amp;神話卡!R28&amp;" "&amp;神話卡!Y28&amp;" ",)&amp;IF(神話卡!T31&lt;&gt;神話卡!Y31,神話卡!P31&amp;神話卡!Q31&amp;" "&amp;神話卡!Y31&amp;" ",)&amp;IF(神話卡!T32&lt;&gt;神話卡!Y32,神話卡!P32&amp;神話卡!Q32&amp;" "&amp;神話卡!Y32&amp;" ",)&amp;IF(神話卡!T30&lt;&gt;神話卡!Y30,神話卡!Q30&amp;神話卡!R30&amp;" "&amp;神話卡!Y30&amp;" ",)&amp;IF(神話卡!T37&lt;&gt;神話卡!Y37,神話卡!P37&amp;神話卡!R37&amp;" "&amp;神話卡!Y37&amp;" ",)&amp;IF(神話卡!T43&lt;&gt;神話卡!Y43,神話卡!P43&amp;神話卡!R43&amp;" "&amp;神話卡!Y43&amp;" ",)&amp;IF(神話卡!T48&lt;&gt;神話卡!Y48,神話卡!Q48&amp;神話卡!R48&amp;" "&amp;神話卡!Y48&amp;" ",)&amp;IF(神話卡!T49&lt;&gt;神話卡!Y49,神話卡!Q49&amp;神話卡!R49&amp;" "&amp;神話卡!Y49&amp;" ",)&amp;IF(神話卡!T50&lt;&gt;神話卡!Y50,神話卡!Q50&amp;神話卡!R50&amp;" "&amp;神話卡!Y50&amp;" ",)&amp;IF(神話卡!T51&lt;&gt;神話卡!Y51,神話卡!Q51&amp;神話卡!R51&amp;" "&amp;神話卡!Y51&amp;" ",)&amp;IF(神話卡!T52&lt;&gt;神話卡!Y52,神話卡!Q52&amp;神話卡!R52&amp;" "&amp;神話卡!Y52&amp;" ",)&amp;IF(神話卡!T53&lt;&gt;神話卡!Y53,神話卡!Q53&amp;神話卡!R53&amp;" "&amp;神話卡!Y53&amp;" ",)&amp;IF(神話卡!T54&lt;&gt;神話卡!Y54,神話卡!Q54&amp;神話卡!R54&amp;" "&amp;神話卡!Y54&amp;" ",)&amp;IF(神話卡!T56&lt;&gt;神話卡!Y56,神話卡!Q56&amp;神話卡!R56&amp;" "&amp;神話卡!Y56&amp;" ",)&amp;IF(神話卡!T61&lt;&gt;神話卡!Y61,神話卡!Q61&amp;神話卡!R61&amp;" "&amp;神話卡!Y61&amp;" ",)&amp;IF(神話卡!T62&lt;&gt;神話卡!Y62,神話卡!Q62&amp;神話卡!R62&amp;" "&amp;神話卡!Y62&amp;" ",)&amp;IF(神話卡!T63&lt;&gt;神話卡!Y63,神話卡!Q63&amp;神話卡!R63&amp;" "&amp;神話卡!Y63&amp;" ",)&amp;IF(神話卡!T64&lt;&gt;神話卡!Y64,神話卡!Q64&amp;神話卡!R64&amp;" "&amp;神話卡!Y64&amp;" ",)&amp;IF(神話卡!T70&lt;&gt;神話卡!Y70,神話卡!P70&amp;神話卡!R70&amp;" "&amp;神話卡!Y70&amp;" ",)&amp;IF(神話卡!T72&lt;&gt;神話卡!Y72,神話卡!P72&amp;神話卡!R72&amp;" "&amp;神話卡!Y72&amp;" ",)&amp;IF(神話卡!T73&lt;&gt;神話卡!Y73,神話卡!P73&amp;神話卡!R73&amp;" "&amp;神話卡!Y73&amp;" ",)&amp;IF(神話卡!T74&lt;&gt;神話卡!Y74,神話卡!P74&amp;神話卡!R74&amp;" "&amp;神話卡!Y74&amp;" ",)&amp;IF(神話卡!T75&lt;&gt;神話卡!Y75,神話卡!P75&amp;神話卡!R75&amp;" "&amp;神話卡!Y75&amp;" ",)&amp;IF(神話卡!T76&lt;&gt;神話卡!Y76,神話卡!P76&amp;神話卡!R76&amp;" "&amp;神話卡!Y76&amp;" ",)),"""","\"""),CHAR(10)," ")</f>
        <v/>
      </c>
      <c r="AP137" s="641" t="s">
        <v>499</v>
      </c>
    </row>
    <row r="138" ht="14.25" customHeight="1" spans="1:42">
      <c r="A138" s="302" t="s">
        <v>675</v>
      </c>
      <c r="B138" s="303" t="s">
        <v>776</v>
      </c>
      <c r="C138" s="41"/>
      <c r="D138" s="45"/>
      <c r="E138" s="303" t="s">
        <v>777</v>
      </c>
      <c r="F138" s="41"/>
      <c r="G138" s="45"/>
      <c r="H138" s="303" t="s">
        <v>778</v>
      </c>
      <c r="I138" s="41"/>
      <c r="J138" s="45"/>
      <c r="K138" s="303" t="s">
        <v>748</v>
      </c>
      <c r="L138" s="41"/>
      <c r="M138" s="41"/>
      <c r="N138" s="41"/>
      <c r="O138" s="41"/>
      <c r="P138" s="41"/>
      <c r="Q138" s="41"/>
      <c r="R138" s="41"/>
      <c r="S138" s="45"/>
      <c r="T138" s="303" t="s">
        <v>779</v>
      </c>
      <c r="U138" s="41"/>
      <c r="V138" s="41"/>
      <c r="W138" s="41"/>
      <c r="X138" s="41"/>
      <c r="Y138" s="303" t="s">
        <v>780</v>
      </c>
      <c r="Z138" s="97"/>
      <c r="AA138" s="36"/>
      <c r="AB138" s="36"/>
      <c r="AC138" s="36"/>
      <c r="AD138" s="36"/>
      <c r="AE138" s="36"/>
      <c r="AF138" s="36"/>
      <c r="AG138" s="36"/>
      <c r="AH138" s="36"/>
      <c r="AI138" s="36"/>
      <c r="AJ138" s="36"/>
      <c r="AK138" s="36"/>
      <c r="AL138" s="19"/>
      <c r="AM138" s="644" t="s">
        <v>781</v>
      </c>
      <c r="AN138" s="641" t="s">
        <v>498</v>
      </c>
      <c r="AO138" s="641" t="str">
        <f>SUBSTITUTE(SUBSTITUTE(CONCATENATE(A131,A132,J130,A133,A134,A135),"""","\"""),CHAR(10)," ")</f>
        <v/>
      </c>
      <c r="AP138" s="641" t="s">
        <v>499</v>
      </c>
    </row>
    <row r="139" ht="14.25" customHeight="1" spans="1:42">
      <c r="A139" s="304"/>
      <c r="B139" s="303" t="str">
        <f>IFERROR(IF($A139&gt;=1000,VLOOKUP($A139,附表.魔法!$B:$H,2,FALSE),""),)</f>
        <v/>
      </c>
      <c r="C139" s="41"/>
      <c r="D139" s="45"/>
      <c r="E139" s="303" t="str">
        <f>IFERROR(IF($A139&gt;=1000,VLOOKUP($A139,附表.魔法!$B:$H,4,FALSE),""),)</f>
        <v/>
      </c>
      <c r="F139" s="41"/>
      <c r="G139" s="45"/>
      <c r="H139" s="303" t="str">
        <f>IFERROR(IF($A139&gt;=1000,VLOOKUP($A139,附表.魔法!$B:$H,5,FALSE),""),)</f>
        <v/>
      </c>
      <c r="I139" s="41"/>
      <c r="J139" s="45"/>
      <c r="K139" s="303" t="str">
        <f>IFERROR(IF($A139&gt;=1000,VLOOKUP($A139,附表.魔法!$B:$H,7,FALSE),""),)</f>
        <v/>
      </c>
      <c r="L139" s="41"/>
      <c r="M139" s="41"/>
      <c r="N139" s="41"/>
      <c r="O139" s="41"/>
      <c r="P139" s="41"/>
      <c r="Q139" s="41"/>
      <c r="R139" s="41"/>
      <c r="S139" s="45"/>
      <c r="T139" s="309"/>
      <c r="U139" s="41"/>
      <c r="V139" s="41"/>
      <c r="W139" s="41"/>
      <c r="X139" s="41"/>
      <c r="Y139" s="309"/>
      <c r="Z139" s="97"/>
      <c r="AA139" s="36"/>
      <c r="AB139" s="36"/>
      <c r="AC139" s="36"/>
      <c r="AD139" s="36"/>
      <c r="AE139" s="36"/>
      <c r="AF139" s="36"/>
      <c r="AG139" s="36"/>
      <c r="AH139" s="36"/>
      <c r="AI139" s="36"/>
      <c r="AJ139" s="36"/>
      <c r="AK139" s="36"/>
      <c r="AL139" s="19"/>
      <c r="AM139" s="644" t="s">
        <v>782</v>
      </c>
      <c r="AN139" s="641" t="s">
        <v>498</v>
      </c>
      <c r="AO139" s="641" t="str">
        <f>SUBSTITUTE(SUBSTITUTE(X13,"""","\"""),CHAR(10)," ")</f>
        <v>50</v>
      </c>
      <c r="AP139" s="641" t="s">
        <v>783</v>
      </c>
    </row>
    <row r="140" ht="14.25" customHeight="1" spans="1:42">
      <c r="A140" s="304"/>
      <c r="B140" s="303" t="str">
        <f>IFERROR(IF($A140&gt;=1000,VLOOKUP($A140,附表.魔法!$B:$H,2,FALSE),""),)</f>
        <v/>
      </c>
      <c r="C140" s="41"/>
      <c r="D140" s="45"/>
      <c r="E140" s="303" t="str">
        <f>IFERROR(IF($A140&gt;=1000,VLOOKUP($A140,附表.魔法!$B:$H,4,FALSE),""),)</f>
        <v/>
      </c>
      <c r="F140" s="41"/>
      <c r="G140" s="45"/>
      <c r="H140" s="303" t="str">
        <f>IFERROR(IF($A140&gt;=1000,VLOOKUP($A140,附表.魔法!$B:$H,5,FALSE),""),)</f>
        <v/>
      </c>
      <c r="I140" s="41"/>
      <c r="J140" s="45"/>
      <c r="K140" s="303" t="str">
        <f>IFERROR(IF($A140&gt;=1000,VLOOKUP($A140,附表.魔法!$B:$H,7,FALSE),""),)</f>
        <v/>
      </c>
      <c r="L140" s="41"/>
      <c r="M140" s="41"/>
      <c r="N140" s="41"/>
      <c r="O140" s="41"/>
      <c r="P140" s="41"/>
      <c r="Q140" s="41"/>
      <c r="R140" s="41"/>
      <c r="S140" s="45"/>
      <c r="T140" s="309"/>
      <c r="U140" s="41"/>
      <c r="V140" s="41"/>
      <c r="W140" s="41"/>
      <c r="X140" s="41"/>
      <c r="Y140" s="309"/>
      <c r="Z140" s="97"/>
      <c r="AA140" s="36"/>
      <c r="AB140" s="36"/>
      <c r="AC140" s="36"/>
      <c r="AD140" s="36"/>
      <c r="AE140" s="36"/>
      <c r="AF140" s="36"/>
      <c r="AG140" s="36"/>
      <c r="AH140" s="36"/>
      <c r="AI140" s="36"/>
      <c r="AJ140" s="36"/>
      <c r="AK140" s="36"/>
      <c r="AL140" s="19"/>
      <c r="AM140" s="19"/>
      <c r="AN140" s="19"/>
      <c r="AO140" s="19"/>
      <c r="AP140" s="19"/>
    </row>
    <row r="141" ht="14.25" spans="1:42">
      <c r="A141" s="304"/>
      <c r="B141" s="303" t="str">
        <f>IFERROR(IF($A141&gt;=1000,VLOOKUP($A141,附表.魔法!$B:$H,2,FALSE),""),)</f>
        <v/>
      </c>
      <c r="C141" s="41"/>
      <c r="D141" s="45"/>
      <c r="E141" s="303" t="str">
        <f>IFERROR(IF($A141&gt;=1000,VLOOKUP($A141,附表.魔法!$B:$H,4,FALSE),""),)</f>
        <v/>
      </c>
      <c r="F141" s="41"/>
      <c r="G141" s="45"/>
      <c r="H141" s="303" t="str">
        <f>IFERROR(IF($A141&gt;=1000,VLOOKUP($A141,附表.魔法!$B:$H,5,FALSE),""),)</f>
        <v/>
      </c>
      <c r="I141" s="41"/>
      <c r="J141" s="45"/>
      <c r="K141" s="303" t="str">
        <f>IFERROR(IF($A141&gt;=1000,VLOOKUP($A141,附表.魔法!$B:$H,7,FALSE),""),)</f>
        <v/>
      </c>
      <c r="L141" s="41"/>
      <c r="M141" s="41"/>
      <c r="N141" s="41"/>
      <c r="O141" s="41"/>
      <c r="P141" s="41"/>
      <c r="Q141" s="41"/>
      <c r="R141" s="41"/>
      <c r="S141" s="45"/>
      <c r="T141" s="309"/>
      <c r="U141" s="41"/>
      <c r="V141" s="41"/>
      <c r="W141" s="41"/>
      <c r="X141" s="41"/>
      <c r="Y141" s="309"/>
      <c r="Z141" s="97"/>
      <c r="AA141" s="36"/>
      <c r="AB141" s="36"/>
      <c r="AC141" s="36"/>
      <c r="AD141" s="36"/>
      <c r="AE141" s="36"/>
      <c r="AF141" s="36"/>
      <c r="AG141" s="36"/>
      <c r="AH141" s="36"/>
      <c r="AI141" s="36"/>
      <c r="AJ141" s="36"/>
      <c r="AK141" s="36"/>
      <c r="AL141" s="19"/>
      <c r="AM141" s="19"/>
      <c r="AN141" s="19"/>
      <c r="AO141" s="19"/>
      <c r="AP141" s="19"/>
    </row>
    <row r="142" ht="14.25" customHeight="1" spans="1:42">
      <c r="A142" s="304"/>
      <c r="B142" s="303" t="str">
        <f>IFERROR(IF($A142&gt;=1000,VLOOKUP($A142,附表.魔法!$B:$H,2,FALSE),""),)</f>
        <v/>
      </c>
      <c r="C142" s="41"/>
      <c r="D142" s="45"/>
      <c r="E142" s="303" t="str">
        <f>IFERROR(IF($A142&gt;=1000,VLOOKUP($A142,附表.魔法!$B:$H,4,FALSE),""),)</f>
        <v/>
      </c>
      <c r="F142" s="41"/>
      <c r="G142" s="45"/>
      <c r="H142" s="303" t="str">
        <f>IFERROR(IF($A142&gt;=1000,VLOOKUP($A142,附表.魔法!$B:$H,5,FALSE),""),)</f>
        <v/>
      </c>
      <c r="I142" s="41"/>
      <c r="J142" s="45"/>
      <c r="K142" s="303" t="str">
        <f>IFERROR(IF($A142&gt;=1000,VLOOKUP($A142,附表.魔法!$B:$H,7,FALSE),""),)</f>
        <v/>
      </c>
      <c r="L142" s="41"/>
      <c r="M142" s="41"/>
      <c r="N142" s="41"/>
      <c r="O142" s="41"/>
      <c r="P142" s="41"/>
      <c r="Q142" s="41"/>
      <c r="R142" s="41"/>
      <c r="S142" s="45"/>
      <c r="T142" s="309"/>
      <c r="U142" s="41"/>
      <c r="V142" s="41"/>
      <c r="W142" s="41"/>
      <c r="X142" s="41"/>
      <c r="Y142" s="309"/>
      <c r="Z142" s="97"/>
      <c r="AA142" s="36"/>
      <c r="AB142" s="36"/>
      <c r="AC142" s="36"/>
      <c r="AD142" s="36"/>
      <c r="AE142" s="36"/>
      <c r="AF142" s="36"/>
      <c r="AG142" s="36"/>
      <c r="AH142" s="36"/>
      <c r="AI142" s="36"/>
      <c r="AJ142" s="36"/>
      <c r="AK142" s="36"/>
      <c r="AL142" s="19"/>
      <c r="AM142" s="19"/>
      <c r="AN142" s="19"/>
      <c r="AO142" s="19"/>
      <c r="AP142" s="19"/>
    </row>
    <row r="143" ht="14.25" customHeight="1" spans="1:42">
      <c r="A143" s="305"/>
      <c r="B143" s="306" t="str">
        <f>IFERROR(IF($A143&gt;=1000,VLOOKUP($A143,附表.魔法!$B:$H,2,FALSE),""),)</f>
        <v/>
      </c>
      <c r="C143" s="152"/>
      <c r="D143" s="106"/>
      <c r="E143" s="306" t="str">
        <f>IFERROR(IF($A143&gt;=1000,VLOOKUP($A143,附表.魔法!$B:$H,4,FALSE),""),)</f>
        <v/>
      </c>
      <c r="F143" s="152"/>
      <c r="G143" s="106"/>
      <c r="H143" s="306" t="str">
        <f>IFERROR(IF($A143&gt;=1000,VLOOKUP($A143,附表.魔法!$B:$H,5,FALSE),""),)</f>
        <v/>
      </c>
      <c r="I143" s="152"/>
      <c r="J143" s="106"/>
      <c r="K143" s="306" t="str">
        <f>IFERROR(IF($A143&gt;=1000,VLOOKUP($A143,附表.魔法!$B:$H,7,FALSE),""),)</f>
        <v/>
      </c>
      <c r="L143" s="152"/>
      <c r="M143" s="152"/>
      <c r="N143" s="152"/>
      <c r="O143" s="152"/>
      <c r="P143" s="152"/>
      <c r="Q143" s="152"/>
      <c r="R143" s="152"/>
      <c r="S143" s="106"/>
      <c r="T143" s="311"/>
      <c r="U143" s="152"/>
      <c r="V143" s="152"/>
      <c r="W143" s="152"/>
      <c r="X143" s="152"/>
      <c r="Y143" s="311"/>
      <c r="Z143" s="193"/>
      <c r="AA143" s="36"/>
      <c r="AB143" s="36"/>
      <c r="AC143" s="36"/>
      <c r="AD143" s="36"/>
      <c r="AE143" s="36"/>
      <c r="AF143" s="36"/>
      <c r="AG143" s="36"/>
      <c r="AH143" s="36"/>
      <c r="AI143" s="36"/>
      <c r="AJ143" s="36"/>
      <c r="AK143" s="36"/>
      <c r="AL143" s="19"/>
      <c r="AM143" s="19"/>
      <c r="AN143" s="19"/>
      <c r="AO143" s="19"/>
      <c r="AP143" s="19"/>
    </row>
    <row r="144" ht="14.25" customHeight="1" spans="1:42">
      <c r="A144" s="242"/>
      <c r="B144" s="242"/>
      <c r="C144" s="242"/>
      <c r="D144" s="242"/>
      <c r="E144" s="242"/>
      <c r="F144" s="242"/>
      <c r="G144" s="242"/>
      <c r="H144" s="242"/>
      <c r="I144" s="242"/>
      <c r="J144" s="242"/>
      <c r="K144" s="242"/>
      <c r="L144" s="242"/>
      <c r="M144" s="283"/>
      <c r="N144" s="283"/>
      <c r="O144" s="242"/>
      <c r="P144" s="242"/>
      <c r="Q144" s="242"/>
      <c r="R144" s="242"/>
      <c r="S144" s="242"/>
      <c r="T144" s="242"/>
      <c r="U144" s="242"/>
      <c r="V144" s="242"/>
      <c r="W144" s="242"/>
      <c r="X144" s="242"/>
      <c r="Y144" s="242"/>
      <c r="Z144" s="242"/>
      <c r="AA144" s="36"/>
      <c r="AB144" s="36"/>
      <c r="AC144" s="36"/>
      <c r="AD144" s="36"/>
      <c r="AE144" s="36"/>
      <c r="AF144" s="36"/>
      <c r="AG144" s="36"/>
      <c r="AH144" s="36"/>
      <c r="AI144" s="36"/>
      <c r="AJ144" s="36"/>
      <c r="AK144" s="36"/>
      <c r="AL144" s="19"/>
      <c r="AM144" s="19"/>
      <c r="AN144" s="19"/>
      <c r="AO144" s="19"/>
      <c r="AP144" s="19"/>
    </row>
    <row r="145" ht="14.25" customHeight="1" spans="1:42">
      <c r="A145" s="243" t="s">
        <v>784</v>
      </c>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95"/>
      <c r="AA145" s="36"/>
      <c r="AB145" s="36"/>
      <c r="AC145" s="36"/>
      <c r="AD145" s="36"/>
      <c r="AE145" s="36"/>
      <c r="AF145" s="36"/>
      <c r="AG145" s="36"/>
      <c r="AH145" s="36"/>
      <c r="AI145" s="36"/>
      <c r="AJ145" s="36"/>
      <c r="AK145" s="36"/>
      <c r="AL145" s="19"/>
      <c r="AM145" s="19"/>
      <c r="AN145" s="19"/>
      <c r="AO145" s="19"/>
      <c r="AP145" s="19"/>
    </row>
    <row r="146" ht="14.25" customHeight="1" spans="1:42">
      <c r="A146" s="307" t="s">
        <v>785</v>
      </c>
      <c r="B146" s="41"/>
      <c r="C146" s="41"/>
      <c r="D146" s="41"/>
      <c r="E146" s="303" t="s">
        <v>748</v>
      </c>
      <c r="F146" s="41"/>
      <c r="G146" s="41"/>
      <c r="H146" s="41"/>
      <c r="I146" s="41"/>
      <c r="J146" s="41"/>
      <c r="K146" s="303" t="s">
        <v>493</v>
      </c>
      <c r="L146" s="41"/>
      <c r="M146" s="41"/>
      <c r="N146" s="41"/>
      <c r="O146" s="303" t="s">
        <v>786</v>
      </c>
      <c r="P146" s="41"/>
      <c r="Q146" s="41"/>
      <c r="R146" s="41"/>
      <c r="S146" s="41"/>
      <c r="T146" s="303" t="s">
        <v>787</v>
      </c>
      <c r="U146" s="41"/>
      <c r="V146" s="41"/>
      <c r="W146" s="41"/>
      <c r="X146" s="41"/>
      <c r="Y146" s="41"/>
      <c r="Z146" s="97"/>
      <c r="AA146" s="36"/>
      <c r="AB146" s="36"/>
      <c r="AC146" s="36"/>
      <c r="AD146" s="36"/>
      <c r="AE146" s="36"/>
      <c r="AF146" s="36"/>
      <c r="AG146" s="36"/>
      <c r="AH146" s="36"/>
      <c r="AI146" s="36"/>
      <c r="AJ146" s="36"/>
      <c r="AK146" s="36"/>
      <c r="AL146" s="19"/>
      <c r="AM146" s="19"/>
      <c r="AN146" s="19"/>
      <c r="AO146" s="19"/>
      <c r="AP146" s="19"/>
    </row>
    <row r="147" ht="14.25" customHeight="1" spans="1:42">
      <c r="A147" s="670" t="s">
        <v>788</v>
      </c>
      <c r="B147" s="41"/>
      <c r="C147" s="41"/>
      <c r="D147" s="41"/>
      <c r="E147" s="40" t="s">
        <v>789</v>
      </c>
      <c r="F147" s="41"/>
      <c r="G147" s="41"/>
      <c r="H147" s="41"/>
      <c r="I147" s="41"/>
      <c r="J147" s="41"/>
      <c r="K147" s="40" t="s">
        <v>790</v>
      </c>
      <c r="L147" s="41"/>
      <c r="M147" s="41"/>
      <c r="N147" s="41"/>
      <c r="O147" s="40" t="s">
        <v>791</v>
      </c>
      <c r="P147" s="41"/>
      <c r="Q147" s="41"/>
      <c r="R147" s="41"/>
      <c r="S147" s="41"/>
      <c r="T147" s="40" t="s">
        <v>792</v>
      </c>
      <c r="U147" s="41"/>
      <c r="V147" s="41"/>
      <c r="W147" s="41"/>
      <c r="X147" s="41"/>
      <c r="Y147" s="41"/>
      <c r="Z147" s="97"/>
      <c r="AA147" s="36"/>
      <c r="AB147" s="36"/>
      <c r="AC147" s="36"/>
      <c r="AD147" s="36"/>
      <c r="AE147" s="36"/>
      <c r="AF147" s="36"/>
      <c r="AG147" s="36"/>
      <c r="AH147" s="36"/>
      <c r="AI147" s="36"/>
      <c r="AJ147" s="36"/>
      <c r="AK147" s="36"/>
      <c r="AL147" s="19"/>
      <c r="AM147" s="19"/>
      <c r="AN147" s="19"/>
      <c r="AO147" s="19"/>
      <c r="AP147" s="19"/>
    </row>
    <row r="148" ht="14.25" customHeight="1" spans="1:42">
      <c r="A148" s="308"/>
      <c r="B148" s="41"/>
      <c r="C148" s="41"/>
      <c r="D148" s="41"/>
      <c r="E148" s="309"/>
      <c r="F148" s="41"/>
      <c r="G148" s="41"/>
      <c r="H148" s="41"/>
      <c r="I148" s="41"/>
      <c r="J148" s="41"/>
      <c r="K148" s="309"/>
      <c r="L148" s="41"/>
      <c r="M148" s="41"/>
      <c r="N148" s="41"/>
      <c r="O148" s="309"/>
      <c r="P148" s="41"/>
      <c r="Q148" s="41"/>
      <c r="R148" s="41"/>
      <c r="S148" s="41"/>
      <c r="T148" s="309"/>
      <c r="U148" s="41"/>
      <c r="V148" s="41"/>
      <c r="W148" s="41"/>
      <c r="X148" s="41"/>
      <c r="Y148" s="41"/>
      <c r="Z148" s="97"/>
      <c r="AA148" s="36"/>
      <c r="AB148" s="36"/>
      <c r="AC148" s="36"/>
      <c r="AD148" s="36"/>
      <c r="AE148" s="36"/>
      <c r="AF148" s="36"/>
      <c r="AG148" s="36"/>
      <c r="AH148" s="36"/>
      <c r="AI148" s="36"/>
      <c r="AJ148" s="36"/>
      <c r="AK148" s="36"/>
      <c r="AL148" s="19"/>
      <c r="AM148" s="19"/>
      <c r="AN148" s="19"/>
      <c r="AO148" s="19"/>
      <c r="AP148" s="19"/>
    </row>
    <row r="149" ht="14.25" customHeight="1" spans="1:42">
      <c r="A149" s="308"/>
      <c r="B149" s="41"/>
      <c r="C149" s="41"/>
      <c r="D149" s="41"/>
      <c r="E149" s="309"/>
      <c r="F149" s="41"/>
      <c r="G149" s="41"/>
      <c r="H149" s="41"/>
      <c r="I149" s="41"/>
      <c r="J149" s="41"/>
      <c r="K149" s="309"/>
      <c r="L149" s="41"/>
      <c r="M149" s="41"/>
      <c r="N149" s="41"/>
      <c r="O149" s="309"/>
      <c r="P149" s="41"/>
      <c r="Q149" s="41"/>
      <c r="R149" s="41"/>
      <c r="S149" s="41"/>
      <c r="T149" s="309"/>
      <c r="U149" s="41"/>
      <c r="V149" s="41"/>
      <c r="W149" s="41"/>
      <c r="X149" s="41"/>
      <c r="Y149" s="41"/>
      <c r="Z149" s="97"/>
      <c r="AA149" s="36"/>
      <c r="AB149" s="36"/>
      <c r="AC149" s="36"/>
      <c r="AD149" s="36"/>
      <c r="AE149" s="36"/>
      <c r="AF149" s="36"/>
      <c r="AG149" s="36"/>
      <c r="AH149" s="36"/>
      <c r="AI149" s="36"/>
      <c r="AJ149" s="36"/>
      <c r="AK149" s="36"/>
      <c r="AL149" s="19"/>
      <c r="AM149" s="19"/>
      <c r="AN149" s="19"/>
      <c r="AO149" s="19"/>
      <c r="AP149" s="19"/>
    </row>
    <row r="150" ht="14.25" customHeight="1" spans="1:42">
      <c r="A150" s="308"/>
      <c r="B150" s="41"/>
      <c r="C150" s="41"/>
      <c r="D150" s="41"/>
      <c r="E150" s="309"/>
      <c r="F150" s="41"/>
      <c r="G150" s="41"/>
      <c r="H150" s="41"/>
      <c r="I150" s="41"/>
      <c r="J150" s="41"/>
      <c r="K150" s="309"/>
      <c r="L150" s="41"/>
      <c r="M150" s="41"/>
      <c r="N150" s="41"/>
      <c r="O150" s="309"/>
      <c r="P150" s="41"/>
      <c r="Q150" s="41"/>
      <c r="R150" s="41"/>
      <c r="S150" s="41"/>
      <c r="T150" s="309"/>
      <c r="U150" s="41"/>
      <c r="V150" s="41"/>
      <c r="W150" s="41"/>
      <c r="X150" s="41"/>
      <c r="Y150" s="41"/>
      <c r="Z150" s="97"/>
      <c r="AA150" s="36"/>
      <c r="AB150" s="36"/>
      <c r="AC150" s="36"/>
      <c r="AD150" s="36"/>
      <c r="AE150" s="36"/>
      <c r="AF150" s="36"/>
      <c r="AG150" s="36"/>
      <c r="AH150" s="36"/>
      <c r="AI150" s="36"/>
      <c r="AJ150" s="36"/>
      <c r="AK150" s="36"/>
      <c r="AL150" s="19"/>
      <c r="AM150" s="19"/>
      <c r="AN150" s="19"/>
      <c r="AO150" s="19"/>
      <c r="AP150" s="19"/>
    </row>
    <row r="151" ht="14.25" customHeight="1" spans="1:42">
      <c r="A151" s="310"/>
      <c r="B151" s="152"/>
      <c r="C151" s="152"/>
      <c r="D151" s="152"/>
      <c r="E151" s="311"/>
      <c r="F151" s="152"/>
      <c r="G151" s="152"/>
      <c r="H151" s="152"/>
      <c r="I151" s="152"/>
      <c r="J151" s="152"/>
      <c r="K151" s="311"/>
      <c r="L151" s="152"/>
      <c r="M151" s="152"/>
      <c r="N151" s="152"/>
      <c r="O151" s="311"/>
      <c r="P151" s="152"/>
      <c r="Q151" s="152"/>
      <c r="R151" s="152"/>
      <c r="S151" s="152"/>
      <c r="T151" s="311"/>
      <c r="U151" s="152"/>
      <c r="V151" s="152"/>
      <c r="W151" s="152"/>
      <c r="X151" s="152"/>
      <c r="Y151" s="152"/>
      <c r="Z151" s="193"/>
      <c r="AA151" s="36"/>
      <c r="AB151" s="36"/>
      <c r="AC151" s="36"/>
      <c r="AD151" s="36"/>
      <c r="AE151" s="36"/>
      <c r="AF151" s="36"/>
      <c r="AG151" s="36"/>
      <c r="AH151" s="36"/>
      <c r="AI151" s="36"/>
      <c r="AJ151" s="36"/>
      <c r="AK151" s="36"/>
      <c r="AL151" s="19"/>
      <c r="AM151" s="19"/>
      <c r="AN151" s="19"/>
      <c r="AO151" s="19"/>
      <c r="AP151" s="19"/>
    </row>
    <row r="152" ht="14.25" customHeight="1" spans="1:42">
      <c r="A152" s="242"/>
      <c r="B152" s="242"/>
      <c r="C152" s="242"/>
      <c r="D152" s="242"/>
      <c r="E152" s="242"/>
      <c r="F152" s="242"/>
      <c r="G152" s="242"/>
      <c r="H152" s="242"/>
      <c r="I152" s="242"/>
      <c r="J152" s="242"/>
      <c r="K152" s="242"/>
      <c r="L152" s="242"/>
      <c r="M152" s="242"/>
      <c r="N152" s="242"/>
      <c r="O152" s="242"/>
      <c r="P152" s="242"/>
      <c r="Q152" s="242"/>
      <c r="R152" s="242"/>
      <c r="S152" s="242"/>
      <c r="T152" s="242"/>
      <c r="U152" s="242"/>
      <c r="V152" s="242"/>
      <c r="W152" s="242"/>
      <c r="X152" s="242"/>
      <c r="Y152" s="242"/>
      <c r="Z152" s="242"/>
      <c r="AA152" s="36"/>
      <c r="AB152" s="36"/>
      <c r="AC152" s="36"/>
      <c r="AD152" s="36"/>
      <c r="AE152" s="36"/>
      <c r="AF152" s="36"/>
      <c r="AG152" s="36"/>
      <c r="AH152" s="36"/>
      <c r="AI152" s="36"/>
      <c r="AJ152" s="36"/>
      <c r="AK152" s="36"/>
      <c r="AL152" s="19"/>
      <c r="AM152" s="19"/>
      <c r="AN152" s="19"/>
      <c r="AO152" s="19"/>
      <c r="AP152" s="19"/>
    </row>
    <row r="153" ht="14.25" customHeight="1" spans="1:42">
      <c r="A153" s="243" t="s">
        <v>793</v>
      </c>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95"/>
      <c r="AA153" s="36"/>
      <c r="AB153" s="36"/>
      <c r="AC153" s="36"/>
      <c r="AD153" s="36"/>
      <c r="AE153" s="36"/>
      <c r="AF153" s="36"/>
      <c r="AG153" s="36"/>
      <c r="AH153" s="36"/>
      <c r="AI153" s="36"/>
      <c r="AJ153" s="36"/>
      <c r="AK153" s="36"/>
      <c r="AL153" s="19"/>
      <c r="AM153" s="19"/>
      <c r="AN153" s="19"/>
      <c r="AO153" s="19"/>
      <c r="AP153" s="19"/>
    </row>
    <row r="154" ht="14.25" customHeight="1" spans="1:42">
      <c r="A154" s="312" t="s">
        <v>675</v>
      </c>
      <c r="B154" s="147" t="s">
        <v>794</v>
      </c>
      <c r="C154" s="41"/>
      <c r="D154" s="45"/>
      <c r="E154" s="168" t="s">
        <v>795</v>
      </c>
      <c r="F154" s="147" t="s">
        <v>796</v>
      </c>
      <c r="G154" s="45"/>
      <c r="H154" s="147" t="s">
        <v>797</v>
      </c>
      <c r="I154" s="45"/>
      <c r="J154" s="168" t="s">
        <v>798</v>
      </c>
      <c r="K154" s="147" t="s">
        <v>799</v>
      </c>
      <c r="L154" s="41"/>
      <c r="M154" s="41"/>
      <c r="N154" s="41"/>
      <c r="O154" s="147" t="s">
        <v>800</v>
      </c>
      <c r="P154" s="41"/>
      <c r="Q154" s="41"/>
      <c r="R154" s="41"/>
      <c r="S154" s="45"/>
      <c r="T154" s="147" t="s">
        <v>801</v>
      </c>
      <c r="U154" s="41"/>
      <c r="V154" s="41"/>
      <c r="W154" s="41"/>
      <c r="X154" s="41"/>
      <c r="Y154" s="41"/>
      <c r="Z154" s="97"/>
      <c r="AA154" s="36"/>
      <c r="AB154" s="36"/>
      <c r="AC154" s="36"/>
      <c r="AD154" s="36"/>
      <c r="AE154" s="36"/>
      <c r="AF154" s="36"/>
      <c r="AG154" s="36"/>
      <c r="AH154" s="36"/>
      <c r="AI154" s="36"/>
      <c r="AJ154" s="36"/>
      <c r="AK154" s="36"/>
      <c r="AL154" s="19"/>
      <c r="AM154" s="19"/>
      <c r="AN154" s="19"/>
      <c r="AO154" s="19"/>
      <c r="AP154" s="19"/>
    </row>
    <row r="155" ht="14.25" customHeight="1" spans="1:42">
      <c r="A155" s="313"/>
      <c r="B155" s="303" t="str">
        <f>IFERROR(IF($A155&gt;=1000,VLOOKUP($A155,附表.神話典籍!$B:$M,2,FALSE),""),)&amp;IFERROR(IF($A155&gt;=1000,"("&amp;VLOOKUP($A155,附表.神話典籍!$B:$M,3,FALSE)&amp;")",""),)</f>
        <v/>
      </c>
      <c r="C155" s="41"/>
      <c r="D155" s="45"/>
      <c r="E155" s="314" t="str">
        <f>IFERROR(IF($A155&gt;=1000,VLOOKUP($A155,附表.神話典籍!$B:$M,6,FALSE),""),)</f>
        <v/>
      </c>
      <c r="F155" s="303" t="str">
        <f>IFERROR(IF($A155&gt;=1000,VLOOKUP($A155,附表.神話典籍!$B:$M,7,FALSE),""),)</f>
        <v/>
      </c>
      <c r="G155" s="45"/>
      <c r="H155" s="303" t="str">
        <f>IFERROR(IF($A155&gt;=1000,VLOOKUP($A155,附表.神話典籍!$B:$M,8,FALSE)&amp;"/"&amp;VLOOKUP($A155,附表.神話典籍!$B:$M,9,FALSE),""),)</f>
        <v/>
      </c>
      <c r="I155" s="45"/>
      <c r="J155" s="314" t="str">
        <f>IFERROR(IF($A155&gt;=1000,VLOOKUP($A155,附表.神話典籍!$B:$M,10,FALSE),""),)</f>
        <v/>
      </c>
      <c r="K155" s="322" t="str">
        <f>IFERROR(IF($A155&gt;=1000,VLOOKUP($A155,附表.神話典籍!$B:$M,12,FALSE),""),)</f>
        <v/>
      </c>
      <c r="L155" s="41"/>
      <c r="M155" s="41"/>
      <c r="N155" s="41"/>
      <c r="O155" s="322" t="str">
        <f>IFERROR(IF($A155&gt;=1000,VLOOKUP($A155,附表.神話典籍!$B:$M,11,FALSE),""),)</f>
        <v/>
      </c>
      <c r="P155" s="41"/>
      <c r="Q155" s="41"/>
      <c r="R155" s="41"/>
      <c r="S155" s="45"/>
      <c r="T155" s="309"/>
      <c r="U155" s="41"/>
      <c r="V155" s="41"/>
      <c r="W155" s="41"/>
      <c r="X155" s="41"/>
      <c r="Y155" s="41"/>
      <c r="Z155" s="97"/>
      <c r="AA155" s="36"/>
      <c r="AB155" s="36"/>
      <c r="AC155" s="36"/>
      <c r="AD155" s="36"/>
      <c r="AE155" s="36"/>
      <c r="AF155" s="36"/>
      <c r="AG155" s="36"/>
      <c r="AH155" s="36"/>
      <c r="AI155" s="36"/>
      <c r="AJ155" s="36"/>
      <c r="AK155" s="36"/>
      <c r="AL155" s="19"/>
      <c r="AM155" s="19"/>
      <c r="AN155" s="19"/>
      <c r="AO155" s="19"/>
      <c r="AP155" s="19"/>
    </row>
    <row r="156" ht="14.25" customHeight="1" spans="1:42">
      <c r="A156" s="313"/>
      <c r="B156" s="303" t="str">
        <f>IFERROR(IF($A156&gt;=1000,VLOOKUP($A156,附表.神話典籍!$B:$M,2,FALSE),""),)&amp;IFERROR(IF($A156&gt;=1000,"("&amp;VLOOKUP($A156,附表.神話典籍!$B:$M,3,FALSE)&amp;")",""),)</f>
        <v/>
      </c>
      <c r="C156" s="41"/>
      <c r="D156" s="45"/>
      <c r="E156" s="314" t="str">
        <f>IFERROR(IF($A156&gt;=1000,VLOOKUP($A156,附表.神話典籍!$B:$M,6,FALSE),""),)</f>
        <v/>
      </c>
      <c r="F156" s="303" t="str">
        <f>IFERROR(IF($A156&gt;=1000,VLOOKUP($A156,附表.神話典籍!$B:$M,7,FALSE),""),)</f>
        <v/>
      </c>
      <c r="G156" s="45"/>
      <c r="H156" s="303" t="str">
        <f>IFERROR(IF($A156&gt;=1000,VLOOKUP($A156,附表.神話典籍!$B:$M,8,FALSE)&amp;"/"&amp;VLOOKUP($A156,附表.神話典籍!$B:$M,9,FALSE),""),)</f>
        <v/>
      </c>
      <c r="I156" s="45"/>
      <c r="J156" s="314" t="str">
        <f>IFERROR(IF($A156&gt;=1000,VLOOKUP($A156,附表.神話典籍!$B:$M,10,FALSE),""),)</f>
        <v/>
      </c>
      <c r="K156" s="322" t="str">
        <f>IFERROR(IF($A156&gt;=1000,VLOOKUP($A156,附表.神話典籍!$B:$M,12,FALSE),""),)</f>
        <v/>
      </c>
      <c r="L156" s="41"/>
      <c r="M156" s="41"/>
      <c r="N156" s="41"/>
      <c r="O156" s="322" t="str">
        <f>IFERROR(IF($A156&gt;=1000,VLOOKUP($A156,附表.神話典籍!$B:$M,11,FALSE),""),)</f>
        <v/>
      </c>
      <c r="P156" s="41"/>
      <c r="Q156" s="41"/>
      <c r="R156" s="41"/>
      <c r="S156" s="45"/>
      <c r="T156" s="309"/>
      <c r="U156" s="41"/>
      <c r="V156" s="41"/>
      <c r="W156" s="41"/>
      <c r="X156" s="41"/>
      <c r="Y156" s="41"/>
      <c r="Z156" s="97"/>
      <c r="AA156" s="36"/>
      <c r="AB156" s="36"/>
      <c r="AC156" s="36"/>
      <c r="AD156" s="36"/>
      <c r="AE156" s="36"/>
      <c r="AF156" s="36"/>
      <c r="AG156" s="36"/>
      <c r="AH156" s="36"/>
      <c r="AI156" s="36"/>
      <c r="AJ156" s="36"/>
      <c r="AK156" s="36"/>
      <c r="AL156" s="19"/>
      <c r="AM156" s="19"/>
      <c r="AN156" s="19"/>
      <c r="AO156" s="19"/>
      <c r="AP156" s="19"/>
    </row>
    <row r="157" ht="16.5" spans="1:42">
      <c r="A157" s="313"/>
      <c r="B157" s="303" t="str">
        <f>IFERROR(IF($A157&gt;=1000,VLOOKUP($A157,附表.神話典籍!$B:$M,2,FALSE),""),)&amp;IFERROR(IF($A157&gt;=1000,"("&amp;VLOOKUP($A157,附表.神話典籍!$B:$M,3,FALSE)&amp;")",""),)</f>
        <v/>
      </c>
      <c r="C157" s="41"/>
      <c r="D157" s="45"/>
      <c r="E157" s="314" t="str">
        <f>IFERROR(IF($A157&gt;=1000,VLOOKUP($A157,附表.神話典籍!$B:$M,6,FALSE),""),)</f>
        <v/>
      </c>
      <c r="F157" s="303" t="str">
        <f>IFERROR(IF($A157&gt;=1000,VLOOKUP($A157,附表.神話典籍!$B:$M,7,FALSE),""),)</f>
        <v/>
      </c>
      <c r="G157" s="45"/>
      <c r="H157" s="303" t="str">
        <f>IFERROR(IF($A157&gt;=1000,VLOOKUP($A157,附表.神話典籍!$B:$M,8,FALSE)&amp;"/"&amp;VLOOKUP($A157,附表.神話典籍!$B:$M,9,FALSE),""),)</f>
        <v/>
      </c>
      <c r="I157" s="45"/>
      <c r="J157" s="314" t="str">
        <f>IFERROR(IF($A157&gt;=1000,VLOOKUP($A157,附表.神話典籍!$B:$M,10,FALSE),""),)</f>
        <v/>
      </c>
      <c r="K157" s="322" t="str">
        <f>IFERROR(IF($A157&gt;=1000,VLOOKUP($A157,附表.神話典籍!$B:$M,12,FALSE),""),)</f>
        <v/>
      </c>
      <c r="L157" s="41"/>
      <c r="M157" s="41"/>
      <c r="N157" s="41"/>
      <c r="O157" s="322" t="str">
        <f>IFERROR(IF($A157&gt;=1000,VLOOKUP($A157,附表.神話典籍!$B:$M,11,FALSE),""),)</f>
        <v/>
      </c>
      <c r="P157" s="41"/>
      <c r="Q157" s="41"/>
      <c r="R157" s="41"/>
      <c r="S157" s="45"/>
      <c r="T157" s="309"/>
      <c r="U157" s="41"/>
      <c r="V157" s="41"/>
      <c r="W157" s="41"/>
      <c r="X157" s="41"/>
      <c r="Y157" s="41"/>
      <c r="Z157" s="97"/>
      <c r="AA157" s="214"/>
      <c r="AB157" s="214"/>
      <c r="AC157" s="214"/>
      <c r="AD157" s="214"/>
      <c r="AE157" s="214"/>
      <c r="AF157" s="214"/>
      <c r="AG157" s="214"/>
      <c r="AH157" s="214"/>
      <c r="AI157" s="214"/>
      <c r="AJ157" s="214"/>
      <c r="AK157" s="214"/>
      <c r="AL157" s="641"/>
      <c r="AM157" s="641"/>
      <c r="AN157" s="641"/>
      <c r="AO157" s="641"/>
      <c r="AP157" s="641"/>
    </row>
    <row r="158" ht="16.5" spans="1:42">
      <c r="A158" s="313"/>
      <c r="B158" s="303" t="str">
        <f>IFERROR(IF($A158&gt;=1000,VLOOKUP($A158,附表.神話典籍!$B:$M,2,FALSE),""),)&amp;IFERROR(IF($A158&gt;=1000,"("&amp;VLOOKUP($A158,附表.神話典籍!$B:$M,3,FALSE)&amp;")",""),)</f>
        <v/>
      </c>
      <c r="C158" s="41"/>
      <c r="D158" s="45"/>
      <c r="E158" s="314" t="str">
        <f>IFERROR(IF($A158&gt;=1000,VLOOKUP($A158,附表.神話典籍!$B:$M,6,FALSE),""),)</f>
        <v/>
      </c>
      <c r="F158" s="303" t="str">
        <f>IFERROR(IF($A158&gt;=1000,VLOOKUP($A158,附表.神話典籍!$B:$M,7,FALSE),""),)</f>
        <v/>
      </c>
      <c r="G158" s="45"/>
      <c r="H158" s="303" t="str">
        <f>IFERROR(IF($A158&gt;=1000,VLOOKUP($A158,附表.神話典籍!$B:$M,8,FALSE)&amp;"/"&amp;VLOOKUP($A158,附表.神話典籍!$B:$M,9,FALSE),""),)</f>
        <v/>
      </c>
      <c r="I158" s="45"/>
      <c r="J158" s="314" t="str">
        <f>IFERROR(IF($A158&gt;=1000,VLOOKUP($A158,附表.神話典籍!$B:$M,10,FALSE),""),)</f>
        <v/>
      </c>
      <c r="K158" s="322" t="str">
        <f>IFERROR(IF($A158&gt;=1000,VLOOKUP($A158,附表.神話典籍!$B:$M,12,FALSE),""),)</f>
        <v/>
      </c>
      <c r="L158" s="41"/>
      <c r="M158" s="41"/>
      <c r="N158" s="41"/>
      <c r="O158" s="322" t="str">
        <f>IFERROR(IF($A158&gt;=1000,VLOOKUP($A158,附表.神話典籍!$B:$M,11,FALSE),""),)</f>
        <v/>
      </c>
      <c r="P158" s="41"/>
      <c r="Q158" s="41"/>
      <c r="R158" s="41"/>
      <c r="S158" s="45"/>
      <c r="T158" s="309"/>
      <c r="U158" s="41"/>
      <c r="V158" s="41"/>
      <c r="W158" s="41"/>
      <c r="X158" s="41"/>
      <c r="Y158" s="41"/>
      <c r="Z158" s="97"/>
      <c r="AA158" s="214"/>
      <c r="AB158" s="214"/>
      <c r="AC158" s="214"/>
      <c r="AD158" s="214"/>
      <c r="AE158" s="214"/>
      <c r="AF158" s="214"/>
      <c r="AG158" s="214"/>
      <c r="AH158" s="214"/>
      <c r="AI158" s="214"/>
      <c r="AJ158" s="214"/>
      <c r="AK158" s="214"/>
      <c r="AL158" s="641"/>
      <c r="AM158" s="641"/>
      <c r="AN158" s="641"/>
      <c r="AO158" s="641"/>
      <c r="AP158" s="641"/>
    </row>
    <row r="159" ht="17.25" spans="1:42">
      <c r="A159" s="315"/>
      <c r="B159" s="306" t="str">
        <f>IFERROR(IF($A159&gt;=1000,VLOOKUP($A159,附表.神話典籍!$B:$M,2,FALSE),""),)&amp;IFERROR(IF($A159&gt;=1000,"("&amp;VLOOKUP($A159,附表.神話典籍!$B:$M,3,FALSE)&amp;")",""),)</f>
        <v/>
      </c>
      <c r="C159" s="152"/>
      <c r="D159" s="106"/>
      <c r="E159" s="316" t="str">
        <f>IFERROR(IF($A159&gt;=1000,VLOOKUP($A159,附表.神話典籍!$B:$M,6,FALSE),""),)</f>
        <v/>
      </c>
      <c r="F159" s="306" t="str">
        <f>IFERROR(IF($A159&gt;=1000,VLOOKUP($A159,附表.神話典籍!$B:$M,7,FALSE),""),)</f>
        <v/>
      </c>
      <c r="G159" s="106"/>
      <c r="H159" s="306" t="str">
        <f>IFERROR(IF($A159&gt;=1000,VLOOKUP($A159,附表.神話典籍!$B:$M,8,FALSE)&amp;"/"&amp;VLOOKUP($A159,附表.神話典籍!$B:$M,9,FALSE),""),)</f>
        <v/>
      </c>
      <c r="I159" s="106"/>
      <c r="J159" s="316" t="str">
        <f>IFERROR(IF($A159&gt;=1000,VLOOKUP($A159,附表.神話典籍!$B:$M,10,FALSE),""),)</f>
        <v/>
      </c>
      <c r="K159" s="323" t="str">
        <f>IFERROR(IF($A159&gt;=1000,VLOOKUP($A159,附表.神話典籍!$B:$M,12,FALSE),""),)</f>
        <v/>
      </c>
      <c r="L159" s="152"/>
      <c r="M159" s="152"/>
      <c r="N159" s="152"/>
      <c r="O159" s="323" t="str">
        <f>IFERROR(IF($A159&gt;=1000,VLOOKUP($A159,附表.神話典籍!$B:$M,11,FALSE),""),)</f>
        <v/>
      </c>
      <c r="P159" s="152"/>
      <c r="Q159" s="152"/>
      <c r="R159" s="152"/>
      <c r="S159" s="106"/>
      <c r="T159" s="311"/>
      <c r="U159" s="152"/>
      <c r="V159" s="152"/>
      <c r="W159" s="152"/>
      <c r="X159" s="152"/>
      <c r="Y159" s="152"/>
      <c r="Z159" s="193"/>
      <c r="AA159" s="214"/>
      <c r="AB159" s="214"/>
      <c r="AC159" s="214"/>
      <c r="AD159" s="214"/>
      <c r="AE159" s="214"/>
      <c r="AF159" s="214"/>
      <c r="AG159" s="214"/>
      <c r="AH159" s="214"/>
      <c r="AI159" s="214"/>
      <c r="AJ159" s="214"/>
      <c r="AK159" s="214"/>
      <c r="AL159" s="641"/>
      <c r="AM159" s="641"/>
      <c r="AN159" s="641"/>
      <c r="AO159" s="641"/>
      <c r="AP159" s="641"/>
    </row>
    <row r="160" ht="17.25" spans="1:42">
      <c r="A160" s="671" t="s">
        <v>1484</v>
      </c>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214"/>
      <c r="AB160" s="214"/>
      <c r="AC160" s="214"/>
      <c r="AD160" s="214"/>
      <c r="AE160" s="214"/>
      <c r="AF160" s="214"/>
      <c r="AG160" s="214"/>
      <c r="AH160" s="214"/>
      <c r="AI160" s="214"/>
      <c r="AJ160" s="214"/>
      <c r="AK160" s="214"/>
      <c r="AL160" s="641"/>
      <c r="AM160" s="641"/>
      <c r="AN160" s="641"/>
      <c r="AO160" s="641"/>
      <c r="AP160" s="641"/>
    </row>
    <row r="161" ht="16.5" spans="1:42">
      <c r="A161" s="317" t="s">
        <v>802</v>
      </c>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111"/>
      <c r="AA161" s="214"/>
      <c r="AB161" s="214"/>
      <c r="AC161" s="214"/>
      <c r="AD161" s="214"/>
      <c r="AE161" s="214"/>
      <c r="AF161" s="214"/>
      <c r="AG161" s="214"/>
      <c r="AH161" s="214"/>
      <c r="AI161" s="214"/>
      <c r="AJ161" s="214"/>
      <c r="AK161" s="214"/>
      <c r="AL161" s="641"/>
      <c r="AM161" s="641"/>
      <c r="AN161" s="641"/>
      <c r="AO161" s="641"/>
      <c r="AP161" s="641"/>
    </row>
    <row r="162" ht="16.5" spans="1:42">
      <c r="A162" s="318" t="str">
        <f>IFERROR(__xludf.DUMMYFUNCTION("""現在版本v3.10.18 / 最新版本""&amp;IMPORTRANGE(""https://docs.google.com/spreadsheets/d/127MEgngZv2RjAt_gkMGHS9UK8QoCoEfj0Keq7aBI72U/edit#gid=1397223293"",""神話卡!A160"")"),"現在版本v3.10.18 / 最新版本v.3.9.18")</f>
        <v>現在版本v3.10.18 / 最新版本v.3.9.18</v>
      </c>
      <c r="B162" s="280"/>
      <c r="C162" s="280"/>
      <c r="D162" s="280"/>
      <c r="E162" s="280"/>
      <c r="F162" s="280"/>
      <c r="G162" s="280"/>
      <c r="H162" s="280"/>
      <c r="I162" s="280"/>
      <c r="J162" s="280"/>
      <c r="K162" s="280"/>
      <c r="L162" s="280"/>
      <c r="M162" s="280"/>
      <c r="N162" s="280"/>
      <c r="O162" s="280"/>
      <c r="P162" s="280"/>
      <c r="Q162" s="280"/>
      <c r="R162" s="280"/>
      <c r="S162" s="280"/>
      <c r="T162" s="280"/>
      <c r="U162" s="280"/>
      <c r="V162" s="280"/>
      <c r="W162" s="280"/>
      <c r="X162" s="280"/>
      <c r="Y162" s="280"/>
      <c r="Z162" s="104"/>
      <c r="AA162" s="214"/>
      <c r="AB162" s="214"/>
      <c r="AC162" s="214"/>
      <c r="AD162" s="214"/>
      <c r="AE162" s="214"/>
      <c r="AF162" s="214"/>
      <c r="AG162" s="214"/>
      <c r="AH162" s="214"/>
      <c r="AI162" s="214"/>
      <c r="AJ162" s="214"/>
      <c r="AK162" s="214"/>
      <c r="AL162" s="641"/>
      <c r="AM162" s="641"/>
      <c r="AN162" s="641"/>
      <c r="AO162" s="641"/>
      <c r="AP162" s="641"/>
    </row>
    <row r="163" ht="16.5" spans="1:42">
      <c r="A163" s="318" t="s">
        <v>1485</v>
      </c>
      <c r="B163" s="280"/>
      <c r="C163" s="280"/>
      <c r="D163" s="280"/>
      <c r="E163" s="280"/>
      <c r="F163" s="280"/>
      <c r="G163" s="280"/>
      <c r="H163" s="280"/>
      <c r="I163" s="280"/>
      <c r="J163" s="280"/>
      <c r="K163" s="280"/>
      <c r="L163" s="280"/>
      <c r="M163" s="280"/>
      <c r="N163" s="280"/>
      <c r="O163" s="280"/>
      <c r="P163" s="280"/>
      <c r="Q163" s="280"/>
      <c r="R163" s="280"/>
      <c r="S163" s="280"/>
      <c r="T163" s="280"/>
      <c r="U163" s="280"/>
      <c r="V163" s="280"/>
      <c r="W163" s="280"/>
      <c r="X163" s="280"/>
      <c r="Y163" s="280"/>
      <c r="Z163" s="104"/>
      <c r="AA163" s="214"/>
      <c r="AB163" s="214"/>
      <c r="AC163" s="214"/>
      <c r="AD163" s="214"/>
      <c r="AE163" s="214"/>
      <c r="AF163" s="214"/>
      <c r="AG163" s="214"/>
      <c r="AH163" s="214"/>
      <c r="AI163" s="214"/>
      <c r="AJ163" s="214"/>
      <c r="AK163" s="214"/>
      <c r="AL163" s="641"/>
      <c r="AM163" s="641"/>
      <c r="AN163" s="641"/>
      <c r="AO163" s="641"/>
      <c r="AP163" s="641"/>
    </row>
    <row r="164" ht="16.5" spans="1:42">
      <c r="A164" s="672" t="str">
        <f>HYPERLINK("http://www.goddessfantasy.net/bbs/index.php?board=1400.0","純美蘋果園 - 香港討論區")</f>
        <v>純美蘋果園 - 香港討論區</v>
      </c>
      <c r="B164" s="280"/>
      <c r="C164" s="280"/>
      <c r="D164" s="280"/>
      <c r="E164" s="280"/>
      <c r="F164" s="280"/>
      <c r="G164" s="280"/>
      <c r="H164" s="280"/>
      <c r="I164" s="280"/>
      <c r="J164" s="280"/>
      <c r="K164" s="280"/>
      <c r="L164" s="280"/>
      <c r="M164" s="280"/>
      <c r="N164" s="280"/>
      <c r="O164" s="280"/>
      <c r="P164" s="280"/>
      <c r="Q164" s="280"/>
      <c r="R164" s="280"/>
      <c r="S164" s="280"/>
      <c r="T164" s="280"/>
      <c r="U164" s="280"/>
      <c r="V164" s="280"/>
      <c r="W164" s="280"/>
      <c r="X164" s="280"/>
      <c r="Y164" s="280"/>
      <c r="Z164" s="104"/>
      <c r="AA164" s="214"/>
      <c r="AB164" s="214"/>
      <c r="AC164" s="214"/>
      <c r="AD164" s="214"/>
      <c r="AE164" s="214"/>
      <c r="AF164" s="214"/>
      <c r="AG164" s="214"/>
      <c r="AH164" s="214"/>
      <c r="AI164" s="214"/>
      <c r="AJ164" s="214"/>
      <c r="AK164" s="214"/>
      <c r="AL164" s="641"/>
      <c r="AM164" s="641"/>
      <c r="AN164" s="641"/>
      <c r="AO164" s="641"/>
      <c r="AP164" s="641"/>
    </row>
    <row r="165" ht="17.25" spans="1:42">
      <c r="A165" s="54"/>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110"/>
      <c r="AA165" s="214"/>
      <c r="AB165" s="214"/>
      <c r="AC165" s="214"/>
      <c r="AD165" s="214"/>
      <c r="AE165" s="214"/>
      <c r="AF165" s="214"/>
      <c r="AG165" s="214"/>
      <c r="AH165" s="214"/>
      <c r="AI165" s="214"/>
      <c r="AJ165" s="214"/>
      <c r="AK165" s="214"/>
      <c r="AL165" s="641"/>
      <c r="AM165" s="641"/>
      <c r="AN165" s="641"/>
      <c r="AO165" s="641"/>
      <c r="AP165" s="641"/>
    </row>
    <row r="166" ht="18.75" hidden="1" customHeight="1" spans="1:42">
      <c r="A166" s="177"/>
      <c r="B166" s="177"/>
      <c r="C166" s="177"/>
      <c r="D166" s="177"/>
      <c r="E166" s="177"/>
      <c r="F166" s="177"/>
      <c r="G166" s="177"/>
      <c r="H166" s="177"/>
      <c r="I166" s="177"/>
      <c r="J166" s="177"/>
      <c r="K166" s="177"/>
      <c r="L166" s="177"/>
      <c r="M166" s="177"/>
      <c r="N166" s="29"/>
      <c r="O166" s="177"/>
      <c r="P166" s="177"/>
      <c r="Q166" s="177"/>
      <c r="R166" s="177"/>
      <c r="S166" s="177"/>
      <c r="T166" s="177"/>
      <c r="U166" s="177"/>
      <c r="V166" s="177"/>
      <c r="W166" s="177"/>
      <c r="X166" s="177"/>
      <c r="Y166" s="177"/>
      <c r="Z166" s="177"/>
      <c r="AA166" s="324"/>
      <c r="AB166" s="324"/>
      <c r="AC166" s="324"/>
      <c r="AD166" s="324"/>
      <c r="AE166" s="324"/>
      <c r="AF166" s="324"/>
      <c r="AG166" s="324"/>
      <c r="AH166" s="324"/>
      <c r="AI166" s="324"/>
      <c r="AJ166" s="324"/>
      <c r="AK166" s="324"/>
      <c r="AL166" s="327"/>
      <c r="AM166" s="327"/>
      <c r="AN166" s="327"/>
      <c r="AO166" s="327"/>
      <c r="AP166" s="327"/>
    </row>
    <row r="167" ht="18.75" customHeight="1" spans="1:42">
      <c r="A167" s="320"/>
      <c r="B167" s="320"/>
      <c r="C167" s="320"/>
      <c r="D167" s="320"/>
      <c r="E167" s="320"/>
      <c r="F167" s="320"/>
      <c r="G167" s="320"/>
      <c r="H167" s="320"/>
      <c r="I167" s="320"/>
      <c r="J167" s="320"/>
      <c r="K167" s="320"/>
      <c r="L167" s="320"/>
      <c r="M167" s="320"/>
      <c r="N167" s="321"/>
      <c r="O167" s="320"/>
      <c r="P167" s="320"/>
      <c r="Q167" s="320"/>
      <c r="R167" s="320"/>
      <c r="S167" s="320"/>
      <c r="T167" s="320"/>
      <c r="U167" s="320"/>
      <c r="V167" s="320"/>
      <c r="W167" s="320"/>
      <c r="X167" s="320"/>
      <c r="Y167" s="320"/>
      <c r="Z167" s="320"/>
      <c r="AA167" s="324"/>
      <c r="AB167" s="324"/>
      <c r="AC167" s="324"/>
      <c r="AD167" s="324"/>
      <c r="AE167" s="324"/>
      <c r="AF167" s="324"/>
      <c r="AG167" s="324"/>
      <c r="AH167" s="324"/>
      <c r="AI167" s="324"/>
      <c r="AJ167" s="324"/>
      <c r="AK167" s="324"/>
      <c r="AL167" s="327"/>
      <c r="AM167" s="327"/>
      <c r="AN167" s="327"/>
      <c r="AO167" s="327"/>
      <c r="AP167" s="327"/>
    </row>
    <row r="168" ht="18.75" customHeight="1" spans="1:42">
      <c r="A168" s="320" t="e">
        <f>IMAGE("https://ga-beacon.appspot.com/UA-111430056-3/character")</f>
        <v>#NAME?</v>
      </c>
      <c r="B168" s="320"/>
      <c r="C168" s="320"/>
      <c r="D168" s="320"/>
      <c r="E168" s="320"/>
      <c r="F168" s="320"/>
      <c r="G168" s="320"/>
      <c r="H168" s="320"/>
      <c r="I168" s="320"/>
      <c r="J168" s="320"/>
      <c r="K168" s="320"/>
      <c r="L168" s="320"/>
      <c r="M168" s="320"/>
      <c r="N168" s="321"/>
      <c r="O168" s="320"/>
      <c r="P168" s="320"/>
      <c r="Q168" s="320"/>
      <c r="R168" s="320"/>
      <c r="S168" s="320"/>
      <c r="T168" s="320"/>
      <c r="U168" s="320"/>
      <c r="V168" s="320"/>
      <c r="W168" s="320"/>
      <c r="X168" s="320"/>
      <c r="Y168" s="320"/>
      <c r="Z168" s="320"/>
      <c r="AA168" s="324"/>
      <c r="AB168" s="324"/>
      <c r="AC168" s="324"/>
      <c r="AD168" s="324"/>
      <c r="AE168" s="324"/>
      <c r="AF168" s="324"/>
      <c r="AG168" s="324"/>
      <c r="AH168" s="324"/>
      <c r="AI168" s="324"/>
      <c r="AJ168" s="324"/>
      <c r="AK168" s="324"/>
      <c r="AL168" s="324"/>
      <c r="AM168" s="324"/>
      <c r="AN168" s="324"/>
      <c r="AO168" s="324"/>
      <c r="AP168" s="324"/>
    </row>
    <row r="169" ht="18.75" hidden="1" customHeight="1" spans="1:42">
      <c r="A169" s="320"/>
      <c r="B169" s="320"/>
      <c r="C169" s="320"/>
      <c r="D169" s="320"/>
      <c r="E169" s="320"/>
      <c r="F169" s="320"/>
      <c r="G169" s="320"/>
      <c r="H169" s="320"/>
      <c r="I169" s="320"/>
      <c r="J169" s="320"/>
      <c r="K169" s="320"/>
      <c r="L169" s="320"/>
      <c r="M169" s="320"/>
      <c r="N169" s="321"/>
      <c r="O169" s="320"/>
      <c r="P169" s="320"/>
      <c r="Q169" s="320"/>
      <c r="R169" s="320"/>
      <c r="S169" s="320"/>
      <c r="T169" s="320"/>
      <c r="U169" s="320"/>
      <c r="V169" s="320"/>
      <c r="W169" s="320"/>
      <c r="X169" s="320"/>
      <c r="Y169" s="320"/>
      <c r="Z169" s="320"/>
      <c r="AA169" s="324"/>
      <c r="AB169" s="324"/>
      <c r="AC169" s="325" t="str">
        <f>"[物品]"&amp;CHAR(10)&amp;V20&amp;"："&amp;W20&amp;IF(A114="",,CHAR(10)&amp;A114)&amp;IF(F114="",,CHAR(10)&amp;F114)&amp;IF(L114="",,CHAR(10)&amp;L114)&amp;IF(Q114="",,CHAR(10)&amp;Q114)&amp;IF(V114="",,CHAR(10)&amp;V114)&amp;IF(A115="",,CHAR(10)&amp;A115)&amp;IF(F115="",,CHAR(10)&amp;F115)&amp;IF(L115="",,CHAR(10)&amp;L115)&amp;IF(Q115="",,CHAR(10)&amp;Q115)&amp;IF(V115="",,CHAR(10)&amp;V115)&amp;IF(A116="",,CHAR(10)&amp;A116)&amp;IF(F116="",,CHAR(10)&amp;F116)&amp;IF(L116="",,CHAR(10)&amp;L116)&amp;IF(Q116="",,CHAR(10)&amp;Q116)&amp;IF(V116="",,CHAR(10)&amp;V116)&amp;IF(A117="",,CHAR(10)&amp;A117)&amp;IF(F117="",,CHAR(10)&amp;F117)&amp;IF(L117="",,CHAR(10)&amp;L117)&amp;IF(Q117="",,CHAR(10)&amp;Q117)&amp;IF(V117="",,CHAR(10)&amp;V117)&amp;IF(A139="",,CHAR(10)&amp;A139&amp;" ")&amp;IF(A140="",,CHAR(10)&amp;A140&amp;" ")&amp;IF(A141="",,CHAR(10)&amp;A141&amp;" ")&amp;IF(A142="",,CHAR(10)&amp;A142&amp;" ")&amp;IF(A143="",,CHAR(10)&amp;A143&amp;" ")&amp;IF(B155="",,CHAR(10)&amp;B155&amp;" ")&amp;IF(B156="",,CHAR(10)&amp;B156&amp;" ")&amp;IF(B157="",,CHAR(10)&amp;B157&amp;" ")&amp;IF(B158="",,CHAR(10)&amp;B158&amp;" ")&amp;IF(B159="",,CHAR(10)&amp;B159&amp;" ")&amp;CHAR(10)</f>
        <v>[物品]
現金：1,000日元
</v>
      </c>
      <c r="AD169" s="325"/>
      <c r="AE169" s="325"/>
      <c r="AF169" s="325"/>
      <c r="AG169" s="325"/>
      <c r="AH169" s="325"/>
      <c r="AI169" s="325"/>
      <c r="AJ169" s="324"/>
      <c r="AK169" s="324"/>
      <c r="AL169" s="324"/>
      <c r="AM169" s="324"/>
      <c r="AN169" s="324"/>
      <c r="AO169" s="324"/>
      <c r="AP169" s="324"/>
    </row>
    <row r="170" ht="18.75" hidden="1" customHeight="1" spans="1:42">
      <c r="A170" s="320"/>
      <c r="B170" s="320"/>
      <c r="C170" s="320"/>
      <c r="D170" s="320"/>
      <c r="E170" s="320"/>
      <c r="F170" s="320"/>
      <c r="G170" s="320"/>
      <c r="H170" s="320"/>
      <c r="I170" s="320"/>
      <c r="J170" s="320"/>
      <c r="K170" s="320"/>
      <c r="L170" s="320"/>
      <c r="M170" s="320"/>
      <c r="N170" s="321"/>
      <c r="O170" s="320"/>
      <c r="P170" s="320"/>
      <c r="Q170" s="320"/>
      <c r="R170" s="320"/>
      <c r="S170" s="320"/>
      <c r="T170" s="320"/>
      <c r="U170" s="320"/>
      <c r="V170" s="320"/>
      <c r="W170" s="320"/>
      <c r="X170" s="320"/>
      <c r="Y170" s="320"/>
      <c r="Z170" s="320"/>
      <c r="AA170" s="324"/>
      <c r="AB170" s="324"/>
      <c r="AC170" s="325" t="str">
        <f>"[戰鬥技能]"&amp;CHAR(10)&amp;P46&amp;R46&amp;" "&amp;Y46&amp;" / "&amp;Z46&amp;IF(B81="",,CHAR(10)&amp;$B$81&amp;" "&amp;$K$81&amp;"% "&amp;$L$81&amp;$N$81)&amp;IF(B82="",,CHAR(10)&amp;B82&amp;" "&amp;K82&amp;"% "&amp;L82&amp;N82)&amp;IF(B83="",,CHAR(10)&amp;B83&amp;" "&amp;K83&amp;"% "&amp;L83&amp;N83)&amp;IF(B84="",,CHAR(10)&amp;B84&amp;" "&amp;K84&amp;"% "&amp;L84&amp;N84)&amp;IF(B85="",,CHAR(10)&amp;B85&amp;" "&amp;K85&amp;"% "&amp;L85&amp;N85&amp;CHAR(10)&amp;IF(B86="",,B86&amp;" "&amp;K86&amp;"% "&amp;L86&amp;N86))</f>
        <v>[戰鬥技能]
閃躲 33 / 16 / 6
空手 25% 1d3+dB</v>
      </c>
      <c r="AD170" s="325"/>
      <c r="AE170" s="325"/>
      <c r="AF170" s="325"/>
      <c r="AG170" s="325"/>
      <c r="AH170" s="325"/>
      <c r="AI170" s="325"/>
      <c r="AJ170" s="324"/>
      <c r="AK170" s="324"/>
      <c r="AL170" s="324"/>
      <c r="AM170" s="324"/>
      <c r="AN170" s="324"/>
      <c r="AO170" s="324"/>
      <c r="AP170" s="324"/>
    </row>
    <row r="171" ht="18.75" hidden="1" customHeight="1" spans="1:42">
      <c r="A171" s="320"/>
      <c r="B171" s="320"/>
      <c r="C171" s="320"/>
      <c r="D171" s="320"/>
      <c r="E171" s="320"/>
      <c r="F171" s="320"/>
      <c r="G171" s="320"/>
      <c r="H171" s="320"/>
      <c r="I171" s="320"/>
      <c r="J171" s="320"/>
      <c r="K171" s="320"/>
      <c r="L171" s="320"/>
      <c r="M171" s="320"/>
      <c r="N171" s="321"/>
      <c r="O171" s="320"/>
      <c r="P171" s="320"/>
      <c r="Q171" s="320"/>
      <c r="R171" s="320"/>
      <c r="S171" s="320"/>
      <c r="T171" s="320"/>
      <c r="U171" s="320"/>
      <c r="V171" s="320"/>
      <c r="W171" s="320"/>
      <c r="X171" s="320"/>
      <c r="Y171" s="320"/>
      <c r="Z171" s="320"/>
      <c r="AA171" s="324"/>
      <c r="AB171" s="324"/>
      <c r="AC171" s="324" t="str">
        <f>CHAR(10)&amp;CHAR(10)&amp;"[背景]"&amp;CHAR(10)&amp;IF(C89="",,A89&amp;":"&amp;C89&amp;CHAR(10))&amp;IF(P89="",,M89&amp;":"&amp;P89)&amp;CHAR(10)&amp;IF(C92="",,A92&amp;":"&amp;C92&amp;CHAR(10))&amp;IF(P92="",,M92&amp;":"&amp;P92)&amp;CHAR(10)&amp;IF(C95="",,A95&amp;":"&amp;C95&amp;CHAR(10))&amp;IF(P95="",,M95&amp;":"&amp;P95)&amp;CHAR(10)&amp;IF(C98="",,A98&amp;":"&amp;C98&amp;CHAR(10))&amp;IF(P98="",,M98&amp;":"&amp;P98)&amp;CHAR(10)&amp;IF(K103="",,H103&amp;":"&amp;K103&amp;CHAR(10))&amp;IF(K105="",,H105&amp;":"&amp;K105)&amp;IF(A147="例：奈亞子",,CHAR(10)&amp;A147&amp;" ")&amp;IF(A148="",,CHAR(10)&amp;A148&amp;" ")&amp;IF(A149="",,CHAR(10)&amp;A149&amp;" ")&amp;IF(A150="",,CHAR(10)&amp;A150&amp;" ")&amp;IF(A151="",,CHAR(10)&amp;A151&amp;" ")</f>
        <v>
[背景]
小說來源:在那裏有節奏地撲打著的，是一群已經馴服幷且經過訓練的，像雜種似的有翼生物……那即使和烏鴉、鼹鼠、兀鷲、螞蟻、或者腐爛的人類尸體相比，也都是完全不同的東西——我無法回憶，也絕對不能回憶起來。——H．P．洛夫克拉夫特，《魔宴》
拜亞基具備空間折躍的能力嗎？有人猜想這個能力憑藉了某個有時也被稱爲“hune”的臟器。某些人將對該器官作爲武器或運輸方式的應用潜力産生極大興趣。
也許這臟器的標本正位于某個被遺忘的博物館或實驗室裏，等待不知情的科學家來激活它可怕的秘密。
特殊能力:飛行：拜亞基能够携帶一名騎乘者穿越宇宙；但是如果要使人類騎乘者不受真空和絕對零度的傷害，必須借助某種適當的魔法或藥水加以保護（例如黃金蜂蜜酒）。法術：拜亞基有40%的幾率擁有1D4種法術。這種法術可能和哈斯塔以及和哈斯塔相關的存在有關。
攻擊方式:每回合攻擊：2次
戰鬥方式：拜亞基會用爪子攻擊或撞擊受害者，造成嚴重傷害緊咬不放（戰技）：如果撕咬成功拜亞基將會附著在受害者身上幷且開始吸食他或她的血液。拜亞基附著的每回合開始，包括第一回合，吸血將削减受害者3D10的力量，直至死亡（STR爲0）。拜亞基的STR數值將始終受此攻擊的效果影響，直到他吸幹受害人的血（不確定翻譯是否正確），除非受害者做一次成功的STR對抗檢定。受害者幸存後，需要休息和回復血液（輸血爲好），如此治療後力量可以每天恢復1D10+5。一個拜亞基每次都只能咬住一個受害者。格鬥55%（27/11）,傷害1D6+DB 緊咬不放（戰技）傷害1D6+3D10 吸食STR（血液）（單一受害者）閃避33% (16/6) 護甲：2毛髮與堅韌獸皮
技能：聆聽50%，偵查50% 
理智損失:直視拜亞基喪失1/1D6點理智。
移動:5/16 飛行
介紹:這個星界生物通常爲無以名狀的哈斯塔服務，幷可以被召喚來參與儀式。拜亞基的軀體由一般的物質組成，所以手槍之類的普通武器也能傷害它。拜亞基幷不栖息在地球上，而是生活在星際空間中，但是可以被召喚出來執行一些事務或者作爲坐騎携帶騎乘者穿越星際空間。
</v>
      </c>
      <c r="AD171" s="324"/>
      <c r="AE171" s="324"/>
      <c r="AF171" s="324"/>
      <c r="AG171" s="324"/>
      <c r="AH171" s="324"/>
      <c r="AI171" s="324"/>
      <c r="AJ171" s="324"/>
      <c r="AK171" s="324"/>
      <c r="AL171" s="324"/>
      <c r="AM171" s="324"/>
      <c r="AN171" s="324"/>
      <c r="AO171" s="324"/>
      <c r="AP171" s="324"/>
    </row>
    <row r="172" ht="18.75" hidden="1" customHeight="1" spans="1:42">
      <c r="A172" s="320"/>
      <c r="B172" s="320"/>
      <c r="C172" s="320"/>
      <c r="D172" s="320"/>
      <c r="E172" s="320"/>
      <c r="F172" s="320"/>
      <c r="G172" s="320"/>
      <c r="H172" s="320"/>
      <c r="I172" s="320"/>
      <c r="J172" s="320"/>
      <c r="K172" s="320"/>
      <c r="L172" s="320"/>
      <c r="M172" s="320"/>
      <c r="N172" s="321"/>
      <c r="O172" s="320"/>
      <c r="P172" s="320"/>
      <c r="Q172" s="320"/>
      <c r="R172" s="320"/>
      <c r="S172" s="320"/>
      <c r="T172" s="320"/>
      <c r="U172" s="320"/>
      <c r="V172" s="320"/>
      <c r="W172" s="320"/>
      <c r="X172" s="320"/>
      <c r="Y172" s="320"/>
      <c r="Z172" s="320"/>
      <c r="AA172" s="324"/>
      <c r="AB172" s="324"/>
      <c r="AC172" s="326" t="s">
        <v>447</v>
      </c>
      <c r="AD172" s="326" t="s">
        <v>29</v>
      </c>
      <c r="AE172" s="326" t="s">
        <v>31</v>
      </c>
      <c r="AF172" s="326" t="s">
        <v>21</v>
      </c>
      <c r="AG172" s="326" t="s">
        <v>11</v>
      </c>
      <c r="AH172" s="326" t="s">
        <v>15</v>
      </c>
      <c r="AI172" s="326" t="s">
        <v>18</v>
      </c>
      <c r="AJ172" s="326" t="s">
        <v>459</v>
      </c>
      <c r="AK172" s="324"/>
      <c r="AL172" s="324"/>
      <c r="AM172" s="324"/>
      <c r="AN172" s="324"/>
      <c r="AO172" s="324"/>
      <c r="AP172" s="324"/>
    </row>
    <row r="173" ht="18.75" hidden="1" customHeight="1" spans="1:42">
      <c r="A173" s="320"/>
      <c r="B173" s="320"/>
      <c r="C173" s="320"/>
      <c r="D173" s="320"/>
      <c r="E173" s="320"/>
      <c r="F173" s="320"/>
      <c r="G173" s="320"/>
      <c r="H173" s="320"/>
      <c r="I173" s="320"/>
      <c r="J173" s="320"/>
      <c r="K173" s="320"/>
      <c r="L173" s="320"/>
      <c r="M173" s="320"/>
      <c r="N173" s="321"/>
      <c r="O173" s="320"/>
      <c r="P173" s="320"/>
      <c r="Q173" s="320"/>
      <c r="R173" s="320"/>
      <c r="S173" s="320"/>
      <c r="T173" s="320"/>
      <c r="U173" s="320"/>
      <c r="V173" s="320"/>
      <c r="W173" s="320"/>
      <c r="X173" s="320"/>
      <c r="Y173" s="320"/>
      <c r="Z173" s="320"/>
      <c r="AA173" s="324"/>
      <c r="AB173" s="324"/>
      <c r="AC173" s="327">
        <f>神話卡!$Q$11*2+神話卡!$Q$10*2</f>
        <v>0</v>
      </c>
      <c r="AD173" s="327">
        <f>神話卡!$Q$11*2+神話卡!$Q$8*2</f>
        <v>100</v>
      </c>
      <c r="AE173" s="327">
        <f>神話卡!$Q$11*4</f>
        <v>0</v>
      </c>
      <c r="AF173" s="327">
        <f>神話卡!$Q$11*2+神話卡!$Q$7*2</f>
        <v>134</v>
      </c>
      <c r="AG173" s="327">
        <f>神話卡!$Q$11*2+神話卡!$Q$6*2</f>
        <v>180</v>
      </c>
      <c r="AH173" s="327">
        <f>神話卡!$Q$11*2+神話卡!$Q$9*2</f>
        <v>100</v>
      </c>
      <c r="AI173" s="327">
        <f>神話卡!$Q$11*2+神話卡!$Q$12*2</f>
        <v>180</v>
      </c>
      <c r="AJ173" s="327">
        <v>0</v>
      </c>
      <c r="AK173" s="324"/>
      <c r="AL173" s="324"/>
      <c r="AM173" s="324"/>
      <c r="AN173" s="324"/>
      <c r="AO173" s="324"/>
      <c r="AP173" s="324"/>
    </row>
    <row r="174" ht="18.75" hidden="1" customHeight="1" spans="1:42">
      <c r="A174" s="321"/>
      <c r="B174" s="321"/>
      <c r="C174" s="321"/>
      <c r="D174" s="321"/>
      <c r="E174" s="321"/>
      <c r="F174" s="321"/>
      <c r="G174" s="321"/>
      <c r="H174" s="321"/>
      <c r="I174" s="321"/>
      <c r="J174" s="321"/>
      <c r="K174" s="321"/>
      <c r="L174" s="321"/>
      <c r="M174" s="321"/>
      <c r="N174" s="321"/>
      <c r="O174" s="321"/>
      <c r="P174" s="321"/>
      <c r="Q174" s="321"/>
      <c r="R174" s="321"/>
      <c r="S174" s="321"/>
      <c r="T174" s="321"/>
      <c r="U174" s="321"/>
      <c r="V174" s="321"/>
      <c r="W174" s="321"/>
      <c r="X174" s="321"/>
      <c r="Y174" s="321"/>
      <c r="Z174" s="321"/>
      <c r="AA174" s="324"/>
      <c r="AB174" s="324"/>
      <c r="AC174" s="324"/>
      <c r="AD174" s="324"/>
      <c r="AE174" s="324"/>
      <c r="AF174" s="324"/>
      <c r="AG174" s="324"/>
      <c r="AH174" s="324"/>
      <c r="AI174" s="324"/>
      <c r="AJ174" s="324"/>
      <c r="AK174" s="324"/>
      <c r="AL174" s="324"/>
      <c r="AM174" s="324"/>
      <c r="AN174" s="324"/>
      <c r="AO174" s="324"/>
      <c r="AP174" s="324"/>
    </row>
    <row r="175" ht="18.75" hidden="1" customHeight="1" spans="1:42">
      <c r="A175" s="320"/>
      <c r="B175" s="320"/>
      <c r="C175" s="320"/>
      <c r="D175" s="320"/>
      <c r="E175" s="320"/>
      <c r="F175" s="320"/>
      <c r="G175" s="320"/>
      <c r="H175" s="320"/>
      <c r="I175" s="320"/>
      <c r="J175" s="320"/>
      <c r="K175" s="320"/>
      <c r="L175" s="320"/>
      <c r="M175" s="320"/>
      <c r="N175" s="321"/>
      <c r="O175" s="320"/>
      <c r="P175" s="320"/>
      <c r="Q175" s="320"/>
      <c r="R175" s="320"/>
      <c r="S175" s="320"/>
      <c r="T175" s="320"/>
      <c r="U175" s="320"/>
      <c r="V175" s="320"/>
      <c r="W175" s="320"/>
      <c r="X175" s="320"/>
      <c r="Y175" s="320"/>
      <c r="Z175" s="320"/>
      <c r="AA175" s="324"/>
      <c r="AB175" s="324"/>
      <c r="AC175" s="324"/>
      <c r="AD175" s="324"/>
      <c r="AE175" s="324"/>
      <c r="AF175" s="324"/>
      <c r="AG175" s="324"/>
      <c r="AH175" s="324"/>
      <c r="AI175" s="324"/>
      <c r="AJ175" s="324"/>
      <c r="AK175" s="324"/>
      <c r="AL175" s="324"/>
      <c r="AM175" s="324"/>
      <c r="AN175" s="324"/>
      <c r="AO175" s="324"/>
      <c r="AP175" s="324"/>
    </row>
  </sheetData>
  <mergeCells count="542">
    <mergeCell ref="AB2:AK2"/>
    <mergeCell ref="A3:Z3"/>
    <mergeCell ref="A4:M4"/>
    <mergeCell ref="O4:Z4"/>
    <mergeCell ref="B5:F5"/>
    <mergeCell ref="G5:H5"/>
    <mergeCell ref="I5:M5"/>
    <mergeCell ref="O5:P5"/>
    <mergeCell ref="S5:T5"/>
    <mergeCell ref="Y5:Z5"/>
    <mergeCell ref="B6:F6"/>
    <mergeCell ref="G6:H6"/>
    <mergeCell ref="I6:M6"/>
    <mergeCell ref="O6:P6"/>
    <mergeCell ref="V6:W6"/>
    <mergeCell ref="Y6:Z6"/>
    <mergeCell ref="B7:F7"/>
    <mergeCell ref="G7:H7"/>
    <mergeCell ref="I7:M7"/>
    <mergeCell ref="O7:P7"/>
    <mergeCell ref="V7:W7"/>
    <mergeCell ref="Y7:Z7"/>
    <mergeCell ref="AB7:AK7"/>
    <mergeCell ref="B8:F8"/>
    <mergeCell ref="G8:H8"/>
    <mergeCell ref="I8:M8"/>
    <mergeCell ref="O8:P8"/>
    <mergeCell ref="V8:Z8"/>
    <mergeCell ref="AC8:AK8"/>
    <mergeCell ref="C9:F9"/>
    <mergeCell ref="G9:H9"/>
    <mergeCell ref="J9:M9"/>
    <mergeCell ref="O9:P9"/>
    <mergeCell ref="V9:Z9"/>
    <mergeCell ref="AC9:AK9"/>
    <mergeCell ref="A10:M10"/>
    <mergeCell ref="O10:P10"/>
    <mergeCell ref="V10:Z10"/>
    <mergeCell ref="AC10:AK10"/>
    <mergeCell ref="A11:C11"/>
    <mergeCell ref="D11:M11"/>
    <mergeCell ref="O11:P11"/>
    <mergeCell ref="V11:W11"/>
    <mergeCell ref="Y11:Z11"/>
    <mergeCell ref="AC11:AK11"/>
    <mergeCell ref="A12:C12"/>
    <mergeCell ref="D12:M12"/>
    <mergeCell ref="O12:P12"/>
    <mergeCell ref="V12:W12"/>
    <mergeCell ref="Y12:Z12"/>
    <mergeCell ref="AC12:AK12"/>
    <mergeCell ref="A13:C13"/>
    <mergeCell ref="D13:G13"/>
    <mergeCell ref="H13:J13"/>
    <mergeCell ref="K13:M13"/>
    <mergeCell ref="O13:P13"/>
    <mergeCell ref="AC13:AK13"/>
    <mergeCell ref="A14:C14"/>
    <mergeCell ref="D14:G14"/>
    <mergeCell ref="H14:J14"/>
    <mergeCell ref="K14:M14"/>
    <mergeCell ref="O14:P14"/>
    <mergeCell ref="Q14:T14"/>
    <mergeCell ref="Y14:Z14"/>
    <mergeCell ref="AC14:AK14"/>
    <mergeCell ref="A15:C15"/>
    <mergeCell ref="D15:G15"/>
    <mergeCell ref="H15:J15"/>
    <mergeCell ref="K15:M15"/>
    <mergeCell ref="O15:P15"/>
    <mergeCell ref="Q15:T15"/>
    <mergeCell ref="V15:X15"/>
    <mergeCell ref="Y15:Z15"/>
    <mergeCell ref="AC15:AK15"/>
    <mergeCell ref="A16:M16"/>
    <mergeCell ref="O16:P16"/>
    <mergeCell ref="Q16:R16"/>
    <mergeCell ref="V16:W16"/>
    <mergeCell ref="X16:Z16"/>
    <mergeCell ref="O17:Z17"/>
    <mergeCell ref="AB17:AK17"/>
    <mergeCell ref="O18:Z18"/>
    <mergeCell ref="O19:R19"/>
    <mergeCell ref="S19:Z19"/>
    <mergeCell ref="O20:R20"/>
    <mergeCell ref="S20:U20"/>
    <mergeCell ref="W20:Z20"/>
    <mergeCell ref="O21:R21"/>
    <mergeCell ref="S21:Z21"/>
    <mergeCell ref="O22:R22"/>
    <mergeCell ref="S22:Z22"/>
    <mergeCell ref="A25:E25"/>
    <mergeCell ref="F25:G25"/>
    <mergeCell ref="L25:M25"/>
    <mergeCell ref="O25:S25"/>
    <mergeCell ref="Y25:Z25"/>
    <mergeCell ref="A26:M26"/>
    <mergeCell ref="O26:Z26"/>
    <mergeCell ref="B27:E27"/>
    <mergeCell ref="F27:G27"/>
    <mergeCell ref="Q27:S27"/>
    <mergeCell ref="B28:E28"/>
    <mergeCell ref="F28:H28"/>
    <mergeCell ref="Q28:S28"/>
    <mergeCell ref="AB28:AK28"/>
    <mergeCell ref="B29:E29"/>
    <mergeCell ref="F29:G29"/>
    <mergeCell ref="Q29:S29"/>
    <mergeCell ref="B30:E30"/>
    <mergeCell ref="F30:G30"/>
    <mergeCell ref="Q30:S30"/>
    <mergeCell ref="B31:E31"/>
    <mergeCell ref="F31:G31"/>
    <mergeCell ref="Q31:S31"/>
    <mergeCell ref="B32:E32"/>
    <mergeCell ref="F32:G32"/>
    <mergeCell ref="Q32:S32"/>
    <mergeCell ref="A33:M33"/>
    <mergeCell ref="P33:S33"/>
    <mergeCell ref="B34:E34"/>
    <mergeCell ref="F34:G34"/>
    <mergeCell ref="P34:S34"/>
    <mergeCell ref="C35:E35"/>
    <mergeCell ref="F35:G35"/>
    <mergeCell ref="P35:S35"/>
    <mergeCell ref="AB35:AK35"/>
    <mergeCell ref="C36:E36"/>
    <mergeCell ref="F36:G36"/>
    <mergeCell ref="P36:S36"/>
    <mergeCell ref="B37:E37"/>
    <mergeCell ref="F37:G37"/>
    <mergeCell ref="P37:S37"/>
    <mergeCell ref="B38:E38"/>
    <mergeCell ref="F38:G38"/>
    <mergeCell ref="O38:Z38"/>
    <mergeCell ref="B39:E39"/>
    <mergeCell ref="F39:G39"/>
    <mergeCell ref="P39:S39"/>
    <mergeCell ref="B40:E40"/>
    <mergeCell ref="F40:G40"/>
    <mergeCell ref="P40:S40"/>
    <mergeCell ref="C41:E41"/>
    <mergeCell ref="F41:G41"/>
    <mergeCell ref="P41:S41"/>
    <mergeCell ref="C42:E42"/>
    <mergeCell ref="F42:G42"/>
    <mergeCell ref="P42:S42"/>
    <mergeCell ref="B43:E43"/>
    <mergeCell ref="F43:G43"/>
    <mergeCell ref="P43:S43"/>
    <mergeCell ref="B44:E44"/>
    <mergeCell ref="F44:G44"/>
    <mergeCell ref="P44:S44"/>
    <mergeCell ref="A45:M45"/>
    <mergeCell ref="O45:Z45"/>
    <mergeCell ref="B46:E46"/>
    <mergeCell ref="F46:G46"/>
    <mergeCell ref="P46:S46"/>
    <mergeCell ref="B47:E47"/>
    <mergeCell ref="F47:G47"/>
    <mergeCell ref="R47:S47"/>
    <mergeCell ref="B48:E48"/>
    <mergeCell ref="F48:G48"/>
    <mergeCell ref="Q48:S48"/>
    <mergeCell ref="B49:E49"/>
    <mergeCell ref="F49:G49"/>
    <mergeCell ref="Q49:S49"/>
    <mergeCell ref="B50:E50"/>
    <mergeCell ref="F50:G50"/>
    <mergeCell ref="Q50:S50"/>
    <mergeCell ref="A51:M51"/>
    <mergeCell ref="Q51:S51"/>
    <mergeCell ref="B52:E52"/>
    <mergeCell ref="F52:G52"/>
    <mergeCell ref="Q52:S52"/>
    <mergeCell ref="B53:E53"/>
    <mergeCell ref="F53:G53"/>
    <mergeCell ref="Q53:S53"/>
    <mergeCell ref="B54:E54"/>
    <mergeCell ref="F54:G54"/>
    <mergeCell ref="Q54:S54"/>
    <mergeCell ref="B55:E55"/>
    <mergeCell ref="F55:G55"/>
    <mergeCell ref="P55:S55"/>
    <mergeCell ref="B56:E56"/>
    <mergeCell ref="F56:G56"/>
    <mergeCell ref="Q56:S56"/>
    <mergeCell ref="B57:E57"/>
    <mergeCell ref="F57:G57"/>
    <mergeCell ref="Q57:S57"/>
    <mergeCell ref="B58:E58"/>
    <mergeCell ref="F58:G58"/>
    <mergeCell ref="Q58:S58"/>
    <mergeCell ref="C59:E59"/>
    <mergeCell ref="F59:G59"/>
    <mergeCell ref="Q59:S59"/>
    <mergeCell ref="C60:E60"/>
    <mergeCell ref="F60:G60"/>
    <mergeCell ref="Q60:S60"/>
    <mergeCell ref="C61:E61"/>
    <mergeCell ref="F61:G61"/>
    <mergeCell ref="Q61:S61"/>
    <mergeCell ref="C62:E62"/>
    <mergeCell ref="F62:G62"/>
    <mergeCell ref="Q62:S62"/>
    <mergeCell ref="C63:E63"/>
    <mergeCell ref="F63:G63"/>
    <mergeCell ref="Q63:S63"/>
    <mergeCell ref="C64:E64"/>
    <mergeCell ref="F64:G64"/>
    <mergeCell ref="Q64:S64"/>
    <mergeCell ref="C65:E65"/>
    <mergeCell ref="F65:G65"/>
    <mergeCell ref="O65:Z65"/>
    <mergeCell ref="C66:E66"/>
    <mergeCell ref="F66:G66"/>
    <mergeCell ref="P66:S66"/>
    <mergeCell ref="C67:E67"/>
    <mergeCell ref="F67:G67"/>
    <mergeCell ref="P67:S67"/>
    <mergeCell ref="C68:E68"/>
    <mergeCell ref="F68:G68"/>
    <mergeCell ref="P68:S68"/>
    <mergeCell ref="C69:E69"/>
    <mergeCell ref="F69:G69"/>
    <mergeCell ref="P69:S69"/>
    <mergeCell ref="C70:E70"/>
    <mergeCell ref="F70:G70"/>
    <mergeCell ref="P70:S70"/>
    <mergeCell ref="C71:E71"/>
    <mergeCell ref="F71:G71"/>
    <mergeCell ref="O71:Z71"/>
    <mergeCell ref="C72:E72"/>
    <mergeCell ref="F72:G72"/>
    <mergeCell ref="P72:S72"/>
    <mergeCell ref="A73:M73"/>
    <mergeCell ref="P73:S73"/>
    <mergeCell ref="C74:E74"/>
    <mergeCell ref="F74:G74"/>
    <mergeCell ref="P74:S74"/>
    <mergeCell ref="C75:E75"/>
    <mergeCell ref="F75:G75"/>
    <mergeCell ref="P75:S75"/>
    <mergeCell ref="C76:E76"/>
    <mergeCell ref="F76:G76"/>
    <mergeCell ref="P76:S76"/>
    <mergeCell ref="A78:Z78"/>
    <mergeCell ref="B81:F81"/>
    <mergeCell ref="G81:J81"/>
    <mergeCell ref="L81:M81"/>
    <mergeCell ref="N81:O81"/>
    <mergeCell ref="P81:Q81"/>
    <mergeCell ref="R81:S81"/>
    <mergeCell ref="T81:U81"/>
    <mergeCell ref="W81:X81"/>
    <mergeCell ref="Y81:Z81"/>
    <mergeCell ref="B82:F82"/>
    <mergeCell ref="G82:J82"/>
    <mergeCell ref="L82:M82"/>
    <mergeCell ref="N82:O82"/>
    <mergeCell ref="P82:Q82"/>
    <mergeCell ref="R82:S82"/>
    <mergeCell ref="T82:U82"/>
    <mergeCell ref="W82:X82"/>
    <mergeCell ref="Y82:Z82"/>
    <mergeCell ref="B83:F83"/>
    <mergeCell ref="G83:J83"/>
    <mergeCell ref="L83:M83"/>
    <mergeCell ref="N83:O83"/>
    <mergeCell ref="P83:Q83"/>
    <mergeCell ref="R83:S83"/>
    <mergeCell ref="T83:U83"/>
    <mergeCell ref="W83:X83"/>
    <mergeCell ref="Y83:Z83"/>
    <mergeCell ref="B84:F84"/>
    <mergeCell ref="G84:J84"/>
    <mergeCell ref="L84:M84"/>
    <mergeCell ref="N84:O84"/>
    <mergeCell ref="P84:Q84"/>
    <mergeCell ref="R84:S84"/>
    <mergeCell ref="T84:U84"/>
    <mergeCell ref="W84:X84"/>
    <mergeCell ref="Y84:Z84"/>
    <mergeCell ref="B85:F85"/>
    <mergeCell ref="G85:J85"/>
    <mergeCell ref="L85:M85"/>
    <mergeCell ref="N85:O85"/>
    <mergeCell ref="P85:Q85"/>
    <mergeCell ref="R85:S85"/>
    <mergeCell ref="T85:U85"/>
    <mergeCell ref="W85:X85"/>
    <mergeCell ref="Y85:Z85"/>
    <mergeCell ref="B86:F86"/>
    <mergeCell ref="G86:J86"/>
    <mergeCell ref="L86:M86"/>
    <mergeCell ref="N86:O86"/>
    <mergeCell ref="P86:Q86"/>
    <mergeCell ref="R86:S86"/>
    <mergeCell ref="T86:U86"/>
    <mergeCell ref="W86:X86"/>
    <mergeCell ref="Y86:Z86"/>
    <mergeCell ref="A88:Z88"/>
    <mergeCell ref="A102:Z102"/>
    <mergeCell ref="A113:Z113"/>
    <mergeCell ref="A114:E114"/>
    <mergeCell ref="F114:K114"/>
    <mergeCell ref="L114:P114"/>
    <mergeCell ref="Q114:U114"/>
    <mergeCell ref="V114:Z114"/>
    <mergeCell ref="A115:E115"/>
    <mergeCell ref="F115:K115"/>
    <mergeCell ref="L115:P115"/>
    <mergeCell ref="Q115:U115"/>
    <mergeCell ref="V115:Z115"/>
    <mergeCell ref="A116:E116"/>
    <mergeCell ref="F116:K116"/>
    <mergeCell ref="L116:P116"/>
    <mergeCell ref="Q116:U116"/>
    <mergeCell ref="V116:Z116"/>
    <mergeCell ref="A117:E117"/>
    <mergeCell ref="F117:K117"/>
    <mergeCell ref="L117:P117"/>
    <mergeCell ref="Q117:U117"/>
    <mergeCell ref="V117:Z117"/>
    <mergeCell ref="A119:Z119"/>
    <mergeCell ref="A120:B120"/>
    <mergeCell ref="C120:G120"/>
    <mergeCell ref="H120:J120"/>
    <mergeCell ref="K120:M120"/>
    <mergeCell ref="N120:Z120"/>
    <mergeCell ref="A121:B121"/>
    <mergeCell ref="C121:G121"/>
    <mergeCell ref="H121:J121"/>
    <mergeCell ref="K121:M121"/>
    <mergeCell ref="N121:Z121"/>
    <mergeCell ref="A122:B122"/>
    <mergeCell ref="C122:G122"/>
    <mergeCell ref="H122:J122"/>
    <mergeCell ref="K122:M122"/>
    <mergeCell ref="N122:Z122"/>
    <mergeCell ref="A123:B123"/>
    <mergeCell ref="C123:G123"/>
    <mergeCell ref="H123:J123"/>
    <mergeCell ref="K123:M123"/>
    <mergeCell ref="N123:Z123"/>
    <mergeCell ref="A124:B124"/>
    <mergeCell ref="C124:G124"/>
    <mergeCell ref="H124:J124"/>
    <mergeCell ref="K124:M124"/>
    <mergeCell ref="N124:Z124"/>
    <mergeCell ref="A125:B125"/>
    <mergeCell ref="C125:G125"/>
    <mergeCell ref="H125:J125"/>
    <mergeCell ref="K125:M125"/>
    <mergeCell ref="N125:Z125"/>
    <mergeCell ref="A126:B126"/>
    <mergeCell ref="C126:G126"/>
    <mergeCell ref="H126:J126"/>
    <mergeCell ref="K126:M126"/>
    <mergeCell ref="N126:Z126"/>
    <mergeCell ref="A127:B127"/>
    <mergeCell ref="C127:G127"/>
    <mergeCell ref="H127:J127"/>
    <mergeCell ref="K127:M127"/>
    <mergeCell ref="N127:Z127"/>
    <mergeCell ref="A129:Z129"/>
    <mergeCell ref="A130:B130"/>
    <mergeCell ref="C130:E130"/>
    <mergeCell ref="F130:S130"/>
    <mergeCell ref="T130:W130"/>
    <mergeCell ref="X130:Z130"/>
    <mergeCell ref="A131:B131"/>
    <mergeCell ref="C131:E131"/>
    <mergeCell ref="F131:S131"/>
    <mergeCell ref="T131:W131"/>
    <mergeCell ref="X131:Z131"/>
    <mergeCell ref="A132:B132"/>
    <mergeCell ref="C132:E132"/>
    <mergeCell ref="F132:S132"/>
    <mergeCell ref="T132:W132"/>
    <mergeCell ref="X132:Z132"/>
    <mergeCell ref="A133:B133"/>
    <mergeCell ref="C133:E133"/>
    <mergeCell ref="F133:S133"/>
    <mergeCell ref="T133:W133"/>
    <mergeCell ref="X133:Z133"/>
    <mergeCell ref="A134:B134"/>
    <mergeCell ref="C134:E134"/>
    <mergeCell ref="F134:S134"/>
    <mergeCell ref="T134:W134"/>
    <mergeCell ref="X134:Z134"/>
    <mergeCell ref="A135:B135"/>
    <mergeCell ref="C135:E135"/>
    <mergeCell ref="F135:S135"/>
    <mergeCell ref="T135:W135"/>
    <mergeCell ref="X135:Z135"/>
    <mergeCell ref="A137:Z137"/>
    <mergeCell ref="B138:D138"/>
    <mergeCell ref="E138:G138"/>
    <mergeCell ref="H138:J138"/>
    <mergeCell ref="K138:S138"/>
    <mergeCell ref="T138:X138"/>
    <mergeCell ref="Y138:Z138"/>
    <mergeCell ref="B139:D139"/>
    <mergeCell ref="E139:G139"/>
    <mergeCell ref="H139:J139"/>
    <mergeCell ref="K139:S139"/>
    <mergeCell ref="T139:X139"/>
    <mergeCell ref="Y139:Z139"/>
    <mergeCell ref="B140:D140"/>
    <mergeCell ref="E140:G140"/>
    <mergeCell ref="H140:J140"/>
    <mergeCell ref="K140:S140"/>
    <mergeCell ref="T140:X140"/>
    <mergeCell ref="Y140:Z140"/>
    <mergeCell ref="B141:D141"/>
    <mergeCell ref="E141:G141"/>
    <mergeCell ref="H141:J141"/>
    <mergeCell ref="K141:S141"/>
    <mergeCell ref="T141:X141"/>
    <mergeCell ref="Y141:Z141"/>
    <mergeCell ref="B142:D142"/>
    <mergeCell ref="E142:G142"/>
    <mergeCell ref="H142:J142"/>
    <mergeCell ref="K142:S142"/>
    <mergeCell ref="T142:X142"/>
    <mergeCell ref="Y142:Z142"/>
    <mergeCell ref="B143:D143"/>
    <mergeCell ref="E143:G143"/>
    <mergeCell ref="H143:J143"/>
    <mergeCell ref="K143:S143"/>
    <mergeCell ref="T143:X143"/>
    <mergeCell ref="Y143:Z143"/>
    <mergeCell ref="A145:Z145"/>
    <mergeCell ref="A146:D146"/>
    <mergeCell ref="E146:J146"/>
    <mergeCell ref="K146:N146"/>
    <mergeCell ref="O146:S146"/>
    <mergeCell ref="T146:Z146"/>
    <mergeCell ref="A147:D147"/>
    <mergeCell ref="E147:J147"/>
    <mergeCell ref="K147:N147"/>
    <mergeCell ref="O147:S147"/>
    <mergeCell ref="T147:Z147"/>
    <mergeCell ref="A148:D148"/>
    <mergeCell ref="E148:J148"/>
    <mergeCell ref="K148:N148"/>
    <mergeCell ref="O148:S148"/>
    <mergeCell ref="T148:Z148"/>
    <mergeCell ref="A149:D149"/>
    <mergeCell ref="E149:J149"/>
    <mergeCell ref="K149:N149"/>
    <mergeCell ref="O149:S149"/>
    <mergeCell ref="T149:Z149"/>
    <mergeCell ref="A150:D150"/>
    <mergeCell ref="E150:J150"/>
    <mergeCell ref="K150:N150"/>
    <mergeCell ref="O150:S150"/>
    <mergeCell ref="T150:Z150"/>
    <mergeCell ref="A151:D151"/>
    <mergeCell ref="E151:J151"/>
    <mergeCell ref="K151:N151"/>
    <mergeCell ref="O151:S151"/>
    <mergeCell ref="T151:Z151"/>
    <mergeCell ref="A153:Z153"/>
    <mergeCell ref="B154:D154"/>
    <mergeCell ref="F154:G154"/>
    <mergeCell ref="H154:I154"/>
    <mergeCell ref="K154:N154"/>
    <mergeCell ref="O154:S154"/>
    <mergeCell ref="T154:Z154"/>
    <mergeCell ref="B155:D155"/>
    <mergeCell ref="F155:G155"/>
    <mergeCell ref="H155:I155"/>
    <mergeCell ref="K155:N155"/>
    <mergeCell ref="O155:S155"/>
    <mergeCell ref="T155:Z155"/>
    <mergeCell ref="B156:D156"/>
    <mergeCell ref="F156:G156"/>
    <mergeCell ref="H156:I156"/>
    <mergeCell ref="K156:N156"/>
    <mergeCell ref="O156:S156"/>
    <mergeCell ref="T156:Z156"/>
    <mergeCell ref="B157:D157"/>
    <mergeCell ref="F157:G157"/>
    <mergeCell ref="H157:I157"/>
    <mergeCell ref="K157:N157"/>
    <mergeCell ref="O157:S157"/>
    <mergeCell ref="T157:Z157"/>
    <mergeCell ref="B158:D158"/>
    <mergeCell ref="F158:G158"/>
    <mergeCell ref="H158:I158"/>
    <mergeCell ref="K158:N158"/>
    <mergeCell ref="O158:S158"/>
    <mergeCell ref="T158:Z158"/>
    <mergeCell ref="B159:D159"/>
    <mergeCell ref="F159:G159"/>
    <mergeCell ref="H159:I159"/>
    <mergeCell ref="K159:N159"/>
    <mergeCell ref="O159:S159"/>
    <mergeCell ref="T159:Z159"/>
    <mergeCell ref="A161:Z161"/>
    <mergeCell ref="A162:Z162"/>
    <mergeCell ref="A163:Z163"/>
    <mergeCell ref="A79:A80"/>
    <mergeCell ref="B59:B71"/>
    <mergeCell ref="K79:K80"/>
    <mergeCell ref="N4:N27"/>
    <mergeCell ref="N28:N51"/>
    <mergeCell ref="P27:P32"/>
    <mergeCell ref="P47:P54"/>
    <mergeCell ref="P56:P64"/>
    <mergeCell ref="V79:V80"/>
    <mergeCell ref="L79:O80"/>
    <mergeCell ref="P79:Q80"/>
    <mergeCell ref="R79:S80"/>
    <mergeCell ref="T79:U80"/>
    <mergeCell ref="W79:X80"/>
    <mergeCell ref="Y79:Z80"/>
    <mergeCell ref="B79:F80"/>
    <mergeCell ref="G79:J80"/>
    <mergeCell ref="A164:Z165"/>
    <mergeCell ref="A17:M24"/>
    <mergeCell ref="O23:R24"/>
    <mergeCell ref="S23:Z24"/>
    <mergeCell ref="AB29:AK33"/>
    <mergeCell ref="AB36:AK86"/>
    <mergeCell ref="A1:Z2"/>
    <mergeCell ref="AB3:AK5"/>
    <mergeCell ref="P89:Z91"/>
    <mergeCell ref="P92:Z94"/>
    <mergeCell ref="P95:Z100"/>
    <mergeCell ref="M95:O100"/>
    <mergeCell ref="A89:B91"/>
    <mergeCell ref="C89:L91"/>
    <mergeCell ref="M89:O91"/>
    <mergeCell ref="A92:B100"/>
    <mergeCell ref="C92:L100"/>
    <mergeCell ref="M92:O94"/>
    <mergeCell ref="A103:G111"/>
    <mergeCell ref="H103:J111"/>
    <mergeCell ref="K103:Z111"/>
  </mergeCells>
  <conditionalFormatting sqref="AC8:AK15">
    <cfRule type="notContainsBlanks" dxfId="3" priority="1">
      <formula>LEN(TRIM(AC8))&gt;0</formula>
    </cfRule>
  </conditionalFormatting>
  <dataValidations count="8">
    <dataValidation type="list" allowBlank="1" showErrorMessage="1" sqref="S19">
      <formula1>"日本-現代,美國-現代,美國-1920,香港-現代,中國-現代,中國-古代,歐洲-1500,中國上海-1920"</formula1>
    </dataValidation>
    <dataValidation type="list" allowBlank="1" sqref="V15">
      <formula1>"無,厚重的皮夾克,一戰標準鋼盔,1 英寸硬木,現代美軍頭盔,重型凱芙拉防彈背心,1.5 英寸防彈玻璃,1 英寸鋼板,大號沙包"</formula1>
    </dataValidation>
    <dataValidation type="list" allowBlank="1" sqref="D12">
      <formula1>"拜亞基,鑽地魔蟲,星之彩,蠕行者,達貢&amp;海德拉（特殊深潜者）,黑山羊幼崽,深潜者,混種深潜者,巨噬蠕蟲,空鬼,古老者,炎之精,飛水螅,無形眷族,妖鬼,食尸鬼,格拉基之僕,諾弗·刻,伊斯之偉大種族,庭達羅斯的獵犬,恐怖獵手,羅伊格爾,米-戈,夜魘,人面鼠,潜沙怪,蛇人,外神僕役,夏蓋妖蟲,夏塔克鳥,修格斯,修格斯主宰(人型),修格斯主宰(修格斯形態),克蘇魯的星之眷族,星之精,喬喬人,阿布霍斯,阿特拉克·納克亞,阿薩托斯,芭絲特,昌格納·方庚,克圖格亞,偉大的克蘇魯,賽伊格亞,道羅斯,埃霍特,加塔諾托亞,格"&amp;"拉基,哈斯塔，不可名狀者,伊塔庫亞,黃衣之王，哈斯塔的化身,諾登斯,奈亞拉托提普(人類形態),奈亞拉托提普(怪物形態),尼約格薩,蘭-提格斯,莎布-尼古拉斯,修德梅爾,撒托古亞,圖爾茲查Tulzscha,烏波·薩斯拉,烏波·薩斯拉的子嗣,伊戈羅納克,伊波·茲特爾,伊格,猶格·索托斯,佐斯·奧摩格,幽靈,木乃伊,骷髏，人類,吸血鬼,狼人,喪尸,蝙蝠,鳥,熊,鰐魚,狗,馬,獅子,老鼠,鯊魚,蛇,巨型烏賊,黃蜂和蜜蜂群,狼"</formula1>
    </dataValidation>
    <dataValidation type="list" allowBlank="1" sqref="D13 H13">
      <formula1>"力量,敏捷,意志,體質,外貌,教育,體型,/"</formula1>
    </dataValidation>
    <dataValidation type="list" allowBlank="1" sqref="Q16">
      <formula1>"無,臨時性,不定性,永久性"</formula1>
    </dataValidation>
    <dataValidation type="list" allowBlank="1" showErrorMessage="1" sqref="V16">
      <formula1>"無,1,2,3,4,5,6,7,8,9,10"</formula1>
    </dataValidation>
    <dataValidation type="list" allowBlank="1" showErrorMessage="1" sqref="Y139:Y143">
      <formula1>"否,是"</formula1>
    </dataValidation>
    <dataValidation type="list" allowBlank="1" sqref="A27 A29:A32 A34:A44 A46:A50 A52:A72 A74:A76 O27:O37 O39:O43 O46:O64 O66:O70 O72:O76">
      <formula1>"☐,☑"</formula1>
    </dataValidation>
  </dataValidations>
  <printOptions horizontalCentered="1"/>
  <pageMargins left="0.7" right="0.7" top="0.75" bottom="0.75" header="0" footer="0"/>
  <pageSetup paperSize="9" scale="56" pageOrder="overThenDown" orientation="portrait"/>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DDD9C3"/>
    <outlinePr summaryBelow="0" summaryRight="0"/>
  </sheetPr>
  <dimension ref="A1:R139"/>
  <sheetViews>
    <sheetView workbookViewId="0">
      <selection activeCell="A1" sqref="A1"/>
    </sheetView>
  </sheetViews>
  <sheetFormatPr defaultColWidth="11.2166666666667" defaultRowHeight="15" customHeight="1"/>
  <cols>
    <col min="1" max="1" width="4.66666666666667" customWidth="1"/>
    <col min="2" max="2" width="19" customWidth="1"/>
    <col min="4" max="4" width="1.44166666666667" customWidth="1"/>
    <col min="5" max="5" width="13.5583333333333" customWidth="1"/>
    <col min="7" max="7" width="1.55833333333333" customWidth="1"/>
    <col min="13" max="13" width="4" customWidth="1"/>
    <col min="14" max="14" width="3.55833333333333" hidden="1" customWidth="1"/>
    <col min="15" max="15" width="28.6666666666667" hidden="1" customWidth="1"/>
    <col min="16" max="16" width="3.55833333333333" hidden="1" customWidth="1"/>
    <col min="17" max="17" width="19.4416666666667" hidden="1" customWidth="1"/>
    <col min="18" max="18" width="16.3333333333333" hidden="1" customWidth="1"/>
  </cols>
  <sheetData>
    <row r="1" ht="17.25" spans="2:18">
      <c r="B1" s="538"/>
      <c r="C1" s="538"/>
      <c r="D1" s="538"/>
      <c r="E1" s="538"/>
      <c r="F1" s="538"/>
      <c r="G1" s="538"/>
      <c r="H1" s="538"/>
      <c r="I1" s="538"/>
      <c r="J1" s="538"/>
      <c r="K1" s="538"/>
      <c r="L1" s="538"/>
      <c r="O1" s="525"/>
      <c r="P1" s="582"/>
      <c r="Q1" s="525"/>
      <c r="R1" s="582"/>
    </row>
    <row r="2" ht="17.25" spans="2:18">
      <c r="B2" s="539" t="s">
        <v>1486</v>
      </c>
      <c r="C2" s="62"/>
      <c r="D2" s="62"/>
      <c r="E2" s="62"/>
      <c r="F2" s="62"/>
      <c r="G2" s="62"/>
      <c r="H2" s="62"/>
      <c r="I2" s="62"/>
      <c r="J2" s="62"/>
      <c r="K2" s="62"/>
      <c r="L2" s="112"/>
      <c r="O2" s="525"/>
      <c r="P2" s="582"/>
      <c r="Q2" s="525"/>
      <c r="R2" s="582"/>
    </row>
    <row r="3" ht="14.25" spans="2:18">
      <c r="B3" s="540" t="e">
        <f ca="1">CONCATENATE(O17,P17,Q17,R17,O18,P18,Q18,R18,O19,P19,Q19,R19,O20,P20,Q20,R20,O21,P21,Q21,R21,O22,P22,Q22,R22,O23,P23,Q23,R23,O24,P24,Q24,R24,O25,P25,Q25,R25,O26,P26,Q26,R26,O27,P27,Q27,R27,O28,P28,Q28,R28,O29,P29,Q29,R29,O30,P30,Q30,R30,O31,P31,Q31,R31,O32,P32,Q32,R32,O33,P33,Q33,R33,O34,P34,Q34,R34,O35,P35,Q35,R35,O36,P36,Q36,R36,O37,P37,Q37,R37,O38,P38,Q38,R38,O39,P39,Q39,R39,O40,P40,Q40,R40,O41,P41,Q41,R41,O42,P42,Q42,R42,O43,P43,Q43,R43,O44,P44,Q44,R44,O45,P45,Q45,R45,O46,P46,Q46,R46,O47,P47,Q47,R47,O48,P48,Q48,R48,O49,P49,Q49,R49,O50,P50,Q50,R50,O51,P51,Q51,R51,O52,P52,Q52,R52,O53,P53,Q53,R53,O54,P54,Q54,R54,O55,P55,Q55,R55,O56,P56,Q56,R56,O57,P57,Q57,R57,O58,P58,Q58,R58,O59,P59,Q59,R59,O60,P60,Q60,R60,O61,P61,Q61,R61,O62,P62,Q62,R62,O63,P63,Q63,R63,O64,P64,Q64,R64,O65,P65,Q65,R65,O66,P66,Q66,R66,O67,P67,Q67,R67,O68,P68,Q68,R68,O69,P69,Q69,R69,O70,P70,Q70,R70,O71,P71,Q71,R71,O72,P72,Q72,R72,O73,P73,Q73,R73,O74,P74,Q74,R74,O75,P75,Q75,R75,O76,P76,Q76,R76,O77,P77,Q77,R77,O78,P78,Q78,R78,O79,P79,Q79,R79,O80,P80,Q80)&amp;CONCATENATE(R80,O81,P81,Q81,R81,O82,P82,Q82,R82,O83,P83,Q83,R83,O84,P84,Q84,R84,O85,P85,Q85,R85,O86,P86,Q86,R86,O87,P87,Q87,R87,O88,P88,Q88,R88,O89,P89,Q89,R89,O90,P90,Q90,R90,O91,P91,Q91,R91,O92,P92,Q92,R92,O93,P93,Q93,R93,O94,P94,Q94,R94,O95,P95,Q95,R95,O96,P96,Q96,R96,O97,P97,Q97,R97,O98,P98,Q98,R98,O99,P99,Q99,R99,O100,P100,Q100,R100,O101,P101,Q101,R101,O102,P102,Q102,R102,O103,P103,Q103,R103,O104,P104,Q104,R104,O105,P105,Q105,R105,O106,P106,Q106,R106,O107,P107,Q107,R107,O108,P108,Q108,R108,O109,P109,Q109,R109,O110,P110,Q110,R110,O111,P111,Q111,R111,O112,P112,Q112,R112,O113,P113,Q113,R113,O114,P114,Q114,R114,O115,P115,Q115,R115,O116,P116,Q116,R116,O117,P117,Q117,R117,O118,P118,Q118,R118,O119,P119,Q119,R119,O120,P120,Q120,R120,O121,P121,Q121,R121,O122,P122,Q122,R122,O123,P123,Q123,R123,O124,P124,Q124,R124,O125,P125,Q125,R125,O126,P126,Q126,R126,O127,P127,Q127,R127,O128,P128,Q128,R128,O129,P129,Q129,R129,O130,P130,Q130,R130,O131,P131,Q131,R131,O132,P132,Q132,R132,O133,P133,Q133,R133,O134,P134,Q134,R134,O135,P135,Q135,R135,O136,P136,Q136,R136,O137,P137,Q137,R137,O138,P138,Q138,R138,O139,P139,Q139,R139)</f>
        <v>#VALUE!</v>
      </c>
      <c r="L3" s="104"/>
      <c r="O3" s="525"/>
      <c r="P3" s="582"/>
      <c r="Q3" s="525"/>
      <c r="R3" s="582"/>
    </row>
    <row r="4" ht="14.25" spans="2:18">
      <c r="B4" s="53"/>
      <c r="L4" s="104"/>
      <c r="O4" s="525"/>
      <c r="P4" s="582"/>
      <c r="Q4" s="525"/>
      <c r="R4" s="582"/>
    </row>
    <row r="5" ht="14.25" spans="2:18">
      <c r="B5" s="53"/>
      <c r="L5" s="104"/>
      <c r="O5" s="525"/>
      <c r="P5" s="582"/>
      <c r="Q5" s="525"/>
      <c r="R5" s="582"/>
    </row>
    <row r="6" ht="14.25" spans="2:18">
      <c r="B6" s="53"/>
      <c r="L6" s="104"/>
      <c r="O6" s="525"/>
      <c r="P6" s="582"/>
      <c r="Q6" s="525"/>
      <c r="R6" s="582"/>
    </row>
    <row r="7" ht="14.25" spans="2:18">
      <c r="B7" s="53"/>
      <c r="L7" s="104"/>
      <c r="O7" s="525"/>
      <c r="P7" s="582"/>
      <c r="Q7" s="525"/>
      <c r="R7" s="582"/>
    </row>
    <row r="8" spans="2:18">
      <c r="B8" s="54"/>
      <c r="C8" s="55"/>
      <c r="D8" s="55"/>
      <c r="E8" s="55"/>
      <c r="F8" s="55"/>
      <c r="G8" s="55"/>
      <c r="H8" s="55"/>
      <c r="I8" s="55"/>
      <c r="J8" s="55"/>
      <c r="K8" s="55"/>
      <c r="L8" s="110"/>
      <c r="O8" s="525"/>
      <c r="P8" s="582"/>
      <c r="Q8" s="525"/>
      <c r="R8" s="582"/>
    </row>
    <row r="9" ht="17.25" spans="1:18">
      <c r="A9" s="204"/>
      <c r="B9" s="541" t="s">
        <v>1487</v>
      </c>
      <c r="C9" s="542"/>
      <c r="D9" s="542"/>
      <c r="E9" s="542"/>
      <c r="F9" s="542"/>
      <c r="G9" s="542"/>
      <c r="H9" s="542"/>
      <c r="I9" s="542"/>
      <c r="J9" s="542"/>
      <c r="K9" s="542"/>
      <c r="L9" s="542"/>
      <c r="M9" s="183"/>
      <c r="O9" s="525"/>
      <c r="P9" s="582"/>
      <c r="Q9" s="525"/>
      <c r="R9" s="582"/>
    </row>
    <row r="10" ht="17.25" spans="1:18">
      <c r="A10" s="411"/>
      <c r="B10" s="539" t="s">
        <v>1488</v>
      </c>
      <c r="C10" s="62"/>
      <c r="D10" s="62"/>
      <c r="E10" s="62"/>
      <c r="F10" s="62"/>
      <c r="G10" s="62"/>
      <c r="H10" s="62"/>
      <c r="I10" s="62"/>
      <c r="J10" s="62"/>
      <c r="K10" s="62"/>
      <c r="L10" s="62"/>
      <c r="M10" s="372"/>
      <c r="O10" s="525"/>
      <c r="P10" s="582"/>
      <c r="Q10" s="525"/>
      <c r="R10" s="582"/>
    </row>
    <row r="11" ht="17.25" spans="1:18">
      <c r="A11" s="411"/>
      <c r="B11" s="225" t="s">
        <v>1489</v>
      </c>
      <c r="C11" s="543">
        <f>人物卡!L52</f>
        <v>5</v>
      </c>
      <c r="D11" s="544"/>
      <c r="E11" s="214" t="s">
        <v>1490</v>
      </c>
      <c r="F11" s="543">
        <f>人物卡!L31</f>
        <v>15</v>
      </c>
      <c r="G11" s="544"/>
      <c r="H11" s="214" t="s">
        <v>1491</v>
      </c>
      <c r="I11" s="583">
        <f>人物卡!Y39</f>
        <v>25</v>
      </c>
      <c r="J11" s="423"/>
      <c r="K11" s="390"/>
      <c r="L11" s="584"/>
      <c r="M11" s="372"/>
      <c r="O11" s="525"/>
      <c r="P11" s="582"/>
      <c r="Q11" s="525"/>
      <c r="R11" s="582"/>
    </row>
    <row r="12" ht="17.25" spans="1:18">
      <c r="A12" s="411"/>
      <c r="B12" s="225" t="s">
        <v>1492</v>
      </c>
      <c r="C12" s="543">
        <f>人物卡!L57</f>
        <v>1</v>
      </c>
      <c r="D12" s="545"/>
      <c r="E12" s="214" t="s">
        <v>1493</v>
      </c>
      <c r="F12" s="543">
        <f>人物卡!L37</f>
        <v>20</v>
      </c>
      <c r="G12" s="545"/>
      <c r="H12" s="214" t="s">
        <v>1494</v>
      </c>
      <c r="I12" s="583">
        <f>人物卡!L46</f>
        <v>20</v>
      </c>
      <c r="J12" s="398"/>
      <c r="K12" s="367"/>
      <c r="L12" s="585"/>
      <c r="M12" s="372"/>
      <c r="O12" s="525"/>
      <c r="P12" s="582"/>
      <c r="Q12" s="525"/>
      <c r="R12" s="582"/>
    </row>
    <row r="13" ht="17.25" spans="1:18">
      <c r="A13" s="411"/>
      <c r="B13" s="225" t="s">
        <v>1495</v>
      </c>
      <c r="C13" s="543">
        <f>人物卡!Y42</f>
        <v>5</v>
      </c>
      <c r="D13" s="545"/>
      <c r="E13" s="214" t="s">
        <v>1496</v>
      </c>
      <c r="F13" s="543" t="e">
        <f>人物卡!L74</f>
        <v>#VALUE!</v>
      </c>
      <c r="G13" s="545"/>
      <c r="H13" s="214" t="s">
        <v>1497</v>
      </c>
      <c r="I13" s="583">
        <f>人物卡!L39</f>
        <v>20</v>
      </c>
      <c r="J13" s="398"/>
      <c r="K13" s="367"/>
      <c r="L13" s="585"/>
      <c r="M13" s="372"/>
      <c r="O13" s="525"/>
      <c r="P13" s="582"/>
      <c r="Q13" s="525"/>
      <c r="R13" s="582"/>
    </row>
    <row r="14" ht="17.25" spans="1:18">
      <c r="A14" s="411"/>
      <c r="B14" s="225" t="s">
        <v>1498</v>
      </c>
      <c r="C14" s="543">
        <f>人物卡!L58</f>
        <v>1</v>
      </c>
      <c r="D14" s="545"/>
      <c r="E14" s="214" t="s">
        <v>1499</v>
      </c>
      <c r="F14" s="543">
        <f>人物卡!L53</f>
        <v>5</v>
      </c>
      <c r="G14" s="545"/>
      <c r="H14" s="214" t="s">
        <v>1500</v>
      </c>
      <c r="I14" s="583">
        <f>人物卡!Y55</f>
        <v>20</v>
      </c>
      <c r="J14" s="398"/>
      <c r="K14" s="367"/>
      <c r="L14" s="585"/>
      <c r="M14" s="372"/>
      <c r="O14" s="525"/>
      <c r="P14" s="582"/>
      <c r="Q14" s="525"/>
      <c r="R14" s="582"/>
    </row>
    <row r="15" ht="17.25" spans="1:18">
      <c r="A15" s="411"/>
      <c r="B15" s="225" t="s">
        <v>1501</v>
      </c>
      <c r="C15" s="543">
        <f>人物卡!L32</f>
        <v>15</v>
      </c>
      <c r="D15" s="545"/>
      <c r="E15" s="214" t="s">
        <v>1502</v>
      </c>
      <c r="F15" s="543">
        <f>人物卡!Y41</f>
        <v>20</v>
      </c>
      <c r="G15" s="545"/>
      <c r="H15" s="214" t="s">
        <v>1503</v>
      </c>
      <c r="I15" s="583">
        <f>人物卡!L47</f>
        <v>10</v>
      </c>
      <c r="J15" s="381"/>
      <c r="K15" s="368"/>
      <c r="L15" s="586"/>
      <c r="M15" s="372"/>
      <c r="O15" s="525"/>
      <c r="P15" s="582"/>
      <c r="Q15" s="525"/>
      <c r="R15" s="582"/>
    </row>
    <row r="16" ht="16.5" spans="1:18">
      <c r="A16" s="542"/>
      <c r="B16" s="225" t="s">
        <v>1504</v>
      </c>
      <c r="C16" s="543">
        <f>人物卡!L38</f>
        <v>20</v>
      </c>
      <c r="D16" s="545"/>
      <c r="E16" s="214" t="s">
        <v>1505</v>
      </c>
      <c r="F16" s="543">
        <f>人物卡!Y40</f>
        <v>20</v>
      </c>
      <c r="G16" s="545"/>
      <c r="H16" s="472" t="s">
        <v>1506</v>
      </c>
      <c r="M16" s="372"/>
      <c r="O16" s="525"/>
      <c r="P16" s="582"/>
      <c r="Q16" s="525"/>
      <c r="R16" s="582"/>
    </row>
    <row r="17" ht="16.5" spans="1:18">
      <c r="A17" s="183"/>
      <c r="B17" s="225" t="s">
        <v>1507</v>
      </c>
      <c r="C17" s="543">
        <f>人物卡!L28</f>
        <v>0</v>
      </c>
      <c r="D17" s="545"/>
      <c r="E17" s="214" t="s">
        <v>1508</v>
      </c>
      <c r="F17" s="543">
        <f>人物卡!L49</f>
        <v>1</v>
      </c>
      <c r="G17" s="545"/>
      <c r="H17" s="546" t="str">
        <f>IF(人物卡!F36&lt;&gt;人物卡!L36,人物卡!B36&amp;人物卡!C36&amp;" "&amp;人物卡!L36&amp;" ",)&amp;IF(人物卡!F42&lt;&gt;人物卡!L42,人物卡!B42&amp;人物卡!C42&amp;" "&amp;人物卡!L42&amp;" ",)&amp;IF(人物卡!F43&lt;&gt;人物卡!L43,人物卡!B43&amp;人物卡!C43&amp;" "&amp;人物卡!L43&amp;" ",)</f>
        <v/>
      </c>
      <c r="I17" s="183"/>
      <c r="J17" s="423"/>
      <c r="K17" s="390"/>
      <c r="L17" s="584"/>
      <c r="M17" s="372"/>
      <c r="O17" s="525" t="s">
        <v>497</v>
      </c>
      <c r="P17" s="582" t="s">
        <v>498</v>
      </c>
      <c r="Q17" t="str">
        <f>SUBSTITUTE(SUBSTITUTE(人物卡!B5,"""","\"""),CHAR(10)," ")</f>
        <v>1a</v>
      </c>
      <c r="R17" s="582" t="s">
        <v>499</v>
      </c>
    </row>
    <row r="18" ht="16.5" spans="1:18">
      <c r="A18" s="372"/>
      <c r="B18" s="225" t="s">
        <v>1509</v>
      </c>
      <c r="C18" s="543">
        <f>人物卡!Y44</f>
        <v>0</v>
      </c>
      <c r="D18" s="545"/>
      <c r="E18" s="214" t="s">
        <v>1510</v>
      </c>
      <c r="F18" s="543">
        <f>人物卡!Y34</f>
        <v>10</v>
      </c>
      <c r="G18" s="545"/>
      <c r="H18" s="547" t="str">
        <f>IF(人物卡!F59&lt;&gt;人物卡!L59,人物卡!C59&amp;人物卡!D59&amp;" "&amp;人物卡!L59&amp;" ",)&amp;IF(人物卡!F60&lt;&gt;人物卡!L60,人物卡!C60&amp;人物卡!D60&amp;" "&amp;人物卡!L60&amp;" ",)&amp;IF(人物卡!F61&lt;&gt;人物卡!L61,人物卡!C61&amp;人物卡!D61&amp;" "&amp;人物卡!L61&amp;" ",)&amp;IF(人物卡!F62&lt;&gt;人物卡!L62,人物卡!C62&amp;人物卡!D62&amp;" "&amp;人物卡!L62&amp;" ",)&amp;IF(人物卡!F63&lt;&gt;人物卡!L63,人物卡!C63&amp;人物卡!D63&amp;" "&amp;人物卡!L63&amp;" ",)&amp;IF(人物卡!F64&lt;&gt;人物卡!L64,人物卡!C64&amp;人物卡!D64&amp;" "&amp;人物卡!L64&amp;" ",)&amp;IF(人物卡!F65&lt;&gt;人物卡!L65,人物卡!C65&amp;人物卡!D65&amp;" "&amp;人物卡!L65&amp;" ",)</f>
        <v/>
      </c>
      <c r="I18" s="372"/>
      <c r="J18" s="398"/>
      <c r="K18" s="367"/>
      <c r="L18" s="585"/>
      <c r="M18" s="372"/>
      <c r="O18" s="525" t="s">
        <v>501</v>
      </c>
      <c r="P18" s="525" t="s">
        <v>498</v>
      </c>
      <c r="Q18" t="str">
        <f>SUBSTITUTE(SUBSTITUTE(人物卡!B6,"""","\"""),CHAR(10)," ")</f>
        <v>3a</v>
      </c>
      <c r="R18" s="525" t="s">
        <v>499</v>
      </c>
    </row>
    <row r="19" ht="16.5" spans="1:18">
      <c r="A19" s="372"/>
      <c r="B19" s="225" t="s">
        <v>1511</v>
      </c>
      <c r="C19" s="543">
        <f>人物卡!L48</f>
        <v>5</v>
      </c>
      <c r="D19" s="545"/>
      <c r="E19" s="214" t="s">
        <v>1512</v>
      </c>
      <c r="F19" s="543">
        <f>人物卡!Y68</f>
        <v>1</v>
      </c>
      <c r="G19" s="545"/>
      <c r="H19" s="547" t="str">
        <f>IF(人物卡!F66&lt;&gt;人物卡!L66,人物卡!C66&amp;人物卡!D66&amp;" "&amp;人物卡!L66&amp;" ",)&amp;IF(人物卡!F67&lt;&gt;人物卡!L67,人物卡!C67&amp;人物卡!D67&amp;" "&amp;人物卡!L67&amp;" ",)&amp;IF(人物卡!F68&lt;&gt;人物卡!L68,人物卡!C68&amp;人物卡!D68&amp;" "&amp;人物卡!L68&amp;" ",)&amp;IF(人物卡!F69&lt;&gt;人物卡!L69,人物卡!C69&amp;人物卡!D69&amp;" "&amp;人物卡!L69&amp;" ",)&amp;IF(人物卡!F70&lt;&gt;人物卡!L70,人物卡!C70&amp;人物卡!D70&amp;" "&amp;人物卡!L70&amp;" ",)&amp;IF(人物卡!F71&lt;&gt;人物卡!L71,人物卡!B71&amp;人物卡!C71&amp;" "&amp;人物卡!L71&amp;" ",)&amp;IF(人物卡!F72&lt;&gt;人物卡!L72,人物卡!B72&amp;人物卡!C72&amp;" "&amp;人物卡!L72&amp;" ",)&amp;IF(人物卡!F76&lt;&gt;人物卡!L76,人物卡!B76&amp;人物卡!C76&amp;" "&amp;人物卡!L76&amp;" ",)</f>
        <v/>
      </c>
      <c r="I19" s="372"/>
      <c r="J19" s="398"/>
      <c r="K19" s="367"/>
      <c r="L19" s="585"/>
      <c r="M19" s="372"/>
      <c r="O19" s="525" t="s">
        <v>503</v>
      </c>
      <c r="P19" s="525" t="s">
        <v>498</v>
      </c>
      <c r="Q19" t="str">
        <f>SUBSTITUTE(SUBSTITUTE(人物卡!I5,"""","\"""),CHAR(10)," ")</f>
        <v>2a</v>
      </c>
      <c r="R19" s="525" t="s">
        <v>499</v>
      </c>
    </row>
    <row r="20" ht="16.5" spans="1:18">
      <c r="A20" s="372"/>
      <c r="B20" s="225" t="s">
        <v>1513</v>
      </c>
      <c r="C20" s="543" t="e">
        <f>人物卡!Y46</f>
        <v>#VALUE!</v>
      </c>
      <c r="D20" s="545"/>
      <c r="E20" s="214" t="s">
        <v>1514</v>
      </c>
      <c r="F20" s="543">
        <f>人物卡!L56</f>
        <v>10</v>
      </c>
      <c r="G20" s="545"/>
      <c r="H20" s="547" t="str">
        <f>IF(人物卡!T27&lt;&gt;人物卡!Y27,人物卡!Q27&amp;人物卡!R27&amp;" "&amp;人物卡!Y27&amp;" ",)&amp;IF(人物卡!T28&lt;&gt;人物卡!Y28,人物卡!Q28&amp;人物卡!R28&amp;" "&amp;人物卡!Y28&amp;" ",)&amp;IF(人物卡!T31&lt;&gt;人物卡!Y31,人物卡!P31&amp;人物卡!Q31&amp;" "&amp;人物卡!Y31&amp;" ",)&amp;IF(人物卡!T32&lt;&gt;人物卡!Y32,人物卡!P32&amp;人物卡!Q32&amp;" "&amp;人物卡!Y32&amp;" ",)</f>
        <v/>
      </c>
      <c r="I20" s="372"/>
      <c r="J20" s="398"/>
      <c r="K20" s="367"/>
      <c r="L20" s="585"/>
      <c r="M20" s="372"/>
      <c r="O20" s="525" t="s">
        <v>506</v>
      </c>
      <c r="P20" s="525" t="s">
        <v>498</v>
      </c>
      <c r="Q20" t="str">
        <f>SUBSTITUTE(SUBSTITUTE(人物卡!B7,"""","\"""),CHAR(10)," ")</f>
        <v>5a</v>
      </c>
      <c r="R20" s="525" t="s">
        <v>499</v>
      </c>
    </row>
    <row r="21" ht="16.5" spans="1:18">
      <c r="A21" s="372"/>
      <c r="B21" s="225" t="s">
        <v>1515</v>
      </c>
      <c r="C21" s="543">
        <f>人物卡!L40</f>
        <v>20</v>
      </c>
      <c r="D21" s="545"/>
      <c r="E21" s="214" t="s">
        <v>1516</v>
      </c>
      <c r="F21" s="543">
        <f>人物卡!L34</f>
        <v>10</v>
      </c>
      <c r="G21" s="545"/>
      <c r="H21" s="547" t="str">
        <f>IF(人物卡!T30&lt;&gt;人物卡!Y30,人物卡!Q30&amp;人物卡!R30&amp;" "&amp;人物卡!Y30&amp;" ",)&amp;IF(人物卡!T37&lt;&gt;人物卡!Y37,人物卡!P37&amp;人物卡!R37&amp;" "&amp;人物卡!Y37&amp;" ",)&amp;IF(人物卡!T43&lt;&gt;人物卡!Y43,人物卡!P43&amp;人物卡!R43&amp;" "&amp;人物卡!Y43&amp;" ",)</f>
        <v/>
      </c>
      <c r="I21" s="372"/>
      <c r="J21" s="398"/>
      <c r="K21" s="367"/>
      <c r="L21" s="585"/>
      <c r="M21" s="372"/>
      <c r="O21" s="525" t="s">
        <v>508</v>
      </c>
      <c r="P21" s="525" t="s">
        <v>498</v>
      </c>
      <c r="Q21" t="str">
        <f>SUBSTITUTE(SUBSTITUTE(人物卡!B8,"""","\"""),CHAR(10)," ")</f>
        <v>7a</v>
      </c>
      <c r="R21" s="525" t="s">
        <v>499</v>
      </c>
    </row>
    <row r="22" ht="16.5" spans="1:18">
      <c r="A22" s="372"/>
      <c r="B22" s="225" t="s">
        <v>1517</v>
      </c>
      <c r="C22" s="543">
        <f>人物卡!Y35</f>
        <v>10</v>
      </c>
      <c r="D22" s="545"/>
      <c r="E22" s="214" t="s">
        <v>1518</v>
      </c>
      <c r="F22" s="543">
        <f>人物卡!L54</f>
        <v>5</v>
      </c>
      <c r="G22" s="545"/>
      <c r="H22" s="547" t="str">
        <f>IF(人物卡!T48&lt;&gt;人物卡!Y48,人物卡!Q48&amp;人物卡!R48&amp;" "&amp;人物卡!Y48&amp;" ",)&amp;IF(人物卡!T49&lt;&gt;人物卡!Y49,人物卡!Q49&amp;人物卡!R49&amp;" "&amp;人物卡!Y49&amp;" ",)&amp;IF(人物卡!T50&lt;&gt;人物卡!Y50,人物卡!Q50&amp;人物卡!R50&amp;" "&amp;人物卡!Y50&amp;" ",)&amp;IF(人物卡!T51&lt;&gt;人物卡!Y51,人物卡!Q51&amp;人物卡!R51&amp;" "&amp;人物卡!Y51&amp;" ",)&amp;IF(人物卡!T52&lt;&gt;人物卡!Y52,人物卡!Q52&amp;人物卡!R52&amp;" "&amp;人物卡!Y52&amp;" ",)&amp;IF(人物卡!T53&lt;&gt;人物卡!Y53,人物卡!Q53&amp;人物卡!R53&amp;" "&amp;人物卡!Y53&amp;" ",)&amp;IF(人物卡!T54&lt;&gt;人物卡!Y54,人物卡!Q54&amp;人物卡!R54&amp;" "&amp;人物卡!Y54&amp;" ",)&amp;IF(人物卡!T56&lt;&gt;人物卡!Y56,人物卡!Q56&amp;人物卡!R56&amp;" "&amp;人物卡!Y56&amp;" ",)</f>
        <v/>
      </c>
      <c r="I22" s="372"/>
      <c r="J22" s="398"/>
      <c r="K22" s="367"/>
      <c r="L22" s="585"/>
      <c r="M22" s="372"/>
      <c r="O22" s="525" t="s">
        <v>509</v>
      </c>
      <c r="P22" s="525" t="s">
        <v>498</v>
      </c>
      <c r="Q22" t="str">
        <f>SUBSTITUTE(SUBSTITUTE(人物卡!I6,"""","\"""),CHAR(10)," ")</f>
        <v>4a</v>
      </c>
      <c r="R22" s="525" t="s">
        <v>499</v>
      </c>
    </row>
    <row r="23" ht="16.5" spans="1:18">
      <c r="A23" s="372"/>
      <c r="B23" s="225" t="s">
        <v>1519</v>
      </c>
      <c r="C23" s="543">
        <f>人物卡!L30</f>
        <v>5</v>
      </c>
      <c r="D23" s="545"/>
      <c r="E23" s="214" t="s">
        <v>1520</v>
      </c>
      <c r="F23" s="543">
        <f>人物卡!Y33</f>
        <v>1</v>
      </c>
      <c r="G23" s="545"/>
      <c r="H23" s="547" t="str">
        <f>IF(人物卡!T61&lt;&gt;人物卡!Y61,人物卡!Q61&amp;人物卡!R61&amp;" "&amp;人物卡!Y61&amp;" ",)&amp;IF(人物卡!T62&lt;&gt;人物卡!Y62,人物卡!Q62&amp;人物卡!R62&amp;" "&amp;人物卡!Y62&amp;" ",)&amp;IF(人物卡!T63&lt;&gt;人物卡!Y63,人物卡!Q63&amp;人物卡!R63&amp;" "&amp;人物卡!Y63&amp;" ",)&amp;IF(人物卡!T64&lt;&gt;人物卡!Y64,人物卡!Q64&amp;人物卡!R64&amp;" "&amp;人物卡!Y64&amp;" ",)</f>
        <v/>
      </c>
      <c r="I23" s="372"/>
      <c r="J23" s="398"/>
      <c r="K23" s="367"/>
      <c r="L23" s="585"/>
      <c r="M23" s="372"/>
      <c r="O23" s="525" t="s">
        <v>512</v>
      </c>
      <c r="P23" s="525" t="s">
        <v>498</v>
      </c>
      <c r="Q23" t="str">
        <f>SUBSTITUTE(SUBSTITUTE(人物卡!I7,"""","\"""),CHAR(10)," ")</f>
        <v>6a</v>
      </c>
      <c r="R23" s="525" t="s">
        <v>499</v>
      </c>
    </row>
    <row r="24" ht="16.5" spans="1:18">
      <c r="A24" s="372"/>
      <c r="B24" s="225" t="s">
        <v>1521</v>
      </c>
      <c r="C24" s="543">
        <f>人物卡!Y47</f>
        <v>25</v>
      </c>
      <c r="D24" s="545"/>
      <c r="E24" s="214" t="s">
        <v>1522</v>
      </c>
      <c r="F24" s="543">
        <f>人物卡!L29</f>
        <v>10</v>
      </c>
      <c r="G24" s="545"/>
      <c r="H24" s="547" t="str">
        <f>IF(人物卡!T70&lt;&gt;人物卡!Y70,人物卡!P70&amp;人物卡!R70&amp;" "&amp;人物卡!Y70&amp;" ",)&amp;IF(人物卡!T72&lt;&gt;人物卡!Y72,人物卡!P72&amp;人物卡!R72&amp;" "&amp;人物卡!Y72&amp;" ",)&amp;IF(人物卡!T73&lt;&gt;人物卡!Y73,人物卡!P73&amp;人物卡!R73&amp;" "&amp;人物卡!Y73&amp;" ",)&amp;IF(人物卡!T74&lt;&gt;人物卡!Y74,人物卡!P74&amp;人物卡!R74&amp;" "&amp;人物卡!Y74&amp;" ",)&amp;IF(人物卡!T75&lt;&gt;人物卡!Y75,人物卡!P75&amp;人物卡!R75&amp;" "&amp;人物卡!Y75&amp;" ",)&amp;IF(人物卡!T76&lt;&gt;人物卡!Y76,人物卡!P76&amp;人物卡!R76&amp;" "&amp;人物卡!Y76&amp;" ",)</f>
        <v/>
      </c>
      <c r="I24" s="372"/>
      <c r="J24" s="398"/>
      <c r="K24" s="367"/>
      <c r="L24" s="585"/>
      <c r="M24" s="372"/>
      <c r="O24" s="525" t="s">
        <v>513</v>
      </c>
      <c r="P24" s="525" t="s">
        <v>498</v>
      </c>
      <c r="Q24" t="e">
        <f>SUBSTITUTE(人物卡!S6,"""","\""")</f>
        <v>#VALUE!</v>
      </c>
      <c r="R24" s="525" t="s">
        <v>499</v>
      </c>
    </row>
    <row r="25" ht="16.5" spans="1:18">
      <c r="A25" s="372"/>
      <c r="B25" s="225" t="s">
        <v>1523</v>
      </c>
      <c r="C25" s="543">
        <f>人物卡!Y57</f>
        <v>20</v>
      </c>
      <c r="D25" s="545"/>
      <c r="E25" s="214" t="s">
        <v>1524</v>
      </c>
      <c r="F25" s="543">
        <f>人物卡!L27</f>
        <v>130</v>
      </c>
      <c r="G25" s="545"/>
      <c r="H25" s="547"/>
      <c r="I25" s="372"/>
      <c r="J25" s="398"/>
      <c r="K25" s="367"/>
      <c r="L25" s="585"/>
      <c r="M25" s="372"/>
      <c r="O25" s="525" t="s">
        <v>520</v>
      </c>
      <c r="P25" s="525" t="s">
        <v>498</v>
      </c>
      <c r="Q25" t="e">
        <f>SUBSTITUTE(人物卡!S7,"""","\""")</f>
        <v>#VALUE!</v>
      </c>
      <c r="R25" s="525" t="s">
        <v>499</v>
      </c>
    </row>
    <row r="26" ht="16.5" spans="1:18">
      <c r="A26" s="372"/>
      <c r="B26" s="225" t="s">
        <v>1525</v>
      </c>
      <c r="C26" s="543">
        <f>人物卡!Y58</f>
        <v>25</v>
      </c>
      <c r="D26" s="545"/>
      <c r="E26" s="214" t="s">
        <v>1526</v>
      </c>
      <c r="F26" s="543">
        <f>人物卡!Y66</f>
        <v>1</v>
      </c>
      <c r="G26" s="545"/>
      <c r="H26" s="547"/>
      <c r="I26" s="372"/>
      <c r="J26" s="398"/>
      <c r="K26" s="367"/>
      <c r="L26" s="585"/>
      <c r="M26" s="372"/>
      <c r="O26" s="525" t="s">
        <v>523</v>
      </c>
      <c r="P26" s="525" t="s">
        <v>498</v>
      </c>
      <c r="Q26" t="e">
        <f>SUBSTITUTE(人物卡!S8,"""","\""")</f>
        <v>#VALUE!</v>
      </c>
      <c r="R26" s="525" t="s">
        <v>499</v>
      </c>
    </row>
    <row r="27" ht="16.5" spans="1:18">
      <c r="A27" s="372"/>
      <c r="B27" s="225" t="s">
        <v>1527</v>
      </c>
      <c r="C27" s="543">
        <f>人物卡!Y67</f>
        <v>30</v>
      </c>
      <c r="D27" s="545"/>
      <c r="E27" s="214" t="s">
        <v>1528</v>
      </c>
      <c r="F27" s="543">
        <f>人物卡!L44</f>
        <v>5</v>
      </c>
      <c r="G27" s="545"/>
      <c r="H27" s="547"/>
      <c r="I27" s="372"/>
      <c r="J27" s="398"/>
      <c r="K27" s="367"/>
      <c r="L27" s="585"/>
      <c r="M27" s="372"/>
      <c r="O27" s="525" t="s">
        <v>528</v>
      </c>
      <c r="P27" s="525" t="s">
        <v>498</v>
      </c>
      <c r="Q27" t="e">
        <f>SUBSTITUTE(人物卡!S9,"""","\""")</f>
        <v>#VALUE!</v>
      </c>
      <c r="R27" s="525" t="s">
        <v>499</v>
      </c>
    </row>
    <row r="28" ht="17.25" spans="1:18">
      <c r="A28" s="372"/>
      <c r="B28" s="232" t="s">
        <v>1529</v>
      </c>
      <c r="C28" s="548">
        <f>人物卡!L55</f>
        <v>5</v>
      </c>
      <c r="D28" s="549"/>
      <c r="E28" s="503" t="s">
        <v>1530</v>
      </c>
      <c r="F28" s="548">
        <f>人物卡!L50</f>
        <v>10</v>
      </c>
      <c r="G28" s="549"/>
      <c r="H28" s="550"/>
      <c r="I28" s="375"/>
      <c r="J28" s="587"/>
      <c r="K28" s="588"/>
      <c r="L28" s="589"/>
      <c r="M28" s="372"/>
      <c r="O28" s="525" t="s">
        <v>533</v>
      </c>
      <c r="P28" s="525" t="s">
        <v>498</v>
      </c>
      <c r="Q28" t="e">
        <f>SUBSTITUTE(人物卡!S10,"""","\""")</f>
        <v>#VALUE!</v>
      </c>
      <c r="R28" s="525" t="s">
        <v>499</v>
      </c>
    </row>
    <row r="29" spans="1:18">
      <c r="A29" s="372"/>
      <c r="M29" s="372"/>
      <c r="O29" s="525" t="s">
        <v>536</v>
      </c>
      <c r="P29" s="525" t="s">
        <v>498</v>
      </c>
      <c r="Q29" t="e">
        <f>SUBSTITUTE(人物卡!S11,"""","\""")</f>
        <v>#VALUE!</v>
      </c>
      <c r="R29" s="525" t="s">
        <v>499</v>
      </c>
    </row>
    <row r="30" ht="16.5" spans="1:18">
      <c r="A30" s="372"/>
      <c r="B30" s="551" t="s">
        <v>1531</v>
      </c>
      <c r="C30" s="57"/>
      <c r="D30" s="57"/>
      <c r="E30" s="57"/>
      <c r="F30" s="57"/>
      <c r="G30" s="57"/>
      <c r="H30" s="57"/>
      <c r="I30" s="57"/>
      <c r="J30" s="57"/>
      <c r="K30" s="57"/>
      <c r="L30" s="57"/>
      <c r="M30" s="372"/>
      <c r="O30" s="525" t="s">
        <v>539</v>
      </c>
      <c r="P30" s="525" t="s">
        <v>498</v>
      </c>
      <c r="Q30" t="e">
        <f>SUBSTITUTE(人物卡!S12,"""","\""")</f>
        <v>#VALUE!</v>
      </c>
      <c r="R30" s="525" t="s">
        <v>499</v>
      </c>
    </row>
    <row r="31" spans="1:18">
      <c r="A31" s="372"/>
      <c r="B31" s="552" t="s">
        <v>676</v>
      </c>
      <c r="C31" s="553" t="s">
        <v>677</v>
      </c>
      <c r="D31" s="62"/>
      <c r="E31" s="554" t="s">
        <v>1532</v>
      </c>
      <c r="F31" s="553" t="s">
        <v>1533</v>
      </c>
      <c r="G31" s="62"/>
      <c r="H31" s="62"/>
      <c r="I31" s="554" t="s">
        <v>680</v>
      </c>
      <c r="J31" s="554" t="s">
        <v>1534</v>
      </c>
      <c r="K31" s="554" t="s">
        <v>1535</v>
      </c>
      <c r="L31" s="590" t="s">
        <v>685</v>
      </c>
      <c r="M31" s="372"/>
      <c r="O31" s="525" t="s">
        <v>541</v>
      </c>
      <c r="P31" s="525" t="s">
        <v>498</v>
      </c>
      <c r="Q31" t="e">
        <f>SUBSTITUTE(人物卡!S13,"""","\""")</f>
        <v>#VALUE!</v>
      </c>
      <c r="R31" s="525" t="s">
        <v>499</v>
      </c>
    </row>
    <row r="32" ht="14.25" spans="1:18">
      <c r="A32" s="372"/>
      <c r="B32" s="555" t="str">
        <f>人物卡!B81</f>
        <v>空手</v>
      </c>
      <c r="C32" s="556" t="str">
        <f>人物卡!G81</f>
        <v>格鬥（鬥毆）</v>
      </c>
      <c r="D32" s="11"/>
      <c r="E32" s="557" t="str">
        <f>人物卡!K81</f>
        <v>25</v>
      </c>
      <c r="F32" s="556" t="str">
        <f>人物卡!L81</f>
        <v>1d3</v>
      </c>
      <c r="G32" s="11"/>
      <c r="H32" s="557" t="str">
        <f>人物卡!N81</f>
        <v>+dB</v>
      </c>
      <c r="I32" s="557" t="str">
        <f>人物卡!P81</f>
        <v>接觸</v>
      </c>
      <c r="J32" s="557">
        <f>人物卡!T81</f>
        <v>1</v>
      </c>
      <c r="K32" s="557" t="str">
        <f>人物卡!V81</f>
        <v>-</v>
      </c>
      <c r="L32" s="591" t="str">
        <f>人物卡!Y81</f>
        <v>-</v>
      </c>
      <c r="M32" s="372"/>
      <c r="O32" s="525" t="s">
        <v>543</v>
      </c>
      <c r="P32" s="525" t="s">
        <v>498</v>
      </c>
      <c r="Q32" t="str">
        <f>SUBSTITUTE(人物卡!Q14,"""","\""")</f>
        <v>36a</v>
      </c>
      <c r="R32" s="525" t="s">
        <v>499</v>
      </c>
    </row>
    <row r="33" ht="14.25" spans="1:18">
      <c r="A33" s="372"/>
      <c r="B33" s="558" t="str">
        <f>人物卡!B82</f>
        <v/>
      </c>
      <c r="C33" s="559" t="str">
        <f>人物卡!G82</f>
        <v/>
      </c>
      <c r="D33" s="41"/>
      <c r="E33" s="560" t="str">
        <f>人物卡!K82</f>
        <v/>
      </c>
      <c r="F33" s="559" t="str">
        <f>人物卡!L82</f>
        <v/>
      </c>
      <c r="G33" s="41"/>
      <c r="H33" s="560" t="str">
        <f>人物卡!N82</f>
        <v/>
      </c>
      <c r="I33" s="560" t="str">
        <f>人物卡!P82</f>
        <v/>
      </c>
      <c r="J33" s="560" t="str">
        <f>人物卡!T82</f>
        <v/>
      </c>
      <c r="K33" s="560" t="str">
        <f>人物卡!V82</f>
        <v/>
      </c>
      <c r="L33" s="592" t="str">
        <f>人物卡!Y82</f>
        <v/>
      </c>
      <c r="M33" s="372"/>
      <c r="O33" s="525" t="s">
        <v>546</v>
      </c>
      <c r="P33" s="525" t="s">
        <v>498</v>
      </c>
      <c r="Q33" t="str">
        <f>SUBSTITUTE(人物卡!V11,"""","\""")</f>
        <v>33a</v>
      </c>
      <c r="R33" s="525" t="s">
        <v>499</v>
      </c>
    </row>
    <row r="34" ht="14.25" spans="1:18">
      <c r="A34" s="372"/>
      <c r="B34" s="558" t="str">
        <f>人物卡!B83</f>
        <v/>
      </c>
      <c r="C34" s="559" t="str">
        <f>人物卡!G83</f>
        <v/>
      </c>
      <c r="D34" s="41"/>
      <c r="E34" s="560" t="str">
        <f>人物卡!K83</f>
        <v/>
      </c>
      <c r="F34" s="559" t="str">
        <f>人物卡!L83</f>
        <v/>
      </c>
      <c r="G34" s="41"/>
      <c r="H34" s="560" t="str">
        <f>人物卡!N83</f>
        <v/>
      </c>
      <c r="I34" s="560" t="str">
        <f>人物卡!P83</f>
        <v/>
      </c>
      <c r="J34" s="560" t="str">
        <f>人物卡!T83</f>
        <v/>
      </c>
      <c r="K34" s="560" t="str">
        <f>人物卡!V83</f>
        <v/>
      </c>
      <c r="L34" s="592" t="str">
        <f>人物卡!Y83</f>
        <v/>
      </c>
      <c r="M34" s="372"/>
      <c r="O34" s="525" t="s">
        <v>549</v>
      </c>
      <c r="P34" s="525" t="s">
        <v>498</v>
      </c>
      <c r="Q34" t="str">
        <f>SUBSTITUTE(人物卡!V15,"""","\""")</f>
        <v>無a</v>
      </c>
      <c r="R34" s="525" t="s">
        <v>499</v>
      </c>
    </row>
    <row r="35" ht="14.25" spans="1:18">
      <c r="A35" s="372"/>
      <c r="B35" s="558" t="str">
        <f>人物卡!B84</f>
        <v/>
      </c>
      <c r="C35" s="559" t="str">
        <f>人物卡!G84</f>
        <v/>
      </c>
      <c r="D35" s="41"/>
      <c r="E35" s="560" t="str">
        <f>人物卡!K84</f>
        <v/>
      </c>
      <c r="F35" s="559" t="str">
        <f>人物卡!L84</f>
        <v/>
      </c>
      <c r="G35" s="41"/>
      <c r="H35" s="560" t="str">
        <f>人物卡!N84</f>
        <v/>
      </c>
      <c r="I35" s="560" t="str">
        <f>人物卡!P84</f>
        <v/>
      </c>
      <c r="J35" s="560" t="str">
        <f>人物卡!T84</f>
        <v/>
      </c>
      <c r="K35" s="560" t="str">
        <f>人物卡!V84</f>
        <v/>
      </c>
      <c r="L35" s="592" t="str">
        <f>人物卡!Y84</f>
        <v/>
      </c>
      <c r="M35" s="372"/>
      <c r="O35" s="525" t="s">
        <v>553</v>
      </c>
      <c r="P35" s="525" t="s">
        <v>498</v>
      </c>
      <c r="Q35" t="str">
        <f>SUBSTITUTE(人物卡!V13,"""","\""")</f>
        <v>35a</v>
      </c>
      <c r="R35" s="525" t="s">
        <v>499</v>
      </c>
    </row>
    <row r="36" ht="14.25" spans="1:18">
      <c r="A36" s="372"/>
      <c r="B36" s="558" t="str">
        <f>人物卡!B85</f>
        <v/>
      </c>
      <c r="C36" s="559" t="str">
        <f>人物卡!G85</f>
        <v/>
      </c>
      <c r="D36" s="41"/>
      <c r="E36" s="560" t="str">
        <f>人物卡!K85</f>
        <v/>
      </c>
      <c r="F36" s="559" t="str">
        <f>人物卡!L85</f>
        <v/>
      </c>
      <c r="G36" s="41"/>
      <c r="H36" s="560" t="str">
        <f>人物卡!N85</f>
        <v/>
      </c>
      <c r="I36" s="560" t="str">
        <f>人物卡!P85</f>
        <v/>
      </c>
      <c r="J36" s="560" t="str">
        <f>人物卡!T85</f>
        <v/>
      </c>
      <c r="K36" s="560" t="str">
        <f>人物卡!V85</f>
        <v/>
      </c>
      <c r="L36" s="592" t="str">
        <f>人物卡!Y85</f>
        <v/>
      </c>
      <c r="M36" s="372"/>
      <c r="O36" s="525" t="s">
        <v>555</v>
      </c>
      <c r="P36" s="525" t="s">
        <v>498</v>
      </c>
      <c r="Q36" t="str">
        <f>SUBSTITUTE(人物卡!V12,"""","\""")</f>
        <v>34a</v>
      </c>
      <c r="R36" s="525" t="s">
        <v>499</v>
      </c>
    </row>
    <row r="37" spans="1:18">
      <c r="A37" s="372"/>
      <c r="B37" s="561" t="str">
        <f>人物卡!B86</f>
        <v/>
      </c>
      <c r="C37" s="562" t="str">
        <f>人物卡!G86</f>
        <v/>
      </c>
      <c r="D37" s="152"/>
      <c r="E37" s="563" t="str">
        <f>人物卡!K86</f>
        <v/>
      </c>
      <c r="F37" s="562" t="str">
        <f>人物卡!L86</f>
        <v/>
      </c>
      <c r="G37" s="152"/>
      <c r="H37" s="563" t="str">
        <f>人物卡!N86</f>
        <v/>
      </c>
      <c r="I37" s="563" t="str">
        <f>人物卡!P86</f>
        <v/>
      </c>
      <c r="J37" s="563" t="str">
        <f>人物卡!T86</f>
        <v/>
      </c>
      <c r="K37" s="563" t="str">
        <f>人物卡!V86</f>
        <v/>
      </c>
      <c r="L37" s="593" t="str">
        <f>人物卡!Y86</f>
        <v/>
      </c>
      <c r="M37" s="372"/>
      <c r="O37" s="525" t="s">
        <v>558</v>
      </c>
      <c r="P37" s="525" t="s">
        <v>498</v>
      </c>
      <c r="Q37" t="str">
        <f>SUBSTITUTE(人物卡!L27,"""","\""")</f>
        <v>130</v>
      </c>
      <c r="R37" s="525" t="s">
        <v>499</v>
      </c>
    </row>
    <row r="38" ht="14.25" spans="1:18">
      <c r="A38" s="372"/>
      <c r="B38" s="564"/>
      <c r="C38" s="564"/>
      <c r="D38" s="564"/>
      <c r="E38" s="564"/>
      <c r="F38" s="564"/>
      <c r="G38" s="564"/>
      <c r="H38" s="564"/>
      <c r="I38" s="564"/>
      <c r="J38" s="564"/>
      <c r="K38" s="564"/>
      <c r="L38" s="564"/>
      <c r="M38" s="372"/>
      <c r="O38" s="525" t="s">
        <v>561</v>
      </c>
      <c r="P38" s="525" t="s">
        <v>498</v>
      </c>
      <c r="Q38" t="str">
        <f>SUBSTITUTE(人物卡!L28,"""","\""")</f>
        <v>0</v>
      </c>
      <c r="R38" s="525" t="s">
        <v>499</v>
      </c>
    </row>
    <row r="39" spans="1:18">
      <c r="A39" s="372"/>
      <c r="B39" s="565"/>
      <c r="C39" s="565"/>
      <c r="D39" s="565"/>
      <c r="E39" s="565"/>
      <c r="F39" s="565"/>
      <c r="G39" s="565"/>
      <c r="H39" s="565"/>
      <c r="I39" s="565"/>
      <c r="J39" s="565"/>
      <c r="K39" s="565"/>
      <c r="L39" s="565"/>
      <c r="M39" s="372"/>
      <c r="O39" s="525" t="s">
        <v>564</v>
      </c>
      <c r="P39" s="525" t="s">
        <v>498</v>
      </c>
      <c r="Q39" t="str">
        <f>SUBSTITUTE(人物卡!L29,"""","\""")</f>
        <v>10</v>
      </c>
      <c r="R39" s="525" t="s">
        <v>499</v>
      </c>
    </row>
    <row r="40" ht="16.5" spans="1:18">
      <c r="A40" s="372"/>
      <c r="B40" s="551" t="s">
        <v>1536</v>
      </c>
      <c r="C40" s="57"/>
      <c r="D40" s="57"/>
      <c r="E40" s="57"/>
      <c r="F40" s="57"/>
      <c r="G40" s="566"/>
      <c r="H40" s="551" t="s">
        <v>1537</v>
      </c>
      <c r="I40" s="57"/>
      <c r="J40" s="57"/>
      <c r="K40" s="57"/>
      <c r="L40" s="111"/>
      <c r="M40" s="372"/>
      <c r="O40" s="525" t="s">
        <v>567</v>
      </c>
      <c r="P40" s="525" t="s">
        <v>498</v>
      </c>
      <c r="Q40" t="str">
        <f>SUBSTITUTE(人物卡!L30,"""","\""")</f>
        <v>5</v>
      </c>
      <c r="R40" s="525" t="s">
        <v>499</v>
      </c>
    </row>
    <row r="41" ht="14.25" spans="1:18">
      <c r="A41" s="372"/>
      <c r="B41" s="567" t="str">
        <f>IF(人物卡!A114="",,CHAR(10)&amp;人物卡!A114)&amp;IF(人物卡!F114="",,CHAR(10)&amp;人物卡!F114)&amp;IF(人物卡!L114="",,CHAR(10)&amp;人物卡!L114)&amp;IF(人物卡!Q114="",,CHAR(10)&amp;人物卡!Q114)&amp;IF(人物卡!V114="",,CHAR(10)&amp;人物卡!V114)&amp;IF(人物卡!A115="",,CHAR(10)&amp;人物卡!A115)&amp;IF(人物卡!F115="",,CHAR(10)&amp;人物卡!F115)&amp;IF(人物卡!L115="",,CHAR(10)&amp;人物卡!L115)&amp;IF(人物卡!Q115="",,CHAR(10)&amp;人物卡!Q115)&amp;IF(人物卡!V115="",,CHAR(10)&amp;人物卡!V115)&amp;IF(人物卡!A116="",,CHAR(10)&amp;人物卡!A116)&amp;IF(人物卡!F116="",,CHAR(10)&amp;人物卡!F116)&amp;IF(人物卡!L116="",,CHAR(10)&amp;人物卡!L116)&amp;IF(人物卡!Q116="",,CHAR(10)&amp;人物卡!Q116)&amp;IF(人物卡!V116="",,CHAR(10)&amp;人物卡!V116)&amp;IF(人物卡!A117="",,CHAR(10)&amp;人物卡!A117)&amp;IF(人物卡!F117="",,CHAR(10)&amp;人物卡!F117)&amp;IF(人物卡!L117="",,CHAR(10)&amp;人物卡!L117)&amp;IF(人物卡!Q117="",,CHAR(10)&amp;人物卡!Q117)&amp;IF(人物卡!V117="",,CHAR(10)&amp;人物卡!V117)</f>
        <v>
53
54
55
56
57
58
59
60
61
62
63
64</v>
      </c>
      <c r="C41" s="57"/>
      <c r="D41" s="57"/>
      <c r="E41" s="57"/>
      <c r="F41" s="57"/>
      <c r="G41" s="568"/>
      <c r="H41" s="569" t="s">
        <v>507</v>
      </c>
      <c r="I41" s="594" t="str">
        <f>人物卡!S21</f>
        <v/>
      </c>
      <c r="J41" s="38"/>
      <c r="K41" s="38"/>
      <c r="L41" s="95"/>
      <c r="M41" s="372"/>
      <c r="O41" s="525" t="s">
        <v>570</v>
      </c>
      <c r="P41" s="525" t="s">
        <v>498</v>
      </c>
      <c r="Q41" t="str">
        <f>SUBSTITUTE(人物卡!L31,"""","\""")</f>
        <v>15</v>
      </c>
      <c r="R41" s="525" t="s">
        <v>499</v>
      </c>
    </row>
    <row r="42" spans="1:18">
      <c r="A42" s="372"/>
      <c r="B42" s="53"/>
      <c r="G42" s="570"/>
      <c r="H42" s="571" t="s">
        <v>505</v>
      </c>
      <c r="I42" s="595" t="e">
        <f>人物卡!W20</f>
        <v>#N/A</v>
      </c>
      <c r="J42" s="34"/>
      <c r="K42" s="34"/>
      <c r="L42" s="202"/>
      <c r="M42" s="372"/>
      <c r="O42" s="525" t="s">
        <v>572</v>
      </c>
      <c r="P42" s="525" t="s">
        <v>498</v>
      </c>
      <c r="Q42" t="str">
        <f>SUBSTITUTE(人物卡!L32,"""","\""")</f>
        <v>15</v>
      </c>
      <c r="R42" s="525" t="s">
        <v>499</v>
      </c>
    </row>
    <row r="43" ht="15.75" spans="1:18">
      <c r="A43" s="372"/>
      <c r="B43" s="53"/>
      <c r="G43" s="570"/>
      <c r="H43" s="572" t="s">
        <v>495</v>
      </c>
      <c r="I43" s="57"/>
      <c r="J43" s="57"/>
      <c r="K43" s="57"/>
      <c r="L43" s="111"/>
      <c r="M43" s="372"/>
      <c r="O43" s="525" t="s">
        <v>575</v>
      </c>
      <c r="P43" s="525" t="s">
        <v>498</v>
      </c>
      <c r="Q43" t="str">
        <f>SUBSTITUTE(人物卡!L34,"""","\""")</f>
        <v>10</v>
      </c>
      <c r="R43" s="525" t="s">
        <v>499</v>
      </c>
    </row>
    <row r="44" ht="14.25" spans="1:18">
      <c r="A44" s="372"/>
      <c r="B44" s="53"/>
      <c r="G44" s="570"/>
      <c r="H44" s="573" t="str">
        <f>IF(人物卡!S23="","",人物卡!S23)</f>
        <v>38a</v>
      </c>
      <c r="L44" s="104"/>
      <c r="M44" s="372"/>
      <c r="O44" s="525" t="s">
        <v>579</v>
      </c>
      <c r="P44" s="525" t="s">
        <v>498</v>
      </c>
      <c r="Q44" t="str">
        <f>SUBSTITUTE(SUBSTITUTE(人物卡!B35&amp;人物卡!C35,"""","\"""),CHAR(10)," ")</f>
        <v>生存:</v>
      </c>
      <c r="R44" s="525" t="s">
        <v>499</v>
      </c>
    </row>
    <row r="45" ht="14.25" spans="1:18">
      <c r="A45" s="372"/>
      <c r="B45" s="53"/>
      <c r="G45" s="570"/>
      <c r="H45" s="53"/>
      <c r="L45" s="104"/>
      <c r="M45" s="372"/>
      <c r="O45" s="525" t="s">
        <v>582</v>
      </c>
      <c r="P45" s="525" t="s">
        <v>498</v>
      </c>
      <c r="Q45" t="str">
        <f>SUBSTITUTE(人物卡!L35,"""","\""")</f>
        <v>10</v>
      </c>
      <c r="R45" s="525" t="s">
        <v>499</v>
      </c>
    </row>
    <row r="46" ht="14.25" spans="1:18">
      <c r="A46" s="372"/>
      <c r="B46" s="53"/>
      <c r="G46" s="570"/>
      <c r="H46" s="53"/>
      <c r="L46" s="104"/>
      <c r="M46" s="372"/>
      <c r="O46" s="525" t="s">
        <v>585</v>
      </c>
      <c r="P46" s="525" t="s">
        <v>498</v>
      </c>
      <c r="Q46" t="str">
        <f>SUBSTITUTE(人物卡!L37,"""","\""")</f>
        <v>20</v>
      </c>
      <c r="R46" s="525" t="s">
        <v>499</v>
      </c>
    </row>
    <row r="47" ht="14.25" spans="1:18">
      <c r="A47" s="372"/>
      <c r="B47" s="53"/>
      <c r="G47" s="570"/>
      <c r="H47" s="53"/>
      <c r="L47" s="104"/>
      <c r="M47" s="372"/>
      <c r="O47" s="525" t="s">
        <v>589</v>
      </c>
      <c r="P47" s="525" t="s">
        <v>498</v>
      </c>
      <c r="Q47" t="str">
        <f>SUBSTITUTE(人物卡!L38,"""","\""")</f>
        <v>20</v>
      </c>
      <c r="R47" s="525" t="s">
        <v>499</v>
      </c>
    </row>
    <row r="48" spans="1:18">
      <c r="A48" s="372"/>
      <c r="B48" s="54"/>
      <c r="C48" s="55"/>
      <c r="D48" s="55"/>
      <c r="E48" s="55"/>
      <c r="F48" s="55"/>
      <c r="G48" s="574"/>
      <c r="H48" s="54"/>
      <c r="I48" s="55"/>
      <c r="J48" s="55"/>
      <c r="K48" s="55"/>
      <c r="L48" s="110"/>
      <c r="M48" s="372"/>
      <c r="O48" s="525" t="s">
        <v>592</v>
      </c>
      <c r="P48" s="525" t="s">
        <v>498</v>
      </c>
      <c r="Q48" t="str">
        <f>SUBSTITUTE(人物卡!L39,"""","\""")</f>
        <v>20</v>
      </c>
      <c r="R48" s="525" t="s">
        <v>499</v>
      </c>
    </row>
    <row r="49" ht="14.25" spans="1:18">
      <c r="A49" s="372"/>
      <c r="B49" s="575"/>
      <c r="C49" s="575"/>
      <c r="D49" s="575"/>
      <c r="E49" s="575"/>
      <c r="F49" s="575"/>
      <c r="G49" s="575"/>
      <c r="H49" s="575"/>
      <c r="I49" s="575"/>
      <c r="J49" s="575"/>
      <c r="K49" s="575"/>
      <c r="L49" s="575"/>
      <c r="M49" s="372"/>
      <c r="O49" s="525" t="s">
        <v>595</v>
      </c>
      <c r="P49" s="525" t="s">
        <v>498</v>
      </c>
      <c r="Q49" t="str">
        <f>SUBSTITUTE(人物卡!L40,"""","\""")</f>
        <v>20</v>
      </c>
      <c r="R49" s="525" t="s">
        <v>499</v>
      </c>
    </row>
    <row r="50" spans="1:18">
      <c r="A50" s="372"/>
      <c r="B50" s="576"/>
      <c r="C50" s="576"/>
      <c r="D50" s="576"/>
      <c r="E50" s="576"/>
      <c r="F50" s="576"/>
      <c r="G50" s="576"/>
      <c r="H50" s="576"/>
      <c r="I50" s="576"/>
      <c r="J50" s="576"/>
      <c r="K50" s="576"/>
      <c r="L50" s="576"/>
      <c r="M50" s="372"/>
      <c r="O50" s="525" t="s">
        <v>598</v>
      </c>
      <c r="P50" s="525" t="s">
        <v>498</v>
      </c>
      <c r="Q50" t="str">
        <f>SUBSTITUTE(SUBSTITUTE(人物卡!B41&amp;人物卡!C41,"""","\"""),CHAR(10)," ")</f>
        <v>駕駛:</v>
      </c>
      <c r="R50" s="525" t="s">
        <v>499</v>
      </c>
    </row>
    <row r="51" ht="16.5" spans="1:18">
      <c r="A51" s="372"/>
      <c r="B51" s="572" t="s">
        <v>1538</v>
      </c>
      <c r="C51" s="57"/>
      <c r="D51" s="57"/>
      <c r="E51" s="57"/>
      <c r="F51" s="57"/>
      <c r="G51" s="57"/>
      <c r="H51" s="57"/>
      <c r="I51" s="57"/>
      <c r="J51" s="57"/>
      <c r="K51" s="57"/>
      <c r="L51" s="111"/>
      <c r="M51" s="372"/>
      <c r="O51" s="525" t="s">
        <v>601</v>
      </c>
      <c r="P51" s="525" t="s">
        <v>498</v>
      </c>
      <c r="Q51" t="str">
        <f>SUBSTITUTE(人物卡!L41,"""","\""")</f>
        <v>1</v>
      </c>
      <c r="R51" s="525" t="s">
        <v>499</v>
      </c>
    </row>
    <row r="52" ht="14.25" spans="1:18">
      <c r="A52" s="372"/>
      <c r="B52" s="577" t="s">
        <v>24</v>
      </c>
      <c r="C52" s="57"/>
      <c r="D52" s="57"/>
      <c r="E52" s="57"/>
      <c r="F52" s="111"/>
      <c r="G52" s="578"/>
      <c r="H52" s="579" t="s">
        <v>180</v>
      </c>
      <c r="I52" s="596"/>
      <c r="J52" s="596"/>
      <c r="K52" s="596"/>
      <c r="L52" s="597"/>
      <c r="M52" s="372"/>
      <c r="O52" s="525" t="s">
        <v>604</v>
      </c>
      <c r="P52" s="525" t="s">
        <v>498</v>
      </c>
      <c r="Q52" t="str">
        <f>SUBSTITUTE(人物卡!L44,"""","\""")</f>
        <v>5</v>
      </c>
      <c r="R52" s="525" t="s">
        <v>499</v>
      </c>
    </row>
    <row r="53" ht="14.25" spans="1:18">
      <c r="A53" s="372"/>
      <c r="B53" s="573">
        <f>IF(人物卡!C89="","",人物卡!C89)</f>
        <v>42</v>
      </c>
      <c r="F53" s="104"/>
      <c r="G53" s="570"/>
      <c r="H53" s="573" t="str">
        <f>人物卡!P89&amp;CHAR(10)&amp;人物卡!K105</f>
        <v>46
52</v>
      </c>
      <c r="L53" s="104"/>
      <c r="M53" s="372"/>
      <c r="O53" s="525" t="s">
        <v>607</v>
      </c>
      <c r="P53" s="525" t="s">
        <v>498</v>
      </c>
      <c r="Q53" t="str">
        <f>SUBSTITUTE(人物卡!L46,"""","\""")</f>
        <v>20</v>
      </c>
      <c r="R53" s="525" t="s">
        <v>499</v>
      </c>
    </row>
    <row r="54" ht="14.25" spans="1:18">
      <c r="A54" s="372"/>
      <c r="B54" s="53"/>
      <c r="F54" s="104"/>
      <c r="G54" s="570"/>
      <c r="H54" s="53"/>
      <c r="L54" s="104"/>
      <c r="M54" s="372"/>
      <c r="O54" s="525" t="s">
        <v>610</v>
      </c>
      <c r="P54" s="525" t="s">
        <v>498</v>
      </c>
      <c r="Q54" t="str">
        <f>SUBSTITUTE(人物卡!L47,"""","\""")</f>
        <v>10</v>
      </c>
      <c r="R54" s="525" t="s">
        <v>499</v>
      </c>
    </row>
    <row r="55" ht="14.25" spans="1:18">
      <c r="A55" s="372"/>
      <c r="B55" s="580" t="s">
        <v>1539</v>
      </c>
      <c r="F55" s="104"/>
      <c r="G55" s="570"/>
      <c r="H55" s="581" t="s">
        <v>1540</v>
      </c>
      <c r="I55" s="598"/>
      <c r="J55" s="598"/>
      <c r="K55" s="598"/>
      <c r="L55" s="599"/>
      <c r="M55" s="372"/>
      <c r="O55" s="525" t="s">
        <v>613</v>
      </c>
      <c r="P55" s="525" t="s">
        <v>498</v>
      </c>
      <c r="Q55" t="str">
        <f>SUBSTITUTE(人物卡!L48,"""","\""")</f>
        <v>5</v>
      </c>
      <c r="R55" s="525" t="s">
        <v>499</v>
      </c>
    </row>
    <row r="56" ht="14.25" spans="1:18">
      <c r="A56" s="372"/>
      <c r="B56" s="573">
        <f>人物卡!C92</f>
        <v>43</v>
      </c>
      <c r="F56" s="104"/>
      <c r="G56" s="570"/>
      <c r="H56" s="573">
        <f>人物卡!P92</f>
        <v>47</v>
      </c>
      <c r="L56" s="104"/>
      <c r="M56" s="372"/>
      <c r="O56" s="525" t="s">
        <v>617</v>
      </c>
      <c r="P56" s="525" t="s">
        <v>498</v>
      </c>
      <c r="Q56" t="str">
        <f>SUBSTITUTE(人物卡!L49,"""","\""")</f>
        <v>1</v>
      </c>
      <c r="R56" s="525" t="s">
        <v>499</v>
      </c>
    </row>
    <row r="57" ht="14.25" spans="1:18">
      <c r="A57" s="372"/>
      <c r="B57" s="53"/>
      <c r="F57" s="104"/>
      <c r="G57" s="570"/>
      <c r="H57" s="53"/>
      <c r="L57" s="104"/>
      <c r="M57" s="372"/>
      <c r="O57" s="525" t="s">
        <v>620</v>
      </c>
      <c r="P57" s="525" t="s">
        <v>498</v>
      </c>
      <c r="Q57" t="str">
        <f>SUBSTITUTE(人物卡!L50,"""","\""")</f>
        <v>10</v>
      </c>
      <c r="R57" s="525" t="s">
        <v>499</v>
      </c>
    </row>
    <row r="58" ht="14.25" spans="1:18">
      <c r="A58" s="372"/>
      <c r="B58" s="580" t="s">
        <v>1541</v>
      </c>
      <c r="F58" s="104"/>
      <c r="G58" s="570"/>
      <c r="H58" s="581" t="s">
        <v>1542</v>
      </c>
      <c r="I58" s="598"/>
      <c r="J58" s="598"/>
      <c r="K58" s="598"/>
      <c r="L58" s="599"/>
      <c r="M58" s="372"/>
      <c r="O58" s="525" t="s">
        <v>623</v>
      </c>
      <c r="P58" s="525" t="s">
        <v>498</v>
      </c>
      <c r="Q58" t="e">
        <f>SUBSTITUTE(人物卡!L74,"""","\""")</f>
        <v>#VALUE!</v>
      </c>
      <c r="R58" s="525" t="s">
        <v>499</v>
      </c>
    </row>
    <row r="59" ht="14.25" spans="1:18">
      <c r="A59" s="372"/>
      <c r="B59" s="573">
        <f>IF(人物卡!C95="","",人物卡!C95)</f>
        <v>44</v>
      </c>
      <c r="F59" s="104"/>
      <c r="G59" s="570"/>
      <c r="H59" s="573">
        <f>人物卡!P95</f>
        <v>48</v>
      </c>
      <c r="L59" s="104"/>
      <c r="M59" s="372"/>
      <c r="O59" s="525" t="s">
        <v>627</v>
      </c>
      <c r="P59" s="525" t="s">
        <v>498</v>
      </c>
      <c r="Q59" t="str">
        <f>SUBSTITUTE(SUBSTITUTE(人物卡!B75&amp;人物卡!C75,"""","\"""),CHAR(10)," ")</f>
        <v>語言：</v>
      </c>
      <c r="R59" s="525" t="s">
        <v>499</v>
      </c>
    </row>
    <row r="60" ht="14.25" spans="1:18">
      <c r="A60" s="372"/>
      <c r="B60" s="53"/>
      <c r="F60" s="104"/>
      <c r="G60" s="570"/>
      <c r="H60" s="53"/>
      <c r="L60" s="104"/>
      <c r="M60" s="372"/>
      <c r="O60" s="525" t="s">
        <v>630</v>
      </c>
      <c r="P60" s="525" t="s">
        <v>498</v>
      </c>
      <c r="Q60" t="str">
        <f>SUBSTITUTE(人物卡!L75,"""","\""")</f>
        <v>1</v>
      </c>
      <c r="R60" s="525" t="s">
        <v>499</v>
      </c>
    </row>
    <row r="61" ht="14.25" spans="1:18">
      <c r="A61" s="372"/>
      <c r="B61" s="580" t="s">
        <v>1543</v>
      </c>
      <c r="F61" s="104"/>
      <c r="G61" s="570"/>
      <c r="H61" s="581" t="s">
        <v>1544</v>
      </c>
      <c r="I61" s="598"/>
      <c r="J61" s="598"/>
      <c r="K61" s="598"/>
      <c r="L61" s="599"/>
      <c r="M61" s="372"/>
      <c r="O61" s="525" t="s">
        <v>633</v>
      </c>
      <c r="P61" s="525" t="s">
        <v>498</v>
      </c>
      <c r="Q61" t="str">
        <f>SUBSTITUTE(人物卡!L52,"""","\""")</f>
        <v>5</v>
      </c>
      <c r="R61" s="525" t="s">
        <v>499</v>
      </c>
    </row>
    <row r="62" ht="14.25" spans="1:18">
      <c r="A62" s="372"/>
      <c r="B62" s="573">
        <f>IF(人物卡!C98="","",人物卡!C98)</f>
        <v>45</v>
      </c>
      <c r="F62" s="104"/>
      <c r="G62" s="570"/>
      <c r="H62" s="573" t="str">
        <f>人物卡!B139&amp;人物卡!B140&amp;人物卡!B141&amp;人物卡!B142&amp;人物卡!B143&amp;人物卡!A147&amp;人物卡!A148&amp;人物卡!A149&amp;人物卡!A150&amp;人物卡!A151&amp;人物卡!B155&amp;人物卡!B156&amp;人物卡!B157&amp;人物卡!B158&amp;人物卡!B159</f>
        <v>例：奈亞子</v>
      </c>
      <c r="L62" s="104"/>
      <c r="M62" s="372"/>
      <c r="O62" s="525" t="s">
        <v>636</v>
      </c>
      <c r="P62" s="525" t="s">
        <v>498</v>
      </c>
      <c r="Q62" t="str">
        <f>SUBSTITUTE(人物卡!L53,"""","\""")</f>
        <v>5</v>
      </c>
      <c r="R62" s="525" t="s">
        <v>499</v>
      </c>
    </row>
    <row r="63" ht="14.25" spans="1:18">
      <c r="A63" s="372"/>
      <c r="B63" s="53"/>
      <c r="F63" s="104"/>
      <c r="G63" s="570"/>
      <c r="H63" s="53"/>
      <c r="L63" s="104"/>
      <c r="M63" s="372"/>
      <c r="O63" s="525" t="s">
        <v>639</v>
      </c>
      <c r="P63" s="525" t="s">
        <v>498</v>
      </c>
      <c r="Q63" t="str">
        <f>SUBSTITUTE(人物卡!L54,"""","\""")</f>
        <v>5</v>
      </c>
      <c r="R63" s="525" t="s">
        <v>499</v>
      </c>
    </row>
    <row r="64" ht="14.25" spans="1:18">
      <c r="A64" s="372"/>
      <c r="B64" s="580" t="s">
        <v>1545</v>
      </c>
      <c r="F64" s="104"/>
      <c r="G64" s="570"/>
      <c r="H64" s="581" t="s">
        <v>1546</v>
      </c>
      <c r="I64" s="598"/>
      <c r="J64" s="598"/>
      <c r="K64" s="598"/>
      <c r="L64" s="599"/>
      <c r="M64" s="372"/>
      <c r="O64" s="525" t="s">
        <v>642</v>
      </c>
      <c r="P64" s="525" t="s">
        <v>498</v>
      </c>
      <c r="Q64" t="str">
        <f>SUBSTITUTE(人物卡!L55,"""","\""")</f>
        <v>5</v>
      </c>
      <c r="R64" s="525" t="s">
        <v>499</v>
      </c>
    </row>
    <row r="65" ht="14.25" spans="1:18">
      <c r="A65" s="372"/>
      <c r="B65" s="573">
        <f>IF(人物卡!P98="","",人物卡!P98)</f>
        <v>49</v>
      </c>
      <c r="F65" s="104"/>
      <c r="G65" s="570"/>
      <c r="H65" s="600" t="str">
        <f>人物卡!A121&amp;人物卡!F121&amp;CHAR(10)&amp;人物卡!A122&amp;人物卡!F122&amp;CHAR(10)&amp;人物卡!A123&amp;人物卡!F123&amp;CHAR(10)&amp;人物卡!A124&amp;人物卡!F124&amp;CHAR(10)&amp;人物卡!A125&amp;人物卡!F125&amp;CHAR(10)&amp;人物卡!A126&amp;人物卡!F126</f>
        <v>例:2064.4.1
</v>
      </c>
      <c r="L65" s="104"/>
      <c r="M65" s="372"/>
      <c r="O65" s="525" t="s">
        <v>645</v>
      </c>
      <c r="P65" s="525" t="s">
        <v>498</v>
      </c>
      <c r="Q65" t="str">
        <f>SUBSTITUTE(人物卡!L56,"""","\""")</f>
        <v>10</v>
      </c>
      <c r="R65" s="525" t="s">
        <v>499</v>
      </c>
    </row>
    <row r="66" spans="1:18">
      <c r="A66" s="372"/>
      <c r="B66" s="54"/>
      <c r="C66" s="55"/>
      <c r="D66" s="55"/>
      <c r="E66" s="55"/>
      <c r="F66" s="110"/>
      <c r="G66" s="574"/>
      <c r="H66" s="54"/>
      <c r="I66" s="55"/>
      <c r="J66" s="55"/>
      <c r="K66" s="55"/>
      <c r="L66" s="110"/>
      <c r="M66" s="372"/>
      <c r="O66" s="525" t="s">
        <v>648</v>
      </c>
      <c r="P66" s="525" t="s">
        <v>498</v>
      </c>
      <c r="Q66" t="str">
        <f>SUBSTITUTE(人物卡!L57,"""","\""")</f>
        <v>1</v>
      </c>
      <c r="R66" s="525" t="s">
        <v>499</v>
      </c>
    </row>
    <row r="67" ht="14.25" hidden="1" spans="1:18">
      <c r="A67" s="372"/>
      <c r="B67" s="601"/>
      <c r="C67" s="601"/>
      <c r="D67" s="601"/>
      <c r="E67" s="601"/>
      <c r="F67" s="601"/>
      <c r="G67" s="601"/>
      <c r="H67" s="601"/>
      <c r="I67" s="601"/>
      <c r="J67" s="601"/>
      <c r="K67" s="601"/>
      <c r="L67" s="601"/>
      <c r="M67" s="372"/>
      <c r="O67" s="525" t="s">
        <v>651</v>
      </c>
      <c r="P67" s="525" t="s">
        <v>498</v>
      </c>
      <c r="Q67" t="str">
        <f>SUBSTITUTE(人物卡!L58,"""","\""")</f>
        <v>1</v>
      </c>
      <c r="R67" s="525" t="s">
        <v>499</v>
      </c>
    </row>
    <row r="68" ht="14.25" hidden="1" spans="1:18">
      <c r="A68" s="372"/>
      <c r="M68" s="372"/>
      <c r="O68" s="525" t="s">
        <v>654</v>
      </c>
      <c r="P68" s="525" t="s">
        <v>498</v>
      </c>
      <c r="Q68" t="str">
        <f>SUBSTITUTE(人物卡!Y36,"""","\""")</f>
        <v>5</v>
      </c>
      <c r="R68" s="525" t="s">
        <v>499</v>
      </c>
    </row>
    <row r="69" ht="14.25" hidden="1" spans="1:18">
      <c r="A69" s="372"/>
      <c r="M69" s="372"/>
      <c r="O69" s="525" t="s">
        <v>657</v>
      </c>
      <c r="P69" s="525" t="s">
        <v>498</v>
      </c>
      <c r="Q69" t="str">
        <f>SUBSTITUTE(人物卡!Y29,"""","\""")</f>
        <v>5</v>
      </c>
      <c r="R69" s="525" t="s">
        <v>499</v>
      </c>
    </row>
    <row r="70" ht="14.25" hidden="1" spans="1:18">
      <c r="A70" s="372"/>
      <c r="M70" s="372"/>
      <c r="O70" s="525" t="s">
        <v>660</v>
      </c>
      <c r="P70" s="525" t="s">
        <v>498</v>
      </c>
      <c r="Q70" t="str">
        <f>SUBSTITUTE(人物卡!Y34,"""","\""")</f>
        <v>10</v>
      </c>
      <c r="R70" s="525" t="s">
        <v>499</v>
      </c>
    </row>
    <row r="71" ht="14.25" hidden="1" spans="1:18">
      <c r="A71" s="372"/>
      <c r="M71" s="372"/>
      <c r="O71" s="525" t="s">
        <v>662</v>
      </c>
      <c r="P71" s="525" t="s">
        <v>498</v>
      </c>
      <c r="Q71" t="str">
        <f>SUBSTITUTE(人物卡!Y35,"""","\""")</f>
        <v>10</v>
      </c>
      <c r="R71" s="525" t="s">
        <v>499</v>
      </c>
    </row>
    <row r="72" ht="14.25" hidden="1" spans="1:18">
      <c r="A72" s="372"/>
      <c r="M72" s="372"/>
      <c r="O72" s="525" t="s">
        <v>664</v>
      </c>
      <c r="P72" s="525" t="s">
        <v>498</v>
      </c>
      <c r="Q72" t="str">
        <f>SUBSTITUTE(人物卡!Y33,"""","\""")</f>
        <v>1</v>
      </c>
      <c r="R72" s="525" t="s">
        <v>499</v>
      </c>
    </row>
    <row r="73" ht="14.25" hidden="1" spans="1:18">
      <c r="A73" s="372"/>
      <c r="M73" s="372"/>
      <c r="O73" s="525" t="s">
        <v>666</v>
      </c>
      <c r="P73" s="525" t="s">
        <v>498</v>
      </c>
      <c r="Q73" t="str">
        <f>SUBSTITUTE(人物卡!Y39,"""","\""")</f>
        <v>25</v>
      </c>
      <c r="R73" s="525" t="s">
        <v>499</v>
      </c>
    </row>
    <row r="74" ht="14.25" hidden="1" spans="1:18">
      <c r="A74" s="372"/>
      <c r="M74" s="372"/>
      <c r="O74" s="525" t="s">
        <v>668</v>
      </c>
      <c r="P74" s="525" t="s">
        <v>498</v>
      </c>
      <c r="Q74" t="str">
        <f>SUBSTITUTE(人物卡!Y40,"""","\""")</f>
        <v>20</v>
      </c>
      <c r="R74" s="525" t="s">
        <v>499</v>
      </c>
    </row>
    <row r="75" ht="14.25" hidden="1" spans="1:18">
      <c r="A75" s="602"/>
      <c r="B75" s="601"/>
      <c r="C75" s="601"/>
      <c r="D75" s="601"/>
      <c r="E75" s="601"/>
      <c r="F75" s="601"/>
      <c r="G75" s="601"/>
      <c r="H75" s="601"/>
      <c r="I75" s="601"/>
      <c r="J75" s="601"/>
      <c r="K75" s="601"/>
      <c r="L75" s="601"/>
      <c r="M75" s="565"/>
      <c r="N75" s="601"/>
      <c r="O75" s="601" t="s">
        <v>670</v>
      </c>
      <c r="P75" s="601" t="s">
        <v>498</v>
      </c>
      <c r="Q75" s="603" t="str">
        <f>SUBSTITUTE(人物卡!Y41,"""","\""")</f>
        <v>20</v>
      </c>
      <c r="R75" s="604" t="s">
        <v>499</v>
      </c>
    </row>
    <row r="76" ht="14.25" hidden="1" spans="15:18">
      <c r="O76" s="525" t="s">
        <v>671</v>
      </c>
      <c r="P76" s="525" t="s">
        <v>498</v>
      </c>
      <c r="Q76" t="str">
        <f>SUBSTITUTE(人物卡!Y42,"""","\""")</f>
        <v>5</v>
      </c>
      <c r="R76" s="525" t="s">
        <v>499</v>
      </c>
    </row>
    <row r="77" ht="14.25" hidden="1" spans="15:18">
      <c r="O77" s="525" t="s">
        <v>672</v>
      </c>
      <c r="P77" s="525" t="s">
        <v>498</v>
      </c>
      <c r="Q77" t="str">
        <f>SUBSTITUTE(人物卡!Y44,"""","\""")</f>
        <v>0</v>
      </c>
      <c r="R77" s="525" t="s">
        <v>499</v>
      </c>
    </row>
    <row r="78" ht="14.25" hidden="1" spans="15:18">
      <c r="O78" s="525" t="s">
        <v>674</v>
      </c>
      <c r="P78" s="525" t="s">
        <v>498</v>
      </c>
      <c r="Q78" t="str">
        <f>SUBSTITUTE(人物卡!Y67,"""","\""")</f>
        <v>30</v>
      </c>
      <c r="R78" s="525" t="s">
        <v>499</v>
      </c>
    </row>
    <row r="79" ht="14.25" hidden="1" spans="15:18">
      <c r="O79" s="525" t="s">
        <v>686</v>
      </c>
      <c r="P79" s="525" t="s">
        <v>498</v>
      </c>
      <c r="Q79" t="str">
        <f>SUBSTITUTE(人物卡!Y68,"""","\""")</f>
        <v>1</v>
      </c>
      <c r="R79" s="525" t="s">
        <v>499</v>
      </c>
    </row>
    <row r="80" ht="14.25" hidden="1" spans="15:18">
      <c r="O80" s="525" t="s">
        <v>687</v>
      </c>
      <c r="P80" s="525" t="s">
        <v>498</v>
      </c>
      <c r="Q80" t="str">
        <f>SUBSTITUTE(人物卡!Y69,"""","\""")</f>
        <v>1</v>
      </c>
      <c r="R80" s="525" t="s">
        <v>499</v>
      </c>
    </row>
    <row r="81" ht="14.25" hidden="1" spans="15:18">
      <c r="O81" s="525" t="s">
        <v>688</v>
      </c>
      <c r="P81" s="525" t="s">
        <v>498</v>
      </c>
      <c r="Q81" t="str">
        <f>SUBSTITUTE(人物卡!Y66,"""","\""")</f>
        <v>1</v>
      </c>
      <c r="R81" s="525" t="s">
        <v>499</v>
      </c>
    </row>
    <row r="82" ht="14.25" hidden="1" spans="15:18">
      <c r="O82" s="525" t="s">
        <v>689</v>
      </c>
      <c r="P82" s="525" t="s">
        <v>498</v>
      </c>
      <c r="Q82" t="e">
        <f>SUBSTITUTE(人物卡!Y46,"""","\""")</f>
        <v>#VALUE!</v>
      </c>
      <c r="R82" s="525" t="s">
        <v>499</v>
      </c>
    </row>
    <row r="83" ht="14.25" hidden="1" spans="15:18">
      <c r="O83" s="525" t="s">
        <v>690</v>
      </c>
      <c r="P83" s="525" t="s">
        <v>498</v>
      </c>
      <c r="Q83" t="str">
        <f>SUBSTITUTE(人物卡!Y47,"""","\""")</f>
        <v>25</v>
      </c>
      <c r="R83" s="525" t="s">
        <v>499</v>
      </c>
    </row>
    <row r="84" ht="14.25" hidden="1" spans="15:18">
      <c r="O84" s="525" t="s">
        <v>691</v>
      </c>
      <c r="P84" s="525" t="s">
        <v>498</v>
      </c>
      <c r="Q84" t="str">
        <f>SUBSTITUTE(人物卡!Y55,"""","\""")</f>
        <v>20</v>
      </c>
      <c r="R84" s="525" t="s">
        <v>499</v>
      </c>
    </row>
    <row r="85" ht="14.25" hidden="1" spans="15:18">
      <c r="O85" s="525" t="s">
        <v>692</v>
      </c>
      <c r="P85" s="525" t="s">
        <v>498</v>
      </c>
      <c r="Q85" t="str">
        <f>SUBSTITUTE(人物卡!Y57,"""","\""")</f>
        <v>20</v>
      </c>
      <c r="R85" s="525" t="s">
        <v>499</v>
      </c>
    </row>
    <row r="86" ht="14.25" hidden="1" spans="15:18">
      <c r="O86" s="525" t="s">
        <v>693</v>
      </c>
      <c r="P86" s="525" t="s">
        <v>498</v>
      </c>
      <c r="Q86" t="str">
        <f>SUBSTITUTE(人物卡!Y58,"""","\""")</f>
        <v>25</v>
      </c>
      <c r="R86" s="525" t="s">
        <v>499</v>
      </c>
    </row>
    <row r="87" ht="14.25" hidden="1" spans="15:18">
      <c r="O87" s="525" t="s">
        <v>694</v>
      </c>
      <c r="P87" s="525" t="s">
        <v>498</v>
      </c>
      <c r="Q87" t="str">
        <f>SUBSTITUTE(人物卡!Y59,"""","\""")</f>
        <v>15</v>
      </c>
      <c r="R87" s="525" t="s">
        <v>499</v>
      </c>
    </row>
    <row r="88" ht="14.25" hidden="1" spans="15:18">
      <c r="O88" s="525" t="s">
        <v>697</v>
      </c>
      <c r="P88" s="525" t="s">
        <v>498</v>
      </c>
      <c r="Q88" t="str">
        <f>SUBSTITUTE(人物卡!Y60,"""","\""")</f>
        <v>10</v>
      </c>
      <c r="R88" s="525" t="s">
        <v>499</v>
      </c>
    </row>
    <row r="89" ht="14.25" hidden="1" spans="15:18">
      <c r="O89" s="525" t="s">
        <v>700</v>
      </c>
      <c r="P89" s="525" t="s">
        <v>498</v>
      </c>
      <c r="Q89" t="str">
        <f>SUBSTITUTE(SUBSTITUTE(人物卡!B82,"""","\"""),CHAR(10)," ")</f>
        <v/>
      </c>
      <c r="R89" s="525" t="s">
        <v>499</v>
      </c>
    </row>
    <row r="90" ht="14.25" hidden="1" spans="15:18">
      <c r="O90" s="525" t="s">
        <v>701</v>
      </c>
      <c r="P90" s="525" t="s">
        <v>498</v>
      </c>
      <c r="Q90" t="str">
        <f>SUBSTITUTE(人物卡!L82,"""","\""")</f>
        <v/>
      </c>
      <c r="R90" s="525" t="s">
        <v>499</v>
      </c>
    </row>
    <row r="91" ht="14.25" hidden="1" spans="15:18">
      <c r="O91" s="525" t="s">
        <v>702</v>
      </c>
      <c r="P91" s="525" t="s">
        <v>498</v>
      </c>
      <c r="Q91" t="str">
        <f>SUBSTITUTE(人物卡!P82,"""","\""")</f>
        <v/>
      </c>
      <c r="R91" s="525" t="s">
        <v>499</v>
      </c>
    </row>
    <row r="92" ht="14.25" hidden="1" spans="15:18">
      <c r="O92" s="525" t="s">
        <v>705</v>
      </c>
      <c r="P92" s="525" t="s">
        <v>498</v>
      </c>
      <c r="Q92" t="str">
        <f>SUBSTITUTE(人物卡!T82,"""","\""")</f>
        <v/>
      </c>
      <c r="R92" s="525" t="s">
        <v>499</v>
      </c>
    </row>
    <row r="93" ht="14.25" hidden="1" spans="15:18">
      <c r="O93" s="525" t="s">
        <v>706</v>
      </c>
      <c r="P93" s="525" t="s">
        <v>498</v>
      </c>
      <c r="Q93" t="str">
        <f>SUBSTITUTE(人物卡!V82,"""","\""")</f>
        <v/>
      </c>
      <c r="R93" s="525" t="s">
        <v>499</v>
      </c>
    </row>
    <row r="94" ht="14.25" hidden="1" spans="15:18">
      <c r="O94" s="525" t="s">
        <v>707</v>
      </c>
      <c r="P94" s="525" t="s">
        <v>498</v>
      </c>
      <c r="Q94" t="str">
        <f>SUBSTITUTE(人物卡!Y82,"""","\""")</f>
        <v/>
      </c>
      <c r="R94" s="525" t="s">
        <v>499</v>
      </c>
    </row>
    <row r="95" ht="14.25" hidden="1" spans="15:18">
      <c r="O95" s="525" t="s">
        <v>710</v>
      </c>
      <c r="P95" s="525" t="s">
        <v>498</v>
      </c>
      <c r="Q95" t="str">
        <f>SUBSTITUTE(SUBSTITUTE(人物卡!B83,"""","\"""),CHAR(10)," ")</f>
        <v/>
      </c>
      <c r="R95" s="525" t="s">
        <v>499</v>
      </c>
    </row>
    <row r="96" ht="14.25" hidden="1" spans="15:18">
      <c r="O96" s="525" t="s">
        <v>711</v>
      </c>
      <c r="P96" s="525" t="s">
        <v>498</v>
      </c>
      <c r="Q96" t="str">
        <f>SUBSTITUTE(人物卡!L83,"""","\""")</f>
        <v/>
      </c>
      <c r="R96" s="525" t="s">
        <v>499</v>
      </c>
    </row>
    <row r="97" ht="14.25" hidden="1" spans="15:18">
      <c r="O97" s="525" t="s">
        <v>712</v>
      </c>
      <c r="P97" s="525" t="s">
        <v>498</v>
      </c>
      <c r="Q97" t="str">
        <f>SUBSTITUTE(人物卡!P83,"""","\""")</f>
        <v/>
      </c>
      <c r="R97" s="525" t="s">
        <v>499</v>
      </c>
    </row>
    <row r="98" ht="14.25" hidden="1" spans="15:18">
      <c r="O98" s="525" t="s">
        <v>715</v>
      </c>
      <c r="P98" s="525" t="s">
        <v>498</v>
      </c>
      <c r="Q98" t="str">
        <f>SUBSTITUTE(人物卡!T83,"""","\""")</f>
        <v/>
      </c>
      <c r="R98" s="525" t="s">
        <v>499</v>
      </c>
    </row>
    <row r="99" ht="14.25" hidden="1" spans="15:18">
      <c r="O99" s="525" t="s">
        <v>716</v>
      </c>
      <c r="P99" s="525" t="s">
        <v>498</v>
      </c>
      <c r="Q99" t="str">
        <f>SUBSTITUTE(人物卡!V83,"""","\""")</f>
        <v/>
      </c>
      <c r="R99" s="525" t="s">
        <v>499</v>
      </c>
    </row>
    <row r="100" ht="14.25" hidden="1" spans="15:18">
      <c r="O100" s="525" t="s">
        <v>717</v>
      </c>
      <c r="P100" s="525" t="s">
        <v>498</v>
      </c>
      <c r="Q100" t="str">
        <f>SUBSTITUTE(人物卡!Y83,"""","\""")</f>
        <v/>
      </c>
      <c r="R100" s="525" t="s">
        <v>499</v>
      </c>
    </row>
    <row r="101" ht="14.25" hidden="1" spans="15:18">
      <c r="O101" s="525" t="s">
        <v>718</v>
      </c>
      <c r="P101" s="525" t="s">
        <v>498</v>
      </c>
      <c r="Q101" t="str">
        <f>SUBSTITUTE(SUBSTITUTE(人物卡!B84,"""","\"""),CHAR(10)," ")</f>
        <v/>
      </c>
      <c r="R101" s="525" t="s">
        <v>499</v>
      </c>
    </row>
    <row r="102" ht="14.25" hidden="1" spans="15:18">
      <c r="O102" s="525" t="s">
        <v>720</v>
      </c>
      <c r="P102" s="525" t="s">
        <v>498</v>
      </c>
      <c r="Q102" t="str">
        <f>SUBSTITUTE(人物卡!L84,"""","\""")</f>
        <v/>
      </c>
      <c r="R102" s="525" t="s">
        <v>499</v>
      </c>
    </row>
    <row r="103" ht="14.25" hidden="1" spans="15:18">
      <c r="O103" s="525" t="s">
        <v>723</v>
      </c>
      <c r="P103" s="525" t="s">
        <v>498</v>
      </c>
      <c r="Q103" t="str">
        <f>SUBSTITUTE(人物卡!P84,"""","\""")</f>
        <v/>
      </c>
      <c r="R103" s="525" t="s">
        <v>499</v>
      </c>
    </row>
    <row r="104" ht="14.25" hidden="1" spans="15:18">
      <c r="O104" s="525" t="s">
        <v>725</v>
      </c>
      <c r="P104" s="525" t="s">
        <v>498</v>
      </c>
      <c r="Q104" t="str">
        <f>SUBSTITUTE(人物卡!T84,"""","\""")</f>
        <v/>
      </c>
      <c r="R104" s="525" t="s">
        <v>499</v>
      </c>
    </row>
    <row r="105" ht="14.25" hidden="1" spans="15:18">
      <c r="O105" s="525" t="s">
        <v>727</v>
      </c>
      <c r="P105" s="525" t="s">
        <v>498</v>
      </c>
      <c r="Q105" t="str">
        <f>SUBSTITUTE(人物卡!V84,"""","\""")</f>
        <v/>
      </c>
      <c r="R105" s="525" t="s">
        <v>499</v>
      </c>
    </row>
    <row r="106" ht="14.25" hidden="1" spans="15:18">
      <c r="O106" s="525" t="s">
        <v>728</v>
      </c>
      <c r="P106" s="525" t="s">
        <v>498</v>
      </c>
      <c r="Q106" t="str">
        <f>SUBSTITUTE(人物卡!Y84,"""","\""")</f>
        <v/>
      </c>
      <c r="R106" s="525" t="s">
        <v>499</v>
      </c>
    </row>
    <row r="107" ht="14.25" hidden="1" spans="15:18">
      <c r="O107" s="525" t="s">
        <v>729</v>
      </c>
      <c r="P107" s="525" t="s">
        <v>498</v>
      </c>
      <c r="Q107" t="str">
        <f>SUBSTITUTE(SUBSTITUTE(人物卡!B85,"""","\"""),CHAR(10)," ")</f>
        <v/>
      </c>
      <c r="R107" s="525" t="s">
        <v>499</v>
      </c>
    </row>
    <row r="108" ht="14.25" hidden="1" spans="15:18">
      <c r="O108" s="525" t="s">
        <v>730</v>
      </c>
      <c r="P108" s="525" t="s">
        <v>498</v>
      </c>
      <c r="Q108" t="str">
        <f>SUBSTITUTE(人物卡!L85,"""","\""")</f>
        <v/>
      </c>
      <c r="R108" s="525" t="s">
        <v>499</v>
      </c>
    </row>
    <row r="109" ht="14.25" hidden="1" spans="15:18">
      <c r="O109" s="525" t="s">
        <v>731</v>
      </c>
      <c r="P109" s="525" t="s">
        <v>498</v>
      </c>
      <c r="Q109" t="str">
        <f>SUBSTITUTE(人物卡!P85,"""","\""")</f>
        <v/>
      </c>
      <c r="R109" s="525" t="s">
        <v>499</v>
      </c>
    </row>
    <row r="110" ht="14.25" hidden="1" spans="15:18">
      <c r="O110" s="525" t="s">
        <v>732</v>
      </c>
      <c r="P110" s="525" t="s">
        <v>498</v>
      </c>
      <c r="Q110" t="str">
        <f>SUBSTITUTE(人物卡!T85,"""","\""")</f>
        <v/>
      </c>
      <c r="R110" s="525" t="s">
        <v>499</v>
      </c>
    </row>
    <row r="111" ht="14.25" hidden="1" spans="15:18">
      <c r="O111" s="525" t="s">
        <v>733</v>
      </c>
      <c r="P111" s="525" t="s">
        <v>498</v>
      </c>
      <c r="Q111" t="str">
        <f>SUBSTITUTE(人物卡!V85,"""","\""")</f>
        <v/>
      </c>
      <c r="R111" s="525" t="s">
        <v>499</v>
      </c>
    </row>
    <row r="112" ht="14.25" hidden="1" spans="15:18">
      <c r="O112" s="525" t="s">
        <v>734</v>
      </c>
      <c r="P112" s="525" t="s">
        <v>498</v>
      </c>
      <c r="Q112" t="str">
        <f>SUBSTITUTE(人物卡!Y85,"""","\""")</f>
        <v/>
      </c>
      <c r="R112" s="525" t="s">
        <v>499</v>
      </c>
    </row>
    <row r="113" ht="14.25" hidden="1" spans="15:18">
      <c r="O113" s="525" t="s">
        <v>736</v>
      </c>
      <c r="P113" s="525" t="s">
        <v>498</v>
      </c>
      <c r="Q113" t="str">
        <f>SUBSTITUTE(SUBSTITUTE(人物卡!B86,"""","\"""),CHAR(10)," ")</f>
        <v/>
      </c>
      <c r="R113" s="525" t="s">
        <v>499</v>
      </c>
    </row>
    <row r="114" ht="14.25" hidden="1" spans="15:18">
      <c r="O114" s="525" t="s">
        <v>737</v>
      </c>
      <c r="P114" s="525" t="s">
        <v>498</v>
      </c>
      <c r="Q114" t="str">
        <f>SUBSTITUTE(人物卡!L86,"""","\""")</f>
        <v/>
      </c>
      <c r="R114" s="525" t="s">
        <v>499</v>
      </c>
    </row>
    <row r="115" ht="14.25" hidden="1" spans="15:18">
      <c r="O115" s="525" t="s">
        <v>738</v>
      </c>
      <c r="P115" s="525" t="s">
        <v>498</v>
      </c>
      <c r="Q115" t="str">
        <f>SUBSTITUTE(人物卡!P86,"""","\""")</f>
        <v/>
      </c>
      <c r="R115" s="525" t="s">
        <v>499</v>
      </c>
    </row>
    <row r="116" ht="14.25" hidden="1" spans="15:18">
      <c r="O116" s="525" t="s">
        <v>739</v>
      </c>
      <c r="P116" s="525" t="s">
        <v>498</v>
      </c>
      <c r="Q116" t="str">
        <f>SUBSTITUTE(人物卡!T86,"""","\""")</f>
        <v/>
      </c>
      <c r="R116" s="525" t="s">
        <v>499</v>
      </c>
    </row>
    <row r="117" ht="14.25" hidden="1" spans="15:18">
      <c r="O117" s="525" t="s">
        <v>740</v>
      </c>
      <c r="P117" s="525" t="s">
        <v>498</v>
      </c>
      <c r="Q117" t="str">
        <f>SUBSTITUTE(人物卡!V86,"""","\""")</f>
        <v/>
      </c>
      <c r="R117" s="525" t="s">
        <v>499</v>
      </c>
    </row>
    <row r="118" ht="14.25" hidden="1" spans="15:18">
      <c r="O118" s="525" t="s">
        <v>741</v>
      </c>
      <c r="P118" s="525" t="s">
        <v>498</v>
      </c>
      <c r="Q118" t="str">
        <f>SUBSTITUTE(人物卡!Y86,"""","\""")</f>
        <v/>
      </c>
      <c r="R118" s="525" t="s">
        <v>499</v>
      </c>
    </row>
    <row r="119" ht="14.25" hidden="1" spans="15:18">
      <c r="O119" s="525" t="s">
        <v>743</v>
      </c>
      <c r="P119" s="525" t="s">
        <v>498</v>
      </c>
      <c r="Q119" t="str">
        <f>SUBSTITUTE(CONCATENATE(人物卡!A114,人物卡!F114,人物卡!L114,人物卡!Q114,人物卡!V114,人物卡!A115,人物卡!F115,人物卡!L115,人物卡!Q115,人物卡!V115,人物卡!A116,人物卡!F116,人物卡!L116,人物卡!Q116,人物卡!V116,人物卡!A117,人物卡!F117,人物卡!L117,人物卡!Q117,人物卡!V117),"""","\""")</f>
        <v>535455565758596061626364</v>
      </c>
      <c r="R119" s="525" t="s">
        <v>499</v>
      </c>
    </row>
    <row r="120" ht="14.25" hidden="1" spans="15:18">
      <c r="O120" s="525" t="s">
        <v>749</v>
      </c>
      <c r="P120" s="525" t="s">
        <v>498</v>
      </c>
      <c r="Q120" t="str">
        <f>SUBSTITUTE(SUBSTITUTE(人物卡!S20,"""","\"""),CHAR(10)," ")</f>
        <v>身無分文</v>
      </c>
      <c r="R120" s="525" t="s">
        <v>499</v>
      </c>
    </row>
    <row r="121" ht="14.25" hidden="1" spans="15:18">
      <c r="O121" s="525" t="s">
        <v>754</v>
      </c>
      <c r="P121" s="525" t="s">
        <v>498</v>
      </c>
      <c r="Q121" t="e">
        <f>SUBSTITUTE(SUBSTITUTE(人物卡!W20,"""","\"""),CHAR(10)," ")</f>
        <v>#N/A</v>
      </c>
      <c r="R121" s="525" t="s">
        <v>499</v>
      </c>
    </row>
    <row r="122" ht="14.25" hidden="1" spans="15:18">
      <c r="O122" s="525" t="s">
        <v>755</v>
      </c>
      <c r="P122" s="525" t="s">
        <v>498</v>
      </c>
      <c r="Q122" s="605" t="str">
        <f>SUBSTITUTE(SUBSTITUTE(人物卡!S23,"""","\"""),CHAR(10)," ")</f>
        <v>38a</v>
      </c>
      <c r="R122" s="525" t="s">
        <v>499</v>
      </c>
    </row>
    <row r="123" ht="14.25" hidden="1" spans="15:18">
      <c r="O123" s="525" t="s">
        <v>756</v>
      </c>
      <c r="P123" s="525" t="s">
        <v>498</v>
      </c>
      <c r="Q123" t="str">
        <f>SUBSTITUTE(SUBSTITUTE(人物卡!C89,"""","\"""),CHAR(10)," ")</f>
        <v>42</v>
      </c>
      <c r="R123" s="525" t="s">
        <v>499</v>
      </c>
    </row>
    <row r="124" ht="14.25" hidden="1" spans="15:18">
      <c r="O124" s="525" t="s">
        <v>757</v>
      </c>
      <c r="P124" s="525" t="s">
        <v>498</v>
      </c>
      <c r="Q124" t="str">
        <f>SUBSTITUTE(SUBSTITUTE(人物卡!C92,"""","\"""),CHAR(10)," ")</f>
        <v>43</v>
      </c>
      <c r="R124" s="525" t="s">
        <v>499</v>
      </c>
    </row>
    <row r="125" ht="14.25" hidden="1" spans="15:18">
      <c r="O125" s="525" t="s">
        <v>758</v>
      </c>
      <c r="P125" s="525" t="s">
        <v>498</v>
      </c>
      <c r="Q125" t="str">
        <f>SUBSTITUTE(SUBSTITUTE(人物卡!C95,"""","\"""),CHAR(10)," ")</f>
        <v>44</v>
      </c>
      <c r="R125" s="525" t="s">
        <v>499</v>
      </c>
    </row>
    <row r="126" ht="14.25" hidden="1" spans="15:18">
      <c r="O126" s="525" t="s">
        <v>759</v>
      </c>
      <c r="P126" s="525" t="s">
        <v>498</v>
      </c>
      <c r="Q126" t="str">
        <f>SUBSTITUTE(SUBSTITUTE(人物卡!C98,"""","\"""),CHAR(10)," ")</f>
        <v>45</v>
      </c>
      <c r="R126" s="525" t="s">
        <v>499</v>
      </c>
    </row>
    <row r="127" ht="14.25" hidden="1" spans="15:18">
      <c r="O127" s="525" t="s">
        <v>760</v>
      </c>
      <c r="P127" s="525" t="s">
        <v>498</v>
      </c>
      <c r="Q127" t="str">
        <f>SUBSTITUTE(SUBSTITUTE(人物卡!P98,"""","\"""),CHAR(10)," ")</f>
        <v>49</v>
      </c>
      <c r="R127" s="525" t="s">
        <v>499</v>
      </c>
    </row>
    <row r="128" ht="14.25" hidden="1" spans="15:18">
      <c r="O128" s="525" t="s">
        <v>761</v>
      </c>
      <c r="P128" s="525" t="s">
        <v>498</v>
      </c>
      <c r="Q128" t="str">
        <f>SUBSTITUTE(SUBSTITUTE(人物卡!P89,"""","\"""),CHAR(10)," ")</f>
        <v>46</v>
      </c>
      <c r="R128" s="525" t="s">
        <v>499</v>
      </c>
    </row>
    <row r="129" ht="14.25" hidden="1" spans="15:18">
      <c r="O129" s="525" t="s">
        <v>763</v>
      </c>
      <c r="P129" s="525" t="s">
        <v>498</v>
      </c>
      <c r="Q129" t="str">
        <f>SUBSTITUTE(SUBSTITUTE(人物卡!P92,"""","\"""),CHAR(10)," ")</f>
        <v>47</v>
      </c>
      <c r="R129" s="525" t="s">
        <v>499</v>
      </c>
    </row>
    <row r="130" ht="14.25" hidden="1" spans="15:18">
      <c r="O130" s="525" t="s">
        <v>767</v>
      </c>
      <c r="P130" s="525" t="s">
        <v>498</v>
      </c>
      <c r="Q130" t="str">
        <f>SUBSTITUTE(SUBSTITUTE(人物卡!P95,"""","\"""),CHAR(10)," ")</f>
        <v>48</v>
      </c>
      <c r="R130" s="525" t="s">
        <v>499</v>
      </c>
    </row>
    <row r="131" ht="14.25" hidden="1" spans="15:18">
      <c r="O131" s="525" t="s">
        <v>768</v>
      </c>
      <c r="P131" s="525" t="s">
        <v>498</v>
      </c>
      <c r="Q131" t="str">
        <f>SUBSTITUTE(SUBSTITUTE(CONCATENATE(人物卡!B139,人物卡!E139,人物卡!H139,人物卡!K139,人物卡!T139,人物卡!B140,人物卡!E140,人物卡!H140,人物卡!K140,人物卡!T140,人物卡!B141,人物卡!E141,人物卡!H141,人物卡!K141,人物卡!T141,人物卡!B142,人物卡!E142,人物卡!H142,人物卡!K142,人物卡!AA142,人物卡!B143,人物卡!E143,人物卡!H143,人物卡!K143,人物卡!T143),"""","\"""),CHAR(10)," ")</f>
        <v/>
      </c>
      <c r="R131" s="525" t="s">
        <v>499</v>
      </c>
    </row>
    <row r="132" ht="14.25" hidden="1" spans="15:18">
      <c r="O132" s="525" t="s">
        <v>769</v>
      </c>
      <c r="P132" s="525" t="s">
        <v>498</v>
      </c>
      <c r="Q132" t="str">
        <f>SUBSTITUTE(SUBSTITUTE(CONCATENATE(人物卡!A121,人物卡!F121,人物卡!A122,人物卡!F122,人物卡!A123,人物卡!F123,人物卡!A124,人物卡!F124,人物卡!A125,人物卡!F125,人物卡!A126,人物卡!F126),"""","\"""),CHAR(10)," ")</f>
        <v>例:2064.4.1</v>
      </c>
      <c r="R132" s="525" t="s">
        <v>499</v>
      </c>
    </row>
    <row r="133" ht="14.25" hidden="1" spans="15:18">
      <c r="O133" s="525" t="s">
        <v>770</v>
      </c>
      <c r="P133" s="525" t="s">
        <v>498</v>
      </c>
      <c r="Q133" t="str">
        <f>SUBSTITUTE(SUBSTITUTE(人物卡!K103,"""","\"""),CHAR(10)," ")</f>
        <v>50</v>
      </c>
      <c r="R133" s="525" t="s">
        <v>499</v>
      </c>
    </row>
    <row r="134" ht="14.25" hidden="1" spans="15:18">
      <c r="O134" s="525" t="s">
        <v>771</v>
      </c>
      <c r="P134" s="525" t="s">
        <v>498</v>
      </c>
      <c r="Q134" t="str">
        <f ca="1">SUBSTITUTE(SUBSTITUTE(人物卡!C9&amp;人物卡!J9,"""","\"""),CHAR(10)," ")</f>
        <v>任意</v>
      </c>
      <c r="R134" s="525" t="s">
        <v>499</v>
      </c>
    </row>
    <row r="135" ht="14.25" hidden="1" spans="15:18">
      <c r="O135" s="525" t="s">
        <v>772</v>
      </c>
      <c r="P135" s="525" t="s">
        <v>498</v>
      </c>
      <c r="Q135" t="str">
        <f>SUBSTITUTE(SUBSTITUTE(人物卡!K104,"""","\"""),CHAR(10)," ")</f>
        <v>51</v>
      </c>
      <c r="R135" s="525" t="s">
        <v>499</v>
      </c>
    </row>
    <row r="136" ht="14.25" hidden="1" spans="15:18">
      <c r="O136" s="525" t="s">
        <v>773</v>
      </c>
      <c r="P136" s="525" t="s">
        <v>498</v>
      </c>
      <c r="Q136" t="str">
        <f>SUBSTITUTE(SUBSTITUTE(人物卡!K105,"""","\"""),CHAR(10)," ")</f>
        <v>52</v>
      </c>
      <c r="R136" s="525" t="s">
        <v>499</v>
      </c>
    </row>
    <row r="137" ht="14.25" hidden="1" spans="15:18">
      <c r="O137" s="525" t="s">
        <v>775</v>
      </c>
      <c r="P137" s="525" t="s">
        <v>498</v>
      </c>
      <c r="Q137" t="str">
        <f>SUBSTITUTE(SUBSTITUTE(CONCATENATE(H17,H18,H19,H20,H21,H22,H23,H24),"""","\"""),CHAR(10)," ")</f>
        <v/>
      </c>
      <c r="R137" s="525" t="s">
        <v>499</v>
      </c>
    </row>
    <row r="138" ht="14.25" hidden="1" spans="15:18">
      <c r="O138" s="525" t="s">
        <v>781</v>
      </c>
      <c r="P138" s="525" t="s">
        <v>498</v>
      </c>
      <c r="Q138" t="str">
        <f>SUBSTITUTE(SUBSTITUTE(CONCATENATE(人物卡!A131,人物卡!A132,人物卡!J130,人物卡!A133,人物卡!A134,人物卡!A135),"""","\"""),CHAR(10)," ")</f>
        <v/>
      </c>
      <c r="R138" s="525" t="s">
        <v>499</v>
      </c>
    </row>
    <row r="139" ht="14.25" hidden="1" spans="15:18">
      <c r="O139" s="525" t="s">
        <v>782</v>
      </c>
      <c r="P139" s="525" t="s">
        <v>498</v>
      </c>
      <c r="Q139" t="e">
        <f>SUBSTITUTE(SUBSTITUTE(人物卡!X13,"""","\"""),CHAR(10)," ")</f>
        <v>#VALUE!</v>
      </c>
      <c r="R139" s="525" t="s">
        <v>783</v>
      </c>
    </row>
  </sheetData>
  <mergeCells count="55">
    <mergeCell ref="B2:L2"/>
    <mergeCell ref="B9:L9"/>
    <mergeCell ref="B10:L10"/>
    <mergeCell ref="H16:L16"/>
    <mergeCell ref="H17:I17"/>
    <mergeCell ref="H18:I18"/>
    <mergeCell ref="H19:I19"/>
    <mergeCell ref="H20:I20"/>
    <mergeCell ref="H21:I21"/>
    <mergeCell ref="H22:I22"/>
    <mergeCell ref="H23:I23"/>
    <mergeCell ref="H24:I24"/>
    <mergeCell ref="H25:I25"/>
    <mergeCell ref="H26:I26"/>
    <mergeCell ref="H27:I27"/>
    <mergeCell ref="H28:I28"/>
    <mergeCell ref="B30:L30"/>
    <mergeCell ref="C31:D31"/>
    <mergeCell ref="F31:H31"/>
    <mergeCell ref="C32:D32"/>
    <mergeCell ref="F32:G32"/>
    <mergeCell ref="C33:D33"/>
    <mergeCell ref="F33:G33"/>
    <mergeCell ref="C34:D34"/>
    <mergeCell ref="F34:G34"/>
    <mergeCell ref="C35:D35"/>
    <mergeCell ref="F35:G35"/>
    <mergeCell ref="C36:D36"/>
    <mergeCell ref="F36:G36"/>
    <mergeCell ref="C37:D37"/>
    <mergeCell ref="F37:G37"/>
    <mergeCell ref="B40:F40"/>
    <mergeCell ref="H40:L40"/>
    <mergeCell ref="I41:L41"/>
    <mergeCell ref="I42:L42"/>
    <mergeCell ref="H43:L43"/>
    <mergeCell ref="B51:L51"/>
    <mergeCell ref="B52:F52"/>
    <mergeCell ref="B55:F55"/>
    <mergeCell ref="B58:F58"/>
    <mergeCell ref="B61:F61"/>
    <mergeCell ref="B64:F64"/>
    <mergeCell ref="H44:L48"/>
    <mergeCell ref="B53:F54"/>
    <mergeCell ref="H53:L54"/>
    <mergeCell ref="H56:L57"/>
    <mergeCell ref="B56:F57"/>
    <mergeCell ref="B59:F60"/>
    <mergeCell ref="H59:L60"/>
    <mergeCell ref="B62:F63"/>
    <mergeCell ref="H62:L63"/>
    <mergeCell ref="B3:L8"/>
    <mergeCell ref="B41:F48"/>
    <mergeCell ref="B65:F66"/>
    <mergeCell ref="H65:L66"/>
  </mergeCells>
  <conditionalFormatting sqref="C27">
    <cfRule type="colorScale" priority="8">
      <colorScale>
        <cfvo type="formula" val="30"/>
        <cfvo type="percentile" val="50"/>
        <cfvo type="formula" val="100"/>
        <color rgb="FFCCFFCC"/>
        <color rgb="FFFFD666"/>
        <color rgb="FFE67C73"/>
      </colorScale>
    </cfRule>
  </conditionalFormatting>
  <conditionalFormatting sqref="C11 C13 F14 C19 F22 C23 F27 C28">
    <cfRule type="colorScale" priority="1">
      <colorScale>
        <cfvo type="formula" val="5"/>
        <cfvo type="percentile" val="50"/>
        <cfvo type="formula" val="100"/>
        <color rgb="FFCCFFCC"/>
        <color rgb="FFFFD666"/>
        <color rgb="FFE67C73"/>
      </colorScale>
    </cfRule>
  </conditionalFormatting>
  <conditionalFormatting sqref="F11 C15">
    <cfRule type="colorScale" priority="3">
      <colorScale>
        <cfvo type="formula" val="15"/>
        <cfvo type="percentile" val="50"/>
        <cfvo type="formula" val="100"/>
        <color rgb="FFCCFFCC"/>
        <color rgb="FFFFD666"/>
        <color rgb="FFE67C73"/>
      </colorScale>
    </cfRule>
  </conditionalFormatting>
  <conditionalFormatting sqref="I11 C24 C26">
    <cfRule type="colorScale" priority="7">
      <colorScale>
        <cfvo type="formula" val="25"/>
        <cfvo type="percentile" val="50"/>
        <cfvo type="formula" val="100"/>
        <color rgb="FFCCFFCC"/>
        <color rgb="FFFFD666"/>
        <color rgb="FFE67C73"/>
      </colorScale>
    </cfRule>
  </conditionalFormatting>
  <conditionalFormatting sqref="C12 C14 F17 F19 F23 F26">
    <cfRule type="colorScale" priority="2">
      <colorScale>
        <cfvo type="formula" val="1"/>
        <cfvo type="percentile" val="50"/>
        <cfvo type="formula" val="100"/>
        <color rgb="FFCCFFCC"/>
        <color rgb="FFFFD666"/>
        <color rgb="FFE67C73"/>
      </colorScale>
    </cfRule>
  </conditionalFormatting>
  <conditionalFormatting sqref="F12 I12:I14 F15:F16 C16 C21 C25">
    <cfRule type="colorScale" priority="4">
      <colorScale>
        <cfvo type="formula" val="20"/>
        <cfvo type="percentile" val="50"/>
        <cfvo type="formula" val="100"/>
        <color rgb="FFCCFFCC"/>
        <color rgb="FFFFD666"/>
        <color rgb="FFE67C73"/>
      </colorScale>
    </cfRule>
  </conditionalFormatting>
  <conditionalFormatting sqref="F13 C17:C18 C20">
    <cfRule type="colorScale" priority="5">
      <colorScale>
        <cfvo type="formula" val="0"/>
        <cfvo type="percentile" val="50"/>
        <cfvo type="formula" val="100"/>
        <color rgb="FFCCFFCC"/>
        <color rgb="FFFFD666"/>
        <color rgb="FFE67C73"/>
      </colorScale>
    </cfRule>
  </conditionalFormatting>
  <conditionalFormatting sqref="I15 F18 F20:F21 C22 F24:F25 F28">
    <cfRule type="colorScale" priority="6">
      <colorScale>
        <cfvo type="formula" val="10"/>
        <cfvo type="percentile" val="50"/>
        <cfvo type="formula" val="100"/>
        <color rgb="FFCCFFCC"/>
        <color rgb="FFFFD666"/>
        <color rgb="FFE67C73"/>
      </colorScale>
    </cfRule>
  </conditionalFormatting>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workbookViewId="0">
      <selection activeCell="A1" sqref="A1"/>
    </sheetView>
  </sheetViews>
  <sheetFormatPr defaultColWidth="11.2166666666667" defaultRowHeight="15" customHeight="1"/>
  <cols>
    <col min="1" max="1" width="20" customWidth="1"/>
    <col min="2" max="5" width="7.78333333333333" customWidth="1"/>
    <col min="6" max="6" width="4" customWidth="1"/>
    <col min="7" max="7" width="7.55833333333333" customWidth="1"/>
    <col min="8" max="8" width="8.66666666666667" customWidth="1"/>
    <col min="9" max="19" width="4" customWidth="1"/>
    <col min="20" max="26" width="8.66666666666667" customWidth="1"/>
  </cols>
  <sheetData>
    <row r="1" ht="14.25" spans="1:26">
      <c r="A1" s="530" t="s">
        <v>1547</v>
      </c>
      <c r="B1" s="530"/>
      <c r="C1" s="530"/>
      <c r="D1" s="530"/>
      <c r="E1" s="530" t="s">
        <v>1402</v>
      </c>
      <c r="F1" s="530" t="s">
        <v>1402</v>
      </c>
      <c r="G1" s="530" t="s">
        <v>1402</v>
      </c>
      <c r="H1" s="530" t="s">
        <v>1402</v>
      </c>
      <c r="I1" s="530" t="s">
        <v>1402</v>
      </c>
      <c r="J1" s="537"/>
      <c r="K1" s="537"/>
      <c r="L1" s="537"/>
      <c r="M1" s="537"/>
      <c r="N1" s="537"/>
      <c r="O1" s="537"/>
      <c r="P1" s="537"/>
      <c r="Q1" s="537"/>
      <c r="R1" s="537"/>
      <c r="S1" s="537"/>
      <c r="T1" s="537"/>
      <c r="U1" s="537"/>
      <c r="V1" s="537"/>
      <c r="W1" s="537"/>
      <c r="X1" s="537"/>
      <c r="Y1" s="537"/>
      <c r="Z1" s="537"/>
    </row>
    <row r="2" ht="16.5" spans="1:26">
      <c r="A2" s="530" t="s">
        <v>1547</v>
      </c>
      <c r="B2" s="531" t="s">
        <v>1548</v>
      </c>
      <c r="C2" s="531" t="s">
        <v>1549</v>
      </c>
      <c r="D2" s="531" t="s">
        <v>1550</v>
      </c>
      <c r="E2" s="531" t="s">
        <v>505</v>
      </c>
      <c r="F2" s="532" t="s">
        <v>504</v>
      </c>
      <c r="G2" s="532" t="s">
        <v>1471</v>
      </c>
      <c r="H2" s="533" t="s">
        <v>507</v>
      </c>
      <c r="I2" s="537"/>
      <c r="J2" s="537"/>
      <c r="K2" s="537"/>
      <c r="L2" s="537"/>
      <c r="M2" s="537"/>
      <c r="N2" s="537"/>
      <c r="O2" s="537"/>
      <c r="P2" s="537"/>
      <c r="Q2" s="537"/>
      <c r="R2" s="537"/>
      <c r="S2" s="537"/>
      <c r="T2" s="537"/>
      <c r="U2" s="537"/>
      <c r="V2" s="537"/>
      <c r="W2" s="537"/>
      <c r="X2" s="537"/>
      <c r="Y2" s="537"/>
      <c r="Z2" s="537"/>
    </row>
    <row r="3" ht="14.25" spans="1:26">
      <c r="A3" s="530" t="str">
        <f t="shared" ref="A3:A8" si="0">$A$2&amp;F3</f>
        <v>日本-現代-身無分文</v>
      </c>
      <c r="B3" s="530" t="s">
        <v>1551</v>
      </c>
      <c r="C3" s="530" t="s">
        <v>1551</v>
      </c>
      <c r="D3" s="530" t="s">
        <v>1552</v>
      </c>
      <c r="E3" s="530" t="s">
        <v>1553</v>
      </c>
      <c r="F3" s="530" t="s">
        <v>1554</v>
      </c>
      <c r="G3" s="530" t="s">
        <v>1555</v>
      </c>
      <c r="H3" s="530" t="s">
        <v>1553</v>
      </c>
      <c r="I3" s="530"/>
      <c r="J3" s="537"/>
      <c r="K3" s="537"/>
      <c r="L3" s="537"/>
      <c r="M3" s="537"/>
      <c r="N3" s="537"/>
      <c r="O3" s="537"/>
      <c r="P3" s="537"/>
      <c r="Q3" s="537"/>
      <c r="R3" s="537"/>
      <c r="S3" s="537"/>
      <c r="T3" s="537"/>
      <c r="U3" s="537"/>
      <c r="V3" s="537"/>
      <c r="W3" s="537"/>
      <c r="X3" s="537"/>
      <c r="Y3" s="537"/>
      <c r="Z3" s="537"/>
    </row>
    <row r="4" ht="14.25" spans="1:26">
      <c r="A4" s="530" t="str">
        <f t="shared" si="0"/>
        <v>日本-現代-貧窮</v>
      </c>
      <c r="B4" s="530" t="s">
        <v>1556</v>
      </c>
      <c r="C4" s="530" t="s">
        <v>1557</v>
      </c>
      <c r="D4" s="530" t="s">
        <v>1552</v>
      </c>
      <c r="E4" s="530" t="s">
        <v>1558</v>
      </c>
      <c r="F4" s="530" t="s">
        <v>1559</v>
      </c>
      <c r="G4" s="530">
        <f>20000</f>
        <v>20000</v>
      </c>
      <c r="H4" s="530" t="s">
        <v>1560</v>
      </c>
      <c r="I4" s="530"/>
      <c r="J4" s="537"/>
      <c r="K4" s="537"/>
      <c r="L4" s="537"/>
      <c r="M4" s="537"/>
      <c r="N4" s="537"/>
      <c r="O4" s="537"/>
      <c r="P4" s="537"/>
      <c r="Q4" s="537"/>
      <c r="R4" s="537"/>
      <c r="S4" s="537"/>
      <c r="T4" s="537"/>
      <c r="U4" s="537"/>
      <c r="V4" s="537"/>
      <c r="W4" s="537"/>
      <c r="X4" s="537"/>
      <c r="Y4" s="537"/>
      <c r="Z4" s="537"/>
    </row>
    <row r="5" ht="14.25" spans="1:26">
      <c r="A5" s="530" t="str">
        <f t="shared" si="0"/>
        <v>日本-現代-普通</v>
      </c>
      <c r="B5" s="530" t="s">
        <v>1561</v>
      </c>
      <c r="C5" s="530" t="s">
        <v>1562</v>
      </c>
      <c r="D5" s="530" t="s">
        <v>1552</v>
      </c>
      <c r="E5" s="530" t="s">
        <v>1563</v>
      </c>
      <c r="F5" s="530" t="s">
        <v>1564</v>
      </c>
      <c r="G5" s="530" t="s">
        <v>1565</v>
      </c>
      <c r="H5" s="530" t="s">
        <v>1566</v>
      </c>
      <c r="I5" s="530"/>
      <c r="J5" s="537"/>
      <c r="K5" s="537"/>
      <c r="L5" s="537"/>
      <c r="M5" s="537"/>
      <c r="N5" s="537"/>
      <c r="O5" s="537"/>
      <c r="P5" s="537"/>
      <c r="Q5" s="537"/>
      <c r="R5" s="537"/>
      <c r="S5" s="537"/>
      <c r="T5" s="537"/>
      <c r="U5" s="537"/>
      <c r="V5" s="537"/>
      <c r="W5" s="537"/>
      <c r="X5" s="537"/>
      <c r="Y5" s="537"/>
      <c r="Z5" s="537"/>
    </row>
    <row r="6" ht="14.25" spans="1:26">
      <c r="A6" s="530" t="str">
        <f t="shared" si="0"/>
        <v>日本-現代-小康</v>
      </c>
      <c r="B6" s="530" t="s">
        <v>1567</v>
      </c>
      <c r="C6" s="530" t="s">
        <v>1568</v>
      </c>
      <c r="D6" s="530" t="s">
        <v>1552</v>
      </c>
      <c r="E6" s="530" t="s">
        <v>1569</v>
      </c>
      <c r="F6" s="530" t="s">
        <v>1570</v>
      </c>
      <c r="G6" s="530" t="s">
        <v>1571</v>
      </c>
      <c r="H6" s="530" t="s">
        <v>1572</v>
      </c>
      <c r="I6" s="530"/>
      <c r="J6" s="537"/>
      <c r="K6" s="537"/>
      <c r="L6" s="537"/>
      <c r="M6" s="537"/>
      <c r="N6" s="537"/>
      <c r="O6" s="537"/>
      <c r="P6" s="537"/>
      <c r="Q6" s="537"/>
      <c r="R6" s="537"/>
      <c r="S6" s="537"/>
      <c r="T6" s="537"/>
      <c r="U6" s="537"/>
      <c r="V6" s="537"/>
      <c r="W6" s="537"/>
      <c r="X6" s="537"/>
      <c r="Y6" s="537"/>
      <c r="Z6" s="537"/>
    </row>
    <row r="7" ht="14.25" spans="1:26">
      <c r="A7" s="530" t="str">
        <f t="shared" si="0"/>
        <v>日本-現代-富裕</v>
      </c>
      <c r="B7" s="530" t="s">
        <v>1573</v>
      </c>
      <c r="C7" s="530" t="s">
        <v>1574</v>
      </c>
      <c r="D7" s="530" t="s">
        <v>1552</v>
      </c>
      <c r="E7" s="530" t="s">
        <v>1575</v>
      </c>
      <c r="F7" s="530" t="s">
        <v>1576</v>
      </c>
      <c r="G7" s="530" t="s">
        <v>1577</v>
      </c>
      <c r="H7" s="530" t="s">
        <v>1578</v>
      </c>
      <c r="I7" s="530"/>
      <c r="J7" s="537"/>
      <c r="K7" s="537"/>
      <c r="L7" s="537"/>
      <c r="M7" s="537"/>
      <c r="N7" s="537"/>
      <c r="O7" s="537"/>
      <c r="P7" s="537"/>
      <c r="Q7" s="537"/>
      <c r="R7" s="537"/>
      <c r="S7" s="537"/>
      <c r="T7" s="537"/>
      <c r="U7" s="537"/>
      <c r="V7" s="537"/>
      <c r="W7" s="537"/>
      <c r="X7" s="537"/>
      <c r="Y7" s="537"/>
      <c r="Z7" s="537"/>
    </row>
    <row r="8" ht="14.25" spans="1:26">
      <c r="A8" s="530" t="str">
        <f t="shared" si="0"/>
        <v>日本-現代-富豪</v>
      </c>
      <c r="B8" s="530" t="s">
        <v>1579</v>
      </c>
      <c r="C8" s="530" t="s">
        <v>1579</v>
      </c>
      <c r="D8" s="530" t="s">
        <v>1552</v>
      </c>
      <c r="E8" s="530" t="s">
        <v>1580</v>
      </c>
      <c r="F8" s="530" t="s">
        <v>1581</v>
      </c>
      <c r="G8" s="530" t="s">
        <v>1582</v>
      </c>
      <c r="H8" s="534" t="s">
        <v>1583</v>
      </c>
      <c r="I8" s="530"/>
      <c r="J8" s="537"/>
      <c r="K8" s="537"/>
      <c r="L8" s="537"/>
      <c r="M8" s="537"/>
      <c r="N8" s="537"/>
      <c r="O8" s="537"/>
      <c r="P8" s="537"/>
      <c r="Q8" s="537"/>
      <c r="R8" s="537"/>
      <c r="S8" s="537"/>
      <c r="T8" s="537"/>
      <c r="U8" s="537"/>
      <c r="V8" s="537"/>
      <c r="W8" s="537"/>
      <c r="X8" s="537"/>
      <c r="Y8" s="537"/>
      <c r="Z8" s="537"/>
    </row>
    <row r="9" ht="14.25" spans="1:26">
      <c r="A9" s="530"/>
      <c r="B9" s="530"/>
      <c r="C9" s="530"/>
      <c r="D9" s="530"/>
      <c r="E9" s="530"/>
      <c r="F9" s="530"/>
      <c r="G9" s="530"/>
      <c r="H9" s="530"/>
      <c r="I9" s="530"/>
      <c r="J9" s="537"/>
      <c r="K9" s="537"/>
      <c r="L9" s="537"/>
      <c r="M9" s="537"/>
      <c r="N9" s="537"/>
      <c r="O9" s="537"/>
      <c r="P9" s="537"/>
      <c r="Q9" s="537"/>
      <c r="R9" s="537"/>
      <c r="S9" s="537"/>
      <c r="T9" s="537"/>
      <c r="U9" s="537"/>
      <c r="V9" s="537"/>
      <c r="W9" s="537"/>
      <c r="X9" s="537"/>
      <c r="Y9" s="537"/>
      <c r="Z9" s="537"/>
    </row>
    <row r="10" ht="14.25" spans="1:26">
      <c r="A10" s="530"/>
      <c r="B10" s="530"/>
      <c r="C10" s="530"/>
      <c r="D10" s="530"/>
      <c r="E10" s="530"/>
      <c r="F10" s="530"/>
      <c r="G10" s="530"/>
      <c r="H10" s="530"/>
      <c r="I10" s="537"/>
      <c r="J10" s="537"/>
      <c r="K10" s="537"/>
      <c r="L10" s="537"/>
      <c r="M10" s="537"/>
      <c r="N10" s="537"/>
      <c r="O10" s="537"/>
      <c r="P10" s="537"/>
      <c r="Q10" s="537"/>
      <c r="R10" s="537"/>
      <c r="S10" s="537"/>
      <c r="T10" s="537"/>
      <c r="U10" s="537"/>
      <c r="V10" s="537"/>
      <c r="W10" s="537"/>
      <c r="X10" s="537"/>
      <c r="Y10" s="537"/>
      <c r="Z10" s="537"/>
    </row>
    <row r="11" ht="16.5" spans="1:26">
      <c r="A11" s="530" t="s">
        <v>1584</v>
      </c>
      <c r="B11" s="531" t="s">
        <v>1548</v>
      </c>
      <c r="C11" s="531" t="s">
        <v>1549</v>
      </c>
      <c r="D11" s="535" t="s">
        <v>1550</v>
      </c>
      <c r="E11" s="531" t="s">
        <v>505</v>
      </c>
      <c r="F11" s="532" t="s">
        <v>504</v>
      </c>
      <c r="G11" s="532" t="s">
        <v>1471</v>
      </c>
      <c r="H11" s="533" t="s">
        <v>507</v>
      </c>
      <c r="I11" s="537"/>
      <c r="J11" s="537"/>
      <c r="K11" s="537"/>
      <c r="L11" s="537"/>
      <c r="M11" s="537"/>
      <c r="N11" s="537"/>
      <c r="O11" s="537"/>
      <c r="P11" s="537"/>
      <c r="Q11" s="537"/>
      <c r="R11" s="537"/>
      <c r="S11" s="537"/>
      <c r="T11" s="537"/>
      <c r="U11" s="537"/>
      <c r="V11" s="537"/>
      <c r="W11" s="537"/>
      <c r="X11" s="537"/>
      <c r="Y11" s="537"/>
      <c r="Z11" s="537"/>
    </row>
    <row r="12" ht="14.25" spans="1:26">
      <c r="A12" s="530" t="str">
        <f t="shared" ref="A12:A17" si="1">$A$11&amp;F12</f>
        <v>美國-現代-身無分文</v>
      </c>
      <c r="B12" s="530" t="s">
        <v>1551</v>
      </c>
      <c r="C12" s="534" t="s">
        <v>1551</v>
      </c>
      <c r="D12" s="536" t="s">
        <v>1585</v>
      </c>
      <c r="E12" s="530" t="s">
        <v>1561</v>
      </c>
      <c r="F12" s="530" t="s">
        <v>1554</v>
      </c>
      <c r="G12" s="530" t="s">
        <v>1555</v>
      </c>
      <c r="H12" s="530" t="s">
        <v>1561</v>
      </c>
      <c r="I12" s="537"/>
      <c r="J12" s="537"/>
      <c r="K12" s="537"/>
      <c r="L12" s="537"/>
      <c r="M12" s="537"/>
      <c r="N12" s="537"/>
      <c r="O12" s="537"/>
      <c r="P12" s="537"/>
      <c r="Q12" s="537"/>
      <c r="R12" s="537"/>
      <c r="S12" s="537"/>
      <c r="T12" s="537"/>
      <c r="U12" s="537"/>
      <c r="V12" s="537"/>
      <c r="W12" s="537"/>
      <c r="X12" s="537"/>
      <c r="Y12" s="537"/>
      <c r="Z12" s="537"/>
    </row>
    <row r="13" ht="14.25" spans="1:26">
      <c r="A13" s="530" t="str">
        <f t="shared" si="1"/>
        <v>美國-現代-貧窮</v>
      </c>
      <c r="B13" s="530" t="s">
        <v>1556</v>
      </c>
      <c r="C13" s="534" t="s">
        <v>1557</v>
      </c>
      <c r="D13" s="536" t="s">
        <v>1585</v>
      </c>
      <c r="E13" s="530" t="s">
        <v>1586</v>
      </c>
      <c r="F13" s="530" t="s">
        <v>1559</v>
      </c>
      <c r="G13" s="530" t="s">
        <v>1587</v>
      </c>
      <c r="H13" s="530" t="s">
        <v>1588</v>
      </c>
      <c r="I13" s="537"/>
      <c r="J13" s="537"/>
      <c r="K13" s="537"/>
      <c r="L13" s="537"/>
      <c r="M13" s="537"/>
      <c r="N13" s="537"/>
      <c r="O13" s="537"/>
      <c r="P13" s="537"/>
      <c r="Q13" s="537"/>
      <c r="R13" s="537"/>
      <c r="S13" s="537"/>
      <c r="T13" s="537"/>
      <c r="U13" s="537"/>
      <c r="V13" s="537"/>
      <c r="W13" s="537"/>
      <c r="X13" s="537"/>
      <c r="Y13" s="537"/>
      <c r="Z13" s="537"/>
    </row>
    <row r="14" ht="14.25" spans="1:26">
      <c r="A14" s="530" t="str">
        <f t="shared" si="1"/>
        <v>美國-現代-普通</v>
      </c>
      <c r="B14" s="530" t="s">
        <v>1561</v>
      </c>
      <c r="C14" s="534" t="s">
        <v>1562</v>
      </c>
      <c r="D14" s="536" t="s">
        <v>1585</v>
      </c>
      <c r="E14" s="530" t="s">
        <v>1588</v>
      </c>
      <c r="F14" s="530" t="s">
        <v>1564</v>
      </c>
      <c r="G14" s="530" t="s">
        <v>1589</v>
      </c>
      <c r="H14" s="530" t="s">
        <v>1587</v>
      </c>
      <c r="I14" s="537"/>
      <c r="J14" s="537"/>
      <c r="K14" s="537"/>
      <c r="L14" s="537"/>
      <c r="M14" s="537"/>
      <c r="N14" s="537"/>
      <c r="O14" s="537"/>
      <c r="P14" s="537"/>
      <c r="Q14" s="537"/>
      <c r="R14" s="537"/>
      <c r="S14" s="537"/>
      <c r="T14" s="537"/>
      <c r="U14" s="537"/>
      <c r="V14" s="537"/>
      <c r="W14" s="537"/>
      <c r="X14" s="537"/>
      <c r="Y14" s="537"/>
      <c r="Z14" s="537"/>
    </row>
    <row r="15" ht="14.25" spans="1:26">
      <c r="A15" s="530" t="str">
        <f t="shared" si="1"/>
        <v>美國-現代-小康</v>
      </c>
      <c r="B15" s="530" t="s">
        <v>1567</v>
      </c>
      <c r="C15" s="534" t="s">
        <v>1568</v>
      </c>
      <c r="D15" s="536" t="s">
        <v>1585</v>
      </c>
      <c r="E15" s="530" t="s">
        <v>1590</v>
      </c>
      <c r="F15" s="530" t="s">
        <v>1570</v>
      </c>
      <c r="G15" s="530" t="s">
        <v>1569</v>
      </c>
      <c r="H15" s="530" t="s">
        <v>1553</v>
      </c>
      <c r="I15" s="537"/>
      <c r="J15" s="537"/>
      <c r="K15" s="537"/>
      <c r="L15" s="537"/>
      <c r="M15" s="537"/>
      <c r="N15" s="537"/>
      <c r="O15" s="537"/>
      <c r="P15" s="537"/>
      <c r="Q15" s="537"/>
      <c r="R15" s="537"/>
      <c r="S15" s="537"/>
      <c r="T15" s="537"/>
      <c r="U15" s="537"/>
      <c r="V15" s="537"/>
      <c r="W15" s="537"/>
      <c r="X15" s="537"/>
      <c r="Y15" s="537"/>
      <c r="Z15" s="537"/>
    </row>
    <row r="16" ht="14.25" spans="1:26">
      <c r="A16" s="530" t="str">
        <f t="shared" si="1"/>
        <v>美國-現代-富裕</v>
      </c>
      <c r="B16" s="530" t="s">
        <v>1573</v>
      </c>
      <c r="C16" s="534" t="s">
        <v>1574</v>
      </c>
      <c r="D16" s="536" t="s">
        <v>1585</v>
      </c>
      <c r="E16" s="530" t="s">
        <v>1591</v>
      </c>
      <c r="F16" s="530" t="s">
        <v>1576</v>
      </c>
      <c r="G16" s="530" t="s">
        <v>1575</v>
      </c>
      <c r="H16" s="530" t="s">
        <v>1592</v>
      </c>
      <c r="I16" s="537"/>
      <c r="J16" s="537"/>
      <c r="K16" s="537"/>
      <c r="L16" s="537"/>
      <c r="M16" s="537"/>
      <c r="N16" s="537"/>
      <c r="O16" s="537"/>
      <c r="P16" s="537"/>
      <c r="Q16" s="537"/>
      <c r="R16" s="537"/>
      <c r="S16" s="537"/>
      <c r="T16" s="537"/>
      <c r="U16" s="537"/>
      <c r="V16" s="537"/>
      <c r="W16" s="537"/>
      <c r="X16" s="537"/>
      <c r="Y16" s="537"/>
      <c r="Z16" s="537"/>
    </row>
    <row r="17" ht="14.25" spans="1:26">
      <c r="A17" s="530" t="str">
        <f t="shared" si="1"/>
        <v>美國-現代-富豪</v>
      </c>
      <c r="B17" s="530" t="s">
        <v>1579</v>
      </c>
      <c r="C17" s="534" t="s">
        <v>1579</v>
      </c>
      <c r="D17" s="536" t="s">
        <v>1585</v>
      </c>
      <c r="E17" s="530" t="s">
        <v>1593</v>
      </c>
      <c r="F17" s="530" t="s">
        <v>1581</v>
      </c>
      <c r="G17" s="530" t="s">
        <v>1594</v>
      </c>
      <c r="H17" s="530" t="s">
        <v>1572</v>
      </c>
      <c r="I17" s="537"/>
      <c r="J17" s="537"/>
      <c r="K17" s="537"/>
      <c r="L17" s="537"/>
      <c r="M17" s="537"/>
      <c r="N17" s="537"/>
      <c r="O17" s="537"/>
      <c r="P17" s="537"/>
      <c r="Q17" s="537"/>
      <c r="R17" s="537"/>
      <c r="S17" s="537"/>
      <c r="T17" s="537"/>
      <c r="U17" s="537"/>
      <c r="V17" s="537"/>
      <c r="W17" s="537"/>
      <c r="X17" s="537"/>
      <c r="Y17" s="537"/>
      <c r="Z17" s="537"/>
    </row>
    <row r="18" ht="14.25" spans="1:26">
      <c r="A18" s="530"/>
      <c r="B18" s="530"/>
      <c r="C18" s="530"/>
      <c r="D18" s="530"/>
      <c r="E18" s="530"/>
      <c r="F18" s="530"/>
      <c r="G18" s="530"/>
      <c r="H18" s="530"/>
      <c r="I18" s="537"/>
      <c r="J18" s="537"/>
      <c r="K18" s="537"/>
      <c r="L18" s="537"/>
      <c r="M18" s="537"/>
      <c r="N18" s="537"/>
      <c r="O18" s="537"/>
      <c r="P18" s="537"/>
      <c r="Q18" s="537"/>
      <c r="R18" s="537"/>
      <c r="S18" s="537"/>
      <c r="T18" s="537"/>
      <c r="U18" s="537"/>
      <c r="V18" s="537"/>
      <c r="W18" s="537"/>
      <c r="X18" s="537"/>
      <c r="Y18" s="537"/>
      <c r="Z18" s="537"/>
    </row>
    <row r="19" ht="14.25" spans="1:26">
      <c r="A19" s="530"/>
      <c r="B19" s="530"/>
      <c r="C19" s="530"/>
      <c r="D19" s="530"/>
      <c r="E19" s="530"/>
      <c r="F19" s="530"/>
      <c r="G19" s="530"/>
      <c r="H19" s="530"/>
      <c r="I19" s="537"/>
      <c r="J19" s="537"/>
      <c r="K19" s="537"/>
      <c r="L19" s="537"/>
      <c r="M19" s="537"/>
      <c r="N19" s="537"/>
      <c r="O19" s="537"/>
      <c r="P19" s="537"/>
      <c r="Q19" s="537"/>
      <c r="R19" s="537"/>
      <c r="S19" s="537"/>
      <c r="T19" s="537"/>
      <c r="U19" s="537"/>
      <c r="V19" s="537"/>
      <c r="W19" s="537"/>
      <c r="X19" s="537"/>
      <c r="Y19" s="537"/>
      <c r="Z19" s="537"/>
    </row>
    <row r="20" ht="16.5" spans="1:26">
      <c r="A20" s="530" t="s">
        <v>1595</v>
      </c>
      <c r="B20" s="531" t="s">
        <v>1548</v>
      </c>
      <c r="C20" s="531" t="s">
        <v>1549</v>
      </c>
      <c r="D20" s="535" t="s">
        <v>1550</v>
      </c>
      <c r="E20" s="531" t="s">
        <v>505</v>
      </c>
      <c r="F20" s="532" t="s">
        <v>504</v>
      </c>
      <c r="G20" s="532" t="s">
        <v>1471</v>
      </c>
      <c r="H20" s="533" t="s">
        <v>507</v>
      </c>
      <c r="I20" s="537"/>
      <c r="J20" s="537"/>
      <c r="K20" s="537"/>
      <c r="L20" s="537"/>
      <c r="M20" s="537"/>
      <c r="N20" s="537"/>
      <c r="O20" s="537"/>
      <c r="P20" s="537"/>
      <c r="Q20" s="537"/>
      <c r="R20" s="537"/>
      <c r="S20" s="537"/>
      <c r="T20" s="537"/>
      <c r="U20" s="537"/>
      <c r="V20" s="537"/>
      <c r="W20" s="537"/>
      <c r="X20" s="537"/>
      <c r="Y20" s="537"/>
      <c r="Z20" s="537"/>
    </row>
    <row r="21" ht="14.25" spans="1:26">
      <c r="A21" s="530" t="str">
        <f t="shared" ref="A21:A26" si="2">$A$20&amp;F21</f>
        <v>香港-現代-身無分文</v>
      </c>
      <c r="B21" s="530" t="s">
        <v>1551</v>
      </c>
      <c r="C21" s="534" t="s">
        <v>1551</v>
      </c>
      <c r="D21" s="536" t="s">
        <v>1596</v>
      </c>
      <c r="E21" s="530" t="s">
        <v>1590</v>
      </c>
      <c r="F21" s="530" t="s">
        <v>1554</v>
      </c>
      <c r="G21" s="530" t="s">
        <v>1555</v>
      </c>
      <c r="H21" s="530" t="s">
        <v>1590</v>
      </c>
      <c r="I21" s="537"/>
      <c r="J21" s="537"/>
      <c r="K21" s="537"/>
      <c r="L21" s="537"/>
      <c r="M21" s="537"/>
      <c r="N21" s="537"/>
      <c r="O21" s="537"/>
      <c r="P21" s="537"/>
      <c r="Q21" s="537"/>
      <c r="R21" s="537"/>
      <c r="S21" s="537"/>
      <c r="T21" s="537"/>
      <c r="U21" s="537"/>
      <c r="V21" s="537"/>
      <c r="W21" s="537"/>
      <c r="X21" s="537"/>
      <c r="Y21" s="537"/>
      <c r="Z21" s="537"/>
    </row>
    <row r="22" ht="14.25" spans="1:26">
      <c r="A22" s="530" t="str">
        <f t="shared" si="2"/>
        <v>香港-現代-貧窮</v>
      </c>
      <c r="B22" s="530" t="s">
        <v>1556</v>
      </c>
      <c r="C22" s="534" t="s">
        <v>1557</v>
      </c>
      <c r="D22" s="536" t="s">
        <v>1596</v>
      </c>
      <c r="E22" s="530" t="s">
        <v>1587</v>
      </c>
      <c r="F22" s="530" t="s">
        <v>1559</v>
      </c>
      <c r="G22" s="530" t="s">
        <v>1558</v>
      </c>
      <c r="H22" s="530" t="s">
        <v>1591</v>
      </c>
      <c r="I22" s="537"/>
      <c r="J22" s="537"/>
      <c r="K22" s="537"/>
      <c r="L22" s="537"/>
      <c r="M22" s="537"/>
      <c r="N22" s="537"/>
      <c r="O22" s="537"/>
      <c r="P22" s="537"/>
      <c r="Q22" s="537"/>
      <c r="R22" s="537"/>
      <c r="S22" s="537"/>
      <c r="T22" s="537"/>
      <c r="U22" s="537"/>
      <c r="V22" s="537"/>
      <c r="W22" s="537"/>
      <c r="X22" s="537"/>
      <c r="Y22" s="537"/>
      <c r="Z22" s="537"/>
    </row>
    <row r="23" ht="14.25" spans="1:26">
      <c r="A23" s="530" t="str">
        <f t="shared" si="2"/>
        <v>香港-現代-普通</v>
      </c>
      <c r="B23" s="530" t="s">
        <v>1561</v>
      </c>
      <c r="C23" s="534" t="s">
        <v>1562</v>
      </c>
      <c r="D23" s="536" t="s">
        <v>1596</v>
      </c>
      <c r="E23" s="530" t="s">
        <v>1591</v>
      </c>
      <c r="F23" s="530" t="s">
        <v>1564</v>
      </c>
      <c r="G23" s="530" t="s">
        <v>1569</v>
      </c>
      <c r="H23" s="530" t="s">
        <v>1597</v>
      </c>
      <c r="I23" s="537"/>
      <c r="J23" s="537"/>
      <c r="K23" s="537"/>
      <c r="L23" s="537"/>
      <c r="M23" s="537"/>
      <c r="N23" s="537"/>
      <c r="O23" s="537"/>
      <c r="P23" s="537"/>
      <c r="Q23" s="537"/>
      <c r="R23" s="537"/>
      <c r="S23" s="537"/>
      <c r="T23" s="537"/>
      <c r="U23" s="537"/>
      <c r="V23" s="537"/>
      <c r="W23" s="537"/>
      <c r="X23" s="537"/>
      <c r="Y23" s="537"/>
      <c r="Z23" s="537"/>
    </row>
    <row r="24" ht="14.25" spans="1:26">
      <c r="A24" s="530" t="str">
        <f t="shared" si="2"/>
        <v>香港-現代-小康</v>
      </c>
      <c r="B24" s="530" t="s">
        <v>1567</v>
      </c>
      <c r="C24" s="534" t="s">
        <v>1568</v>
      </c>
      <c r="D24" s="536" t="s">
        <v>1596</v>
      </c>
      <c r="E24" s="530" t="s">
        <v>1589</v>
      </c>
      <c r="F24" s="530" t="s">
        <v>1570</v>
      </c>
      <c r="G24" s="530" t="s">
        <v>1565</v>
      </c>
      <c r="H24" s="530" t="s">
        <v>1598</v>
      </c>
      <c r="I24" s="537"/>
      <c r="J24" s="537"/>
      <c r="K24" s="537"/>
      <c r="L24" s="537"/>
      <c r="M24" s="537"/>
      <c r="N24" s="537"/>
      <c r="O24" s="537"/>
      <c r="P24" s="537"/>
      <c r="Q24" s="537"/>
      <c r="R24" s="537"/>
      <c r="S24" s="537"/>
      <c r="T24" s="537"/>
      <c r="U24" s="537"/>
      <c r="V24" s="537"/>
      <c r="W24" s="537"/>
      <c r="X24" s="537"/>
      <c r="Y24" s="537"/>
      <c r="Z24" s="537"/>
    </row>
    <row r="25" ht="14.25" spans="1:26">
      <c r="A25" s="530" t="str">
        <f t="shared" si="2"/>
        <v>香港-現代-富裕</v>
      </c>
      <c r="B25" s="530" t="s">
        <v>1573</v>
      </c>
      <c r="C25" s="534" t="s">
        <v>1574</v>
      </c>
      <c r="D25" s="536" t="s">
        <v>1596</v>
      </c>
      <c r="E25" s="530" t="s">
        <v>1563</v>
      </c>
      <c r="F25" s="530" t="s">
        <v>1576</v>
      </c>
      <c r="G25" s="530" t="s">
        <v>1599</v>
      </c>
      <c r="H25" s="530" t="s">
        <v>1600</v>
      </c>
      <c r="I25" s="537"/>
      <c r="J25" s="537"/>
      <c r="K25" s="537"/>
      <c r="L25" s="537"/>
      <c r="M25" s="537"/>
      <c r="N25" s="537"/>
      <c r="O25" s="537"/>
      <c r="P25" s="537"/>
      <c r="Q25" s="537"/>
      <c r="R25" s="537"/>
      <c r="S25" s="537"/>
      <c r="T25" s="537"/>
      <c r="U25" s="537"/>
      <c r="V25" s="537"/>
      <c r="W25" s="537"/>
      <c r="X25" s="537"/>
      <c r="Y25" s="537"/>
      <c r="Z25" s="537"/>
    </row>
    <row r="26" ht="14.25" spans="1:26">
      <c r="A26" s="530" t="str">
        <f t="shared" si="2"/>
        <v>香港-現代-富豪</v>
      </c>
      <c r="B26" s="530" t="s">
        <v>1579</v>
      </c>
      <c r="C26" s="534" t="s">
        <v>1579</v>
      </c>
      <c r="D26" s="536" t="s">
        <v>1596</v>
      </c>
      <c r="E26" s="530" t="s">
        <v>1601</v>
      </c>
      <c r="F26" s="530" t="s">
        <v>1581</v>
      </c>
      <c r="G26" s="530" t="s">
        <v>1602</v>
      </c>
      <c r="H26" s="530" t="s">
        <v>1603</v>
      </c>
      <c r="I26" s="537"/>
      <c r="J26" s="537"/>
      <c r="K26" s="537"/>
      <c r="L26" s="537"/>
      <c r="M26" s="537"/>
      <c r="N26" s="537"/>
      <c r="O26" s="537"/>
      <c r="P26" s="537"/>
      <c r="Q26" s="537"/>
      <c r="R26" s="537"/>
      <c r="S26" s="537"/>
      <c r="T26" s="537"/>
      <c r="U26" s="537"/>
      <c r="V26" s="537"/>
      <c r="W26" s="537"/>
      <c r="X26" s="537"/>
      <c r="Y26" s="537"/>
      <c r="Z26" s="537"/>
    </row>
    <row r="27" ht="14.25" spans="1:26">
      <c r="A27" s="530"/>
      <c r="B27" s="530"/>
      <c r="C27" s="530"/>
      <c r="D27" s="530"/>
      <c r="E27" s="530"/>
      <c r="F27" s="530"/>
      <c r="G27" s="530"/>
      <c r="H27" s="530"/>
      <c r="I27" s="537"/>
      <c r="J27" s="537"/>
      <c r="K27" s="537"/>
      <c r="L27" s="537"/>
      <c r="M27" s="537"/>
      <c r="N27" s="537"/>
      <c r="O27" s="537"/>
      <c r="P27" s="537"/>
      <c r="Q27" s="537"/>
      <c r="R27" s="537"/>
      <c r="S27" s="537"/>
      <c r="T27" s="537"/>
      <c r="U27" s="537"/>
      <c r="V27" s="537"/>
      <c r="W27" s="537"/>
      <c r="X27" s="537"/>
      <c r="Y27" s="537"/>
      <c r="Z27" s="537"/>
    </row>
    <row r="28" ht="14.25" spans="1:26">
      <c r="A28" s="530"/>
      <c r="B28" s="530"/>
      <c r="C28" s="530"/>
      <c r="D28" s="530"/>
      <c r="E28" s="530"/>
      <c r="F28" s="530"/>
      <c r="G28" s="530"/>
      <c r="H28" s="530"/>
      <c r="I28" s="537"/>
      <c r="J28" s="537"/>
      <c r="K28" s="537"/>
      <c r="L28" s="537"/>
      <c r="M28" s="537"/>
      <c r="N28" s="537"/>
      <c r="O28" s="537"/>
      <c r="P28" s="537"/>
      <c r="Q28" s="537"/>
      <c r="R28" s="537"/>
      <c r="S28" s="537"/>
      <c r="T28" s="537"/>
      <c r="U28" s="537"/>
      <c r="V28" s="537"/>
      <c r="W28" s="537"/>
      <c r="X28" s="537"/>
      <c r="Y28" s="537"/>
      <c r="Z28" s="537"/>
    </row>
    <row r="29" ht="16.5" spans="1:26">
      <c r="A29" s="530" t="s">
        <v>1604</v>
      </c>
      <c r="B29" s="531" t="s">
        <v>1548</v>
      </c>
      <c r="C29" s="531" t="s">
        <v>1549</v>
      </c>
      <c r="D29" s="531" t="s">
        <v>1550</v>
      </c>
      <c r="E29" s="531" t="s">
        <v>505</v>
      </c>
      <c r="F29" s="532" t="s">
        <v>504</v>
      </c>
      <c r="G29" s="532" t="s">
        <v>1471</v>
      </c>
      <c r="H29" s="533" t="s">
        <v>507</v>
      </c>
      <c r="I29" s="537"/>
      <c r="J29" s="537"/>
      <c r="K29" s="537"/>
      <c r="L29" s="537"/>
      <c r="M29" s="537"/>
      <c r="N29" s="537"/>
      <c r="O29" s="537"/>
      <c r="P29" s="537"/>
      <c r="Q29" s="537"/>
      <c r="R29" s="537"/>
      <c r="S29" s="537"/>
      <c r="T29" s="537"/>
      <c r="U29" s="537"/>
      <c r="V29" s="537"/>
      <c r="W29" s="537"/>
      <c r="X29" s="537"/>
      <c r="Y29" s="537"/>
      <c r="Z29" s="537"/>
    </row>
    <row r="30" ht="14.25" spans="1:26">
      <c r="A30" s="530" t="str">
        <f t="shared" ref="A30:A35" si="3">$A$29&amp;F30</f>
        <v>中國-現代-身無分文</v>
      </c>
      <c r="B30" s="530" t="s">
        <v>1551</v>
      </c>
      <c r="C30" s="530" t="s">
        <v>1551</v>
      </c>
      <c r="D30" s="530" t="s">
        <v>1605</v>
      </c>
      <c r="E30" s="530" t="s">
        <v>1567</v>
      </c>
      <c r="F30" s="530" t="s">
        <v>1554</v>
      </c>
      <c r="G30" s="530" t="s">
        <v>1555</v>
      </c>
      <c r="H30" s="530" t="s">
        <v>1567</v>
      </c>
      <c r="I30" s="537"/>
      <c r="J30" s="537"/>
      <c r="K30" s="537"/>
      <c r="L30" s="537"/>
      <c r="M30" s="537"/>
      <c r="N30" s="537"/>
      <c r="O30" s="537"/>
      <c r="P30" s="537"/>
      <c r="Q30" s="537"/>
      <c r="R30" s="537"/>
      <c r="S30" s="537"/>
      <c r="T30" s="537"/>
      <c r="U30" s="537"/>
      <c r="V30" s="537"/>
      <c r="W30" s="537"/>
      <c r="X30" s="537"/>
      <c r="Y30" s="537"/>
      <c r="Z30" s="537"/>
    </row>
    <row r="31" ht="14.25" spans="1:26">
      <c r="A31" s="530" t="str">
        <f t="shared" si="3"/>
        <v>中國-現代-貧窮</v>
      </c>
      <c r="B31" s="530" t="s">
        <v>1556</v>
      </c>
      <c r="C31" s="530" t="s">
        <v>1557</v>
      </c>
      <c r="D31" s="530" t="s">
        <v>1605</v>
      </c>
      <c r="E31" s="530" t="s">
        <v>1590</v>
      </c>
      <c r="F31" s="530" t="s">
        <v>1559</v>
      </c>
      <c r="G31" s="530" t="s">
        <v>1589</v>
      </c>
      <c r="H31" s="530" t="s">
        <v>1587</v>
      </c>
      <c r="I31" s="537"/>
      <c r="J31" s="537"/>
      <c r="K31" s="537"/>
      <c r="L31" s="537"/>
      <c r="M31" s="537"/>
      <c r="N31" s="537"/>
      <c r="O31" s="537"/>
      <c r="P31" s="537"/>
      <c r="Q31" s="537"/>
      <c r="R31" s="537"/>
      <c r="S31" s="537"/>
      <c r="T31" s="537"/>
      <c r="U31" s="537"/>
      <c r="V31" s="537"/>
      <c r="W31" s="537"/>
      <c r="X31" s="537"/>
      <c r="Y31" s="537"/>
      <c r="Z31" s="537"/>
    </row>
    <row r="32" ht="14.25" spans="1:26">
      <c r="A32" s="530" t="str">
        <f t="shared" si="3"/>
        <v>中國-現代-普通</v>
      </c>
      <c r="B32" s="530" t="s">
        <v>1561</v>
      </c>
      <c r="C32" s="530" t="s">
        <v>1562</v>
      </c>
      <c r="D32" s="530" t="s">
        <v>1605</v>
      </c>
      <c r="E32" s="530" t="s">
        <v>1587</v>
      </c>
      <c r="F32" s="530" t="s">
        <v>1564</v>
      </c>
      <c r="G32" s="530" t="s">
        <v>1606</v>
      </c>
      <c r="H32" s="530" t="s">
        <v>1553</v>
      </c>
      <c r="I32" s="537"/>
      <c r="J32" s="537"/>
      <c r="K32" s="537"/>
      <c r="L32" s="537"/>
      <c r="M32" s="537"/>
      <c r="N32" s="537"/>
      <c r="O32" s="537"/>
      <c r="P32" s="537"/>
      <c r="Q32" s="537"/>
      <c r="R32" s="537"/>
      <c r="S32" s="537"/>
      <c r="T32" s="537"/>
      <c r="U32" s="537"/>
      <c r="V32" s="537"/>
      <c r="W32" s="537"/>
      <c r="X32" s="537"/>
      <c r="Y32" s="537"/>
      <c r="Z32" s="537"/>
    </row>
    <row r="33" ht="14.25" spans="1:26">
      <c r="A33" s="530" t="str">
        <f t="shared" si="3"/>
        <v>中國-現代-小康</v>
      </c>
      <c r="B33" s="530" t="s">
        <v>1567</v>
      </c>
      <c r="C33" s="530" t="s">
        <v>1568</v>
      </c>
      <c r="D33" s="530" t="s">
        <v>1605</v>
      </c>
      <c r="E33" s="530" t="s">
        <v>1607</v>
      </c>
      <c r="F33" s="530" t="s">
        <v>1570</v>
      </c>
      <c r="G33" s="530" t="s">
        <v>1608</v>
      </c>
      <c r="H33" s="530" t="s">
        <v>1609</v>
      </c>
      <c r="I33" s="537"/>
      <c r="J33" s="537"/>
      <c r="K33" s="537"/>
      <c r="L33" s="537"/>
      <c r="M33" s="537"/>
      <c r="N33" s="537"/>
      <c r="O33" s="537"/>
      <c r="P33" s="537"/>
      <c r="Q33" s="537"/>
      <c r="R33" s="537"/>
      <c r="S33" s="537"/>
      <c r="T33" s="537"/>
      <c r="U33" s="537"/>
      <c r="V33" s="537"/>
      <c r="W33" s="537"/>
      <c r="X33" s="537"/>
      <c r="Y33" s="537"/>
      <c r="Z33" s="537"/>
    </row>
    <row r="34" ht="14.25" spans="1:26">
      <c r="A34" s="530" t="str">
        <f t="shared" si="3"/>
        <v>中國-現代-富裕</v>
      </c>
      <c r="B34" s="530" t="s">
        <v>1573</v>
      </c>
      <c r="C34" s="530" t="s">
        <v>1574</v>
      </c>
      <c r="D34" s="530" t="s">
        <v>1605</v>
      </c>
      <c r="E34" s="530" t="s">
        <v>1558</v>
      </c>
      <c r="F34" s="530" t="s">
        <v>1576</v>
      </c>
      <c r="G34" s="530" t="s">
        <v>1610</v>
      </c>
      <c r="H34" s="530" t="s">
        <v>1611</v>
      </c>
      <c r="I34" s="537"/>
      <c r="J34" s="537"/>
      <c r="K34" s="537"/>
      <c r="L34" s="537"/>
      <c r="M34" s="537"/>
      <c r="N34" s="537"/>
      <c r="O34" s="537"/>
      <c r="P34" s="537"/>
      <c r="Q34" s="537"/>
      <c r="R34" s="537"/>
      <c r="S34" s="537"/>
      <c r="T34" s="537"/>
      <c r="U34" s="537"/>
      <c r="V34" s="537"/>
      <c r="W34" s="537"/>
      <c r="X34" s="537"/>
      <c r="Y34" s="537"/>
      <c r="Z34" s="537"/>
    </row>
    <row r="35" ht="14.25" spans="1:26">
      <c r="A35" s="530" t="str">
        <f t="shared" si="3"/>
        <v>中國-現代-富豪</v>
      </c>
      <c r="B35" s="530" t="s">
        <v>1579</v>
      </c>
      <c r="C35" s="530" t="s">
        <v>1579</v>
      </c>
      <c r="D35" s="530" t="s">
        <v>1605</v>
      </c>
      <c r="E35" s="530" t="s">
        <v>1612</v>
      </c>
      <c r="F35" s="530" t="s">
        <v>1581</v>
      </c>
      <c r="G35" s="530" t="s">
        <v>1613</v>
      </c>
      <c r="H35" s="530" t="s">
        <v>1600</v>
      </c>
      <c r="I35" s="537"/>
      <c r="J35" s="537"/>
      <c r="K35" s="537"/>
      <c r="L35" s="537"/>
      <c r="M35" s="537"/>
      <c r="N35" s="537"/>
      <c r="O35" s="537"/>
      <c r="P35" s="537"/>
      <c r="Q35" s="537"/>
      <c r="R35" s="537"/>
      <c r="S35" s="537"/>
      <c r="T35" s="537"/>
      <c r="U35" s="537"/>
      <c r="V35" s="537"/>
      <c r="W35" s="537"/>
      <c r="X35" s="537"/>
      <c r="Y35" s="537"/>
      <c r="Z35" s="537"/>
    </row>
    <row r="36" ht="14.25" spans="1:26">
      <c r="A36" s="530"/>
      <c r="B36" s="530"/>
      <c r="C36" s="530"/>
      <c r="D36" s="530"/>
      <c r="E36" s="530"/>
      <c r="F36" s="530"/>
      <c r="G36" s="530"/>
      <c r="H36" s="530"/>
      <c r="I36" s="537"/>
      <c r="J36" s="537"/>
      <c r="K36" s="537"/>
      <c r="L36" s="537"/>
      <c r="M36" s="537"/>
      <c r="N36" s="537"/>
      <c r="O36" s="537"/>
      <c r="P36" s="537"/>
      <c r="Q36" s="537"/>
      <c r="R36" s="537"/>
      <c r="S36" s="537"/>
      <c r="T36" s="537"/>
      <c r="U36" s="537"/>
      <c r="V36" s="537"/>
      <c r="W36" s="537"/>
      <c r="X36" s="537"/>
      <c r="Y36" s="537"/>
      <c r="Z36" s="537"/>
    </row>
    <row r="37" ht="14.25" spans="1:26">
      <c r="A37" s="530"/>
      <c r="B37" s="530"/>
      <c r="C37" s="530"/>
      <c r="D37" s="530"/>
      <c r="E37" s="530"/>
      <c r="F37" s="530"/>
      <c r="G37" s="530"/>
      <c r="H37" s="530"/>
      <c r="I37" s="537"/>
      <c r="J37" s="537"/>
      <c r="K37" s="537"/>
      <c r="L37" s="537"/>
      <c r="M37" s="537"/>
      <c r="N37" s="537"/>
      <c r="O37" s="537"/>
      <c r="P37" s="537"/>
      <c r="Q37" s="537"/>
      <c r="R37" s="537"/>
      <c r="S37" s="537"/>
      <c r="T37" s="537"/>
      <c r="U37" s="537"/>
      <c r="V37" s="537"/>
      <c r="W37" s="537"/>
      <c r="X37" s="537"/>
      <c r="Y37" s="537"/>
      <c r="Z37" s="537"/>
    </row>
    <row r="38" ht="16.5" spans="1:26">
      <c r="A38" s="530" t="s">
        <v>1614</v>
      </c>
      <c r="B38" s="531" t="s">
        <v>1548</v>
      </c>
      <c r="C38" s="531" t="s">
        <v>1549</v>
      </c>
      <c r="D38" s="535" t="s">
        <v>1550</v>
      </c>
      <c r="E38" s="531" t="s">
        <v>505</v>
      </c>
      <c r="F38" s="532" t="s">
        <v>504</v>
      </c>
      <c r="G38" s="532" t="s">
        <v>1471</v>
      </c>
      <c r="H38" s="533" t="s">
        <v>507</v>
      </c>
      <c r="I38" s="537"/>
      <c r="J38" s="537"/>
      <c r="K38" s="537"/>
      <c r="L38" s="537"/>
      <c r="M38" s="537"/>
      <c r="N38" s="537"/>
      <c r="O38" s="537"/>
      <c r="P38" s="537"/>
      <c r="Q38" s="537"/>
      <c r="R38" s="537"/>
      <c r="S38" s="537"/>
      <c r="T38" s="537"/>
      <c r="U38" s="537"/>
      <c r="V38" s="537"/>
      <c r="W38" s="537"/>
      <c r="X38" s="537"/>
      <c r="Y38" s="537"/>
      <c r="Z38" s="537"/>
    </row>
    <row r="39" ht="14.25" spans="1:26">
      <c r="A39" s="530" t="str">
        <f t="shared" ref="A39:A44" si="4">$A$38&amp;F39</f>
        <v>美國-1920-身無分文</v>
      </c>
      <c r="B39" s="530" t="s">
        <v>1551</v>
      </c>
      <c r="C39" s="534" t="s">
        <v>1551</v>
      </c>
      <c r="D39" s="536" t="s">
        <v>1585</v>
      </c>
      <c r="E39" s="530" t="s">
        <v>1556</v>
      </c>
      <c r="F39" s="530" t="s">
        <v>1554</v>
      </c>
      <c r="G39" s="530" t="s">
        <v>1555</v>
      </c>
      <c r="H39" s="530" t="s">
        <v>1556</v>
      </c>
      <c r="I39" s="537"/>
      <c r="J39" s="537"/>
      <c r="K39" s="537"/>
      <c r="L39" s="537"/>
      <c r="M39" s="537"/>
      <c r="N39" s="537"/>
      <c r="O39" s="537"/>
      <c r="P39" s="537"/>
      <c r="Q39" s="537"/>
      <c r="R39" s="537"/>
      <c r="S39" s="537"/>
      <c r="T39" s="537"/>
      <c r="U39" s="537"/>
      <c r="V39" s="537"/>
      <c r="W39" s="537"/>
      <c r="X39" s="537"/>
      <c r="Y39" s="537"/>
      <c r="Z39" s="537"/>
    </row>
    <row r="40" ht="14.25" spans="1:26">
      <c r="A40" s="530" t="str">
        <f t="shared" si="4"/>
        <v>美國-1920-貧窮</v>
      </c>
      <c r="B40" s="530" t="s">
        <v>1556</v>
      </c>
      <c r="C40" s="534" t="s">
        <v>1557</v>
      </c>
      <c r="D40" s="536" t="s">
        <v>1585</v>
      </c>
      <c r="E40" s="530" t="s">
        <v>1556</v>
      </c>
      <c r="F40" s="530" t="s">
        <v>1559</v>
      </c>
      <c r="G40" s="530" t="s">
        <v>1561</v>
      </c>
      <c r="H40" s="530" t="s">
        <v>1615</v>
      </c>
      <c r="I40" s="537"/>
      <c r="J40" s="537"/>
      <c r="K40" s="537"/>
      <c r="L40" s="537"/>
      <c r="M40" s="537"/>
      <c r="N40" s="537"/>
      <c r="O40" s="537"/>
      <c r="P40" s="537"/>
      <c r="Q40" s="537"/>
      <c r="R40" s="537"/>
      <c r="S40" s="537"/>
      <c r="T40" s="537"/>
      <c r="U40" s="537"/>
      <c r="V40" s="537"/>
      <c r="W40" s="537"/>
      <c r="X40" s="537"/>
      <c r="Y40" s="537"/>
      <c r="Z40" s="537"/>
    </row>
    <row r="41" ht="14.25" spans="1:26">
      <c r="A41" s="530" t="str">
        <f t="shared" si="4"/>
        <v>美國-1920-普通</v>
      </c>
      <c r="B41" s="530" t="s">
        <v>1561</v>
      </c>
      <c r="C41" s="534" t="s">
        <v>1562</v>
      </c>
      <c r="D41" s="536" t="s">
        <v>1585</v>
      </c>
      <c r="E41" s="530" t="s">
        <v>1615</v>
      </c>
      <c r="F41" s="530" t="s">
        <v>1564</v>
      </c>
      <c r="G41" s="530" t="s">
        <v>1567</v>
      </c>
      <c r="H41" s="530" t="s">
        <v>1561</v>
      </c>
      <c r="I41" s="537"/>
      <c r="J41" s="537"/>
      <c r="K41" s="537"/>
      <c r="L41" s="537"/>
      <c r="M41" s="537"/>
      <c r="N41" s="537"/>
      <c r="O41" s="537"/>
      <c r="P41" s="537"/>
      <c r="Q41" s="537"/>
      <c r="R41" s="537"/>
      <c r="S41" s="537"/>
      <c r="T41" s="537"/>
      <c r="U41" s="537"/>
      <c r="V41" s="537"/>
      <c r="W41" s="537"/>
      <c r="X41" s="537"/>
      <c r="Y41" s="537"/>
      <c r="Z41" s="537"/>
    </row>
    <row r="42" ht="14.25" spans="1:26">
      <c r="A42" s="530" t="str">
        <f t="shared" si="4"/>
        <v>美國-1920-小康</v>
      </c>
      <c r="B42" s="530" t="s">
        <v>1567</v>
      </c>
      <c r="C42" s="534" t="s">
        <v>1568</v>
      </c>
      <c r="D42" s="536" t="s">
        <v>1585</v>
      </c>
      <c r="E42" s="530" t="s">
        <v>1616</v>
      </c>
      <c r="F42" s="530" t="s">
        <v>1570</v>
      </c>
      <c r="G42" s="530" t="s">
        <v>1607</v>
      </c>
      <c r="H42" s="530" t="s">
        <v>1567</v>
      </c>
      <c r="I42" s="537"/>
      <c r="J42" s="537"/>
      <c r="K42" s="537"/>
      <c r="L42" s="537"/>
      <c r="M42" s="537"/>
      <c r="N42" s="537"/>
      <c r="O42" s="537"/>
      <c r="P42" s="537"/>
      <c r="Q42" s="537"/>
      <c r="R42" s="537"/>
      <c r="S42" s="537"/>
      <c r="T42" s="537"/>
      <c r="U42" s="537"/>
      <c r="V42" s="537"/>
      <c r="W42" s="537"/>
      <c r="X42" s="537"/>
      <c r="Y42" s="537"/>
      <c r="Z42" s="537"/>
    </row>
    <row r="43" ht="14.25" spans="1:26">
      <c r="A43" s="530" t="str">
        <f t="shared" si="4"/>
        <v>美國-1920-富裕</v>
      </c>
      <c r="B43" s="530" t="s">
        <v>1573</v>
      </c>
      <c r="C43" s="534" t="s">
        <v>1574</v>
      </c>
      <c r="D43" s="536" t="s">
        <v>1585</v>
      </c>
      <c r="E43" s="530" t="s">
        <v>1586</v>
      </c>
      <c r="F43" s="530" t="s">
        <v>1576</v>
      </c>
      <c r="G43" s="530" t="s">
        <v>1558</v>
      </c>
      <c r="H43" s="530" t="s">
        <v>1617</v>
      </c>
      <c r="I43" s="537"/>
      <c r="J43" s="537"/>
      <c r="K43" s="537"/>
      <c r="L43" s="537"/>
      <c r="M43" s="537"/>
      <c r="N43" s="537"/>
      <c r="O43" s="537"/>
      <c r="P43" s="537"/>
      <c r="Q43" s="537"/>
      <c r="R43" s="537"/>
      <c r="S43" s="537"/>
      <c r="T43" s="537"/>
      <c r="U43" s="537"/>
      <c r="V43" s="537"/>
      <c r="W43" s="537"/>
      <c r="X43" s="537"/>
      <c r="Y43" s="537"/>
      <c r="Z43" s="537"/>
    </row>
    <row r="44" ht="14.25" spans="1:26">
      <c r="A44" s="530" t="str">
        <f t="shared" si="4"/>
        <v>美國-1920-富豪</v>
      </c>
      <c r="B44" s="530" t="s">
        <v>1579</v>
      </c>
      <c r="C44" s="534" t="s">
        <v>1579</v>
      </c>
      <c r="D44" s="536" t="s">
        <v>1585</v>
      </c>
      <c r="E44" s="530" t="s">
        <v>1592</v>
      </c>
      <c r="F44" s="530" t="s">
        <v>1581</v>
      </c>
      <c r="G44" s="530" t="s">
        <v>1618</v>
      </c>
      <c r="H44" s="530" t="s">
        <v>1609</v>
      </c>
      <c r="I44" s="537"/>
      <c r="J44" s="537"/>
      <c r="K44" s="537"/>
      <c r="L44" s="537"/>
      <c r="M44" s="537"/>
      <c r="N44" s="537"/>
      <c r="O44" s="537"/>
      <c r="P44" s="537"/>
      <c r="Q44" s="537"/>
      <c r="R44" s="537"/>
      <c r="S44" s="537"/>
      <c r="T44" s="537"/>
      <c r="U44" s="537"/>
      <c r="V44" s="537"/>
      <c r="W44" s="537"/>
      <c r="X44" s="537"/>
      <c r="Y44" s="537"/>
      <c r="Z44" s="537"/>
    </row>
    <row r="45" ht="14.25" spans="1:26">
      <c r="A45" s="530"/>
      <c r="B45" s="530"/>
      <c r="C45" s="530"/>
      <c r="D45" s="530"/>
      <c r="E45" s="530"/>
      <c r="F45" s="530"/>
      <c r="G45" s="530"/>
      <c r="H45" s="530"/>
      <c r="I45" s="537"/>
      <c r="J45" s="537"/>
      <c r="K45" s="537"/>
      <c r="L45" s="537"/>
      <c r="M45" s="537"/>
      <c r="N45" s="537"/>
      <c r="O45" s="537"/>
      <c r="P45" s="537"/>
      <c r="Q45" s="537"/>
      <c r="R45" s="537"/>
      <c r="S45" s="537"/>
      <c r="T45" s="537"/>
      <c r="U45" s="537"/>
      <c r="V45" s="537"/>
      <c r="W45" s="537"/>
      <c r="X45" s="537"/>
      <c r="Y45" s="537"/>
      <c r="Z45" s="537"/>
    </row>
    <row r="46" ht="14.25" spans="1:26">
      <c r="A46" s="530"/>
      <c r="B46" s="530"/>
      <c r="C46" s="530"/>
      <c r="D46" s="530"/>
      <c r="E46" s="530"/>
      <c r="F46" s="530"/>
      <c r="G46" s="530"/>
      <c r="H46" s="530"/>
      <c r="I46" s="537"/>
      <c r="J46" s="537"/>
      <c r="K46" s="537"/>
      <c r="L46" s="537"/>
      <c r="M46" s="537"/>
      <c r="N46" s="537"/>
      <c r="O46" s="537"/>
      <c r="P46" s="537"/>
      <c r="Q46" s="537"/>
      <c r="R46" s="537"/>
      <c r="S46" s="537"/>
      <c r="T46" s="537"/>
      <c r="U46" s="537"/>
      <c r="V46" s="537"/>
      <c r="W46" s="537"/>
      <c r="X46" s="537"/>
      <c r="Y46" s="537"/>
      <c r="Z46" s="537"/>
    </row>
    <row r="47" ht="16.5" spans="1:26">
      <c r="A47" s="530" t="s">
        <v>1619</v>
      </c>
      <c r="B47" s="531" t="s">
        <v>1548</v>
      </c>
      <c r="C47" s="531" t="s">
        <v>1549</v>
      </c>
      <c r="D47" s="535" t="s">
        <v>1550</v>
      </c>
      <c r="E47" s="531" t="s">
        <v>505</v>
      </c>
      <c r="F47" s="532" t="s">
        <v>504</v>
      </c>
      <c r="G47" s="532" t="s">
        <v>1471</v>
      </c>
      <c r="H47" s="533" t="s">
        <v>507</v>
      </c>
      <c r="I47" s="537"/>
      <c r="J47" s="537"/>
      <c r="K47" s="537"/>
      <c r="L47" s="537"/>
      <c r="M47" s="537"/>
      <c r="N47" s="537"/>
      <c r="O47" s="537"/>
      <c r="P47" s="537"/>
      <c r="Q47" s="537"/>
      <c r="R47" s="537"/>
      <c r="S47" s="537"/>
      <c r="T47" s="537"/>
      <c r="U47" s="537"/>
      <c r="V47" s="537"/>
      <c r="W47" s="537"/>
      <c r="X47" s="537"/>
      <c r="Y47" s="537"/>
      <c r="Z47" s="537"/>
    </row>
    <row r="48" ht="14.25" spans="1:26">
      <c r="A48" s="530" t="str">
        <f t="shared" ref="A48:A53" si="5">$A$47&amp;F48</f>
        <v>歐洲-1500-身無分文</v>
      </c>
      <c r="B48" s="530" t="s">
        <v>1551</v>
      </c>
      <c r="C48" s="534" t="s">
        <v>1551</v>
      </c>
      <c r="D48" s="536" t="s">
        <v>1620</v>
      </c>
      <c r="E48" s="530" t="s">
        <v>1556</v>
      </c>
      <c r="F48" s="530" t="s">
        <v>1554</v>
      </c>
      <c r="G48" s="530" t="s">
        <v>1555</v>
      </c>
      <c r="H48" s="530" t="s">
        <v>1556</v>
      </c>
      <c r="I48" s="530"/>
      <c r="J48" s="530"/>
      <c r="K48" s="530"/>
      <c r="L48" s="530"/>
      <c r="M48" s="537"/>
      <c r="N48" s="537"/>
      <c r="O48" s="537"/>
      <c r="P48" s="537"/>
      <c r="Q48" s="537"/>
      <c r="R48" s="537"/>
      <c r="S48" s="537"/>
      <c r="T48" s="537"/>
      <c r="U48" s="537"/>
      <c r="V48" s="537"/>
      <c r="W48" s="537"/>
      <c r="X48" s="537"/>
      <c r="Y48" s="537"/>
      <c r="Z48" s="537"/>
    </row>
    <row r="49" ht="14.25" spans="1:26">
      <c r="A49" s="530" t="str">
        <f t="shared" si="5"/>
        <v>歐洲-1500-貧窮</v>
      </c>
      <c r="B49" s="530" t="s">
        <v>1556</v>
      </c>
      <c r="C49" s="534" t="s">
        <v>1557</v>
      </c>
      <c r="D49" s="536" t="s">
        <v>1620</v>
      </c>
      <c r="E49" s="530" t="s">
        <v>1556</v>
      </c>
      <c r="F49" s="530" t="s">
        <v>1559</v>
      </c>
      <c r="G49" s="530" t="s">
        <v>1561</v>
      </c>
      <c r="H49" s="530" t="s">
        <v>1615</v>
      </c>
      <c r="I49" s="530"/>
      <c r="J49" s="530"/>
      <c r="K49" s="530"/>
      <c r="L49" s="530"/>
      <c r="M49" s="537"/>
      <c r="N49" s="537"/>
      <c r="O49" s="537"/>
      <c r="P49" s="537"/>
      <c r="Q49" s="537"/>
      <c r="R49" s="537"/>
      <c r="S49" s="537"/>
      <c r="T49" s="537"/>
      <c r="U49" s="537"/>
      <c r="V49" s="537"/>
      <c r="W49" s="537"/>
      <c r="X49" s="537"/>
      <c r="Y49" s="537"/>
      <c r="Z49" s="537"/>
    </row>
    <row r="50" ht="14.25" spans="1:26">
      <c r="A50" s="530" t="str">
        <f t="shared" si="5"/>
        <v>歐洲-1500-普通</v>
      </c>
      <c r="B50" s="530" t="s">
        <v>1561</v>
      </c>
      <c r="C50" s="534" t="s">
        <v>1562</v>
      </c>
      <c r="D50" s="536" t="s">
        <v>1620</v>
      </c>
      <c r="E50" s="530" t="s">
        <v>1615</v>
      </c>
      <c r="F50" s="530" t="s">
        <v>1564</v>
      </c>
      <c r="G50" s="530" t="s">
        <v>1567</v>
      </c>
      <c r="H50" s="530" t="s">
        <v>1561</v>
      </c>
      <c r="I50" s="530"/>
      <c r="J50" s="530"/>
      <c r="K50" s="530"/>
      <c r="L50" s="530"/>
      <c r="M50" s="537"/>
      <c r="N50" s="537"/>
      <c r="O50" s="537"/>
      <c r="P50" s="537"/>
      <c r="Q50" s="537"/>
      <c r="R50" s="537"/>
      <c r="S50" s="537"/>
      <c r="T50" s="537"/>
      <c r="U50" s="537"/>
      <c r="V50" s="537"/>
      <c r="W50" s="537"/>
      <c r="X50" s="537"/>
      <c r="Y50" s="537"/>
      <c r="Z50" s="537"/>
    </row>
    <row r="51" ht="14.25" spans="1:26">
      <c r="A51" s="530" t="str">
        <f t="shared" si="5"/>
        <v>歐洲-1500-小康</v>
      </c>
      <c r="B51" s="530" t="s">
        <v>1567</v>
      </c>
      <c r="C51" s="534" t="s">
        <v>1568</v>
      </c>
      <c r="D51" s="536" t="s">
        <v>1620</v>
      </c>
      <c r="E51" s="530" t="s">
        <v>1616</v>
      </c>
      <c r="F51" s="530" t="s">
        <v>1570</v>
      </c>
      <c r="G51" s="530" t="s">
        <v>1607</v>
      </c>
      <c r="H51" s="530" t="s">
        <v>1567</v>
      </c>
      <c r="I51" s="530"/>
      <c r="J51" s="530"/>
      <c r="K51" s="530"/>
      <c r="L51" s="530"/>
      <c r="M51" s="537"/>
      <c r="N51" s="537"/>
      <c r="O51" s="537"/>
      <c r="P51" s="537"/>
      <c r="Q51" s="537"/>
      <c r="R51" s="537"/>
      <c r="S51" s="537"/>
      <c r="T51" s="537"/>
      <c r="U51" s="537"/>
      <c r="V51" s="537"/>
      <c r="W51" s="537"/>
      <c r="X51" s="537"/>
      <c r="Y51" s="537"/>
      <c r="Z51" s="537"/>
    </row>
    <row r="52" ht="14.25" spans="1:26">
      <c r="A52" s="530" t="str">
        <f t="shared" si="5"/>
        <v>歐洲-1500-富裕</v>
      </c>
      <c r="B52" s="530" t="s">
        <v>1573</v>
      </c>
      <c r="C52" s="534" t="s">
        <v>1574</v>
      </c>
      <c r="D52" s="536" t="s">
        <v>1620</v>
      </c>
      <c r="E52" s="530" t="s">
        <v>1586</v>
      </c>
      <c r="F52" s="530" t="s">
        <v>1576</v>
      </c>
      <c r="G52" s="530" t="s">
        <v>1558</v>
      </c>
      <c r="H52" s="530" t="s">
        <v>1617</v>
      </c>
      <c r="I52" s="530"/>
      <c r="J52" s="530"/>
      <c r="K52" s="530"/>
      <c r="L52" s="530"/>
      <c r="M52" s="537"/>
      <c r="N52" s="537"/>
      <c r="O52" s="537"/>
      <c r="P52" s="537"/>
      <c r="Q52" s="537"/>
      <c r="R52" s="537"/>
      <c r="S52" s="537"/>
      <c r="T52" s="537"/>
      <c r="U52" s="537"/>
      <c r="V52" s="537"/>
      <c r="W52" s="537"/>
      <c r="X52" s="537"/>
      <c r="Y52" s="537"/>
      <c r="Z52" s="537"/>
    </row>
    <row r="53" ht="14.25" spans="1:26">
      <c r="A53" s="530" t="str">
        <f t="shared" si="5"/>
        <v>歐洲-1500-富豪</v>
      </c>
      <c r="B53" s="530" t="s">
        <v>1579</v>
      </c>
      <c r="C53" s="534" t="s">
        <v>1579</v>
      </c>
      <c r="D53" s="536" t="s">
        <v>1620</v>
      </c>
      <c r="E53" s="530" t="s">
        <v>1609</v>
      </c>
      <c r="F53" s="530" t="s">
        <v>1581</v>
      </c>
      <c r="G53" s="530" t="s">
        <v>1621</v>
      </c>
      <c r="H53" s="530" t="s">
        <v>1607</v>
      </c>
      <c r="I53" s="530"/>
      <c r="J53" s="530"/>
      <c r="K53" s="530"/>
      <c r="L53" s="530"/>
      <c r="M53" s="537"/>
      <c r="N53" s="537"/>
      <c r="O53" s="537"/>
      <c r="P53" s="537"/>
      <c r="Q53" s="537"/>
      <c r="R53" s="537"/>
      <c r="S53" s="537"/>
      <c r="T53" s="537"/>
      <c r="U53" s="537"/>
      <c r="V53" s="537"/>
      <c r="W53" s="537"/>
      <c r="X53" s="537"/>
      <c r="Y53" s="537"/>
      <c r="Z53" s="537"/>
    </row>
    <row r="54" ht="14.25" spans="1:26">
      <c r="A54" s="530"/>
      <c r="B54" s="530"/>
      <c r="C54" s="530"/>
      <c r="D54" s="530"/>
      <c r="E54" s="530"/>
      <c r="F54" s="530"/>
      <c r="G54" s="530"/>
      <c r="H54" s="530"/>
      <c r="I54" s="530"/>
      <c r="J54" s="530"/>
      <c r="K54" s="530"/>
      <c r="L54" s="530"/>
      <c r="M54" s="537"/>
      <c r="N54" s="537"/>
      <c r="O54" s="537"/>
      <c r="P54" s="537"/>
      <c r="Q54" s="537"/>
      <c r="R54" s="537"/>
      <c r="S54" s="537"/>
      <c r="T54" s="537"/>
      <c r="U54" s="537"/>
      <c r="V54" s="537"/>
      <c r="W54" s="537"/>
      <c r="X54" s="537"/>
      <c r="Y54" s="537"/>
      <c r="Z54" s="537"/>
    </row>
    <row r="55" ht="14.25" spans="1:26">
      <c r="A55" s="530"/>
      <c r="B55" s="530"/>
      <c r="C55" s="530"/>
      <c r="D55" s="530"/>
      <c r="E55" s="530"/>
      <c r="F55" s="530"/>
      <c r="G55" s="530"/>
      <c r="H55" s="530"/>
      <c r="I55" s="537"/>
      <c r="J55" s="537"/>
      <c r="K55" s="537"/>
      <c r="L55" s="537"/>
      <c r="M55" s="537"/>
      <c r="N55" s="537"/>
      <c r="O55" s="537"/>
      <c r="P55" s="537"/>
      <c r="Q55" s="537"/>
      <c r="R55" s="537"/>
      <c r="S55" s="537"/>
      <c r="T55" s="537"/>
      <c r="U55" s="537"/>
      <c r="V55" s="537"/>
      <c r="W55" s="537"/>
      <c r="X55" s="537"/>
      <c r="Y55" s="537"/>
      <c r="Z55" s="537"/>
    </row>
    <row r="56" ht="16.5" spans="1:26">
      <c r="A56" s="530" t="s">
        <v>1622</v>
      </c>
      <c r="B56" s="531" t="s">
        <v>1548</v>
      </c>
      <c r="C56" s="531" t="s">
        <v>1549</v>
      </c>
      <c r="D56" s="531" t="s">
        <v>1550</v>
      </c>
      <c r="E56" s="531" t="s">
        <v>505</v>
      </c>
      <c r="F56" s="532" t="s">
        <v>504</v>
      </c>
      <c r="G56" s="532" t="s">
        <v>1471</v>
      </c>
      <c r="H56" s="533" t="s">
        <v>507</v>
      </c>
      <c r="I56" s="537"/>
      <c r="J56" s="537"/>
      <c r="K56" s="537"/>
      <c r="L56" s="537"/>
      <c r="M56" s="537"/>
      <c r="N56" s="537"/>
      <c r="O56" s="537"/>
      <c r="P56" s="537"/>
      <c r="Q56" s="537"/>
      <c r="R56" s="537"/>
      <c r="S56" s="537"/>
      <c r="T56" s="537"/>
      <c r="U56" s="537"/>
      <c r="V56" s="537"/>
      <c r="W56" s="537"/>
      <c r="X56" s="537"/>
      <c r="Y56" s="537"/>
      <c r="Z56" s="537"/>
    </row>
    <row r="57" ht="14.25" spans="1:26">
      <c r="A57" s="530" t="str">
        <f t="shared" ref="A57:A62" si="6">$A$56&amp;F57</f>
        <v>中國-古代-身無分文</v>
      </c>
      <c r="B57" s="530" t="s">
        <v>1551</v>
      </c>
      <c r="C57" s="530" t="s">
        <v>1551</v>
      </c>
      <c r="D57" s="530" t="s">
        <v>1623</v>
      </c>
      <c r="E57" s="530" t="s">
        <v>1556</v>
      </c>
      <c r="F57" s="530" t="s">
        <v>1554</v>
      </c>
      <c r="G57" s="530" t="s">
        <v>1555</v>
      </c>
      <c r="H57" s="530" t="s">
        <v>1556</v>
      </c>
      <c r="I57" s="537"/>
      <c r="J57" s="537"/>
      <c r="K57" s="537"/>
      <c r="L57" s="537"/>
      <c r="M57" s="537"/>
      <c r="N57" s="537"/>
      <c r="O57" s="537"/>
      <c r="P57" s="537"/>
      <c r="Q57" s="537"/>
      <c r="R57" s="537"/>
      <c r="S57" s="537"/>
      <c r="T57" s="537"/>
      <c r="U57" s="537"/>
      <c r="V57" s="537"/>
      <c r="W57" s="537"/>
      <c r="X57" s="537"/>
      <c r="Y57" s="537"/>
      <c r="Z57" s="537"/>
    </row>
    <row r="58" ht="14.25" spans="1:26">
      <c r="A58" s="530" t="str">
        <f t="shared" si="6"/>
        <v>中國-古代-貧窮</v>
      </c>
      <c r="B58" s="530" t="s">
        <v>1556</v>
      </c>
      <c r="C58" s="530" t="s">
        <v>1557</v>
      </c>
      <c r="D58" s="530" t="s">
        <v>1623</v>
      </c>
      <c r="E58" s="530" t="s">
        <v>1556</v>
      </c>
      <c r="F58" s="530" t="s">
        <v>1559</v>
      </c>
      <c r="G58" s="530" t="s">
        <v>1561</v>
      </c>
      <c r="H58" s="530" t="s">
        <v>1615</v>
      </c>
      <c r="I58" s="537"/>
      <c r="J58" s="537"/>
      <c r="K58" s="537"/>
      <c r="L58" s="537"/>
      <c r="M58" s="537"/>
      <c r="N58" s="537"/>
      <c r="O58" s="537"/>
      <c r="P58" s="537"/>
      <c r="Q58" s="537"/>
      <c r="R58" s="537"/>
      <c r="S58" s="537"/>
      <c r="T58" s="537"/>
      <c r="U58" s="537"/>
      <c r="V58" s="537"/>
      <c r="W58" s="537"/>
      <c r="X58" s="537"/>
      <c r="Y58" s="537"/>
      <c r="Z58" s="537"/>
    </row>
    <row r="59" ht="14.25" spans="1:26">
      <c r="A59" s="530" t="str">
        <f t="shared" si="6"/>
        <v>中國-古代-普通</v>
      </c>
      <c r="B59" s="530" t="s">
        <v>1561</v>
      </c>
      <c r="C59" s="530" t="s">
        <v>1562</v>
      </c>
      <c r="D59" s="530" t="s">
        <v>1623</v>
      </c>
      <c r="E59" s="530" t="s">
        <v>1615</v>
      </c>
      <c r="F59" s="530" t="s">
        <v>1564</v>
      </c>
      <c r="G59" s="530" t="s">
        <v>1567</v>
      </c>
      <c r="H59" s="530" t="s">
        <v>1561</v>
      </c>
      <c r="I59" s="537"/>
      <c r="J59" s="537"/>
      <c r="K59" s="537"/>
      <c r="L59" s="537"/>
      <c r="M59" s="537"/>
      <c r="N59" s="537"/>
      <c r="O59" s="537"/>
      <c r="P59" s="537"/>
      <c r="Q59" s="537"/>
      <c r="R59" s="537"/>
      <c r="S59" s="537"/>
      <c r="T59" s="537"/>
      <c r="U59" s="537"/>
      <c r="V59" s="537"/>
      <c r="W59" s="537"/>
      <c r="X59" s="537"/>
      <c r="Y59" s="537"/>
      <c r="Z59" s="537"/>
    </row>
    <row r="60" ht="14.25" spans="1:26">
      <c r="A60" s="530" t="str">
        <f t="shared" si="6"/>
        <v>中國-古代-小康</v>
      </c>
      <c r="B60" s="530" t="s">
        <v>1567</v>
      </c>
      <c r="C60" s="530" t="s">
        <v>1568</v>
      </c>
      <c r="D60" s="530" t="s">
        <v>1623</v>
      </c>
      <c r="E60" s="530" t="s">
        <v>1616</v>
      </c>
      <c r="F60" s="530" t="s">
        <v>1570</v>
      </c>
      <c r="G60" s="530" t="s">
        <v>1607</v>
      </c>
      <c r="H60" s="530" t="s">
        <v>1567</v>
      </c>
      <c r="I60" s="537"/>
      <c r="J60" s="537"/>
      <c r="K60" s="537"/>
      <c r="L60" s="537"/>
      <c r="M60" s="537"/>
      <c r="N60" s="537"/>
      <c r="O60" s="537"/>
      <c r="P60" s="537"/>
      <c r="Q60" s="537"/>
      <c r="R60" s="537"/>
      <c r="S60" s="537"/>
      <c r="T60" s="537"/>
      <c r="U60" s="537"/>
      <c r="V60" s="537"/>
      <c r="W60" s="537"/>
      <c r="X60" s="537"/>
      <c r="Y60" s="537"/>
      <c r="Z60" s="537"/>
    </row>
    <row r="61" ht="14.25" spans="1:26">
      <c r="A61" s="530" t="str">
        <f t="shared" si="6"/>
        <v>中國-古代-富裕</v>
      </c>
      <c r="B61" s="530" t="s">
        <v>1573</v>
      </c>
      <c r="C61" s="530" t="s">
        <v>1574</v>
      </c>
      <c r="D61" s="530" t="s">
        <v>1623</v>
      </c>
      <c r="E61" s="530" t="s">
        <v>1586</v>
      </c>
      <c r="F61" s="530" t="s">
        <v>1576</v>
      </c>
      <c r="G61" s="530" t="s">
        <v>1558</v>
      </c>
      <c r="H61" s="530" t="s">
        <v>1617</v>
      </c>
      <c r="I61" s="537"/>
      <c r="J61" s="537"/>
      <c r="K61" s="537"/>
      <c r="L61" s="537"/>
      <c r="M61" s="537"/>
      <c r="N61" s="537"/>
      <c r="O61" s="537"/>
      <c r="P61" s="537"/>
      <c r="Q61" s="537"/>
      <c r="R61" s="537"/>
      <c r="S61" s="537"/>
      <c r="T61" s="537"/>
      <c r="U61" s="537"/>
      <c r="V61" s="537"/>
      <c r="W61" s="537"/>
      <c r="X61" s="537"/>
      <c r="Y61" s="537"/>
      <c r="Z61" s="537"/>
    </row>
    <row r="62" ht="14.25" spans="1:26">
      <c r="A62" s="530" t="str">
        <f t="shared" si="6"/>
        <v>中國-古代-富豪</v>
      </c>
      <c r="B62" s="530" t="s">
        <v>1579</v>
      </c>
      <c r="C62" s="530" t="s">
        <v>1579</v>
      </c>
      <c r="D62" s="530" t="s">
        <v>1623</v>
      </c>
      <c r="E62" s="530" t="s">
        <v>1592</v>
      </c>
      <c r="F62" s="530" t="s">
        <v>1581</v>
      </c>
      <c r="G62" s="530" t="s">
        <v>1618</v>
      </c>
      <c r="H62" s="530" t="s">
        <v>1609</v>
      </c>
      <c r="I62" s="537"/>
      <c r="J62" s="537"/>
      <c r="K62" s="537"/>
      <c r="L62" s="537"/>
      <c r="M62" s="537"/>
      <c r="N62" s="537"/>
      <c r="O62" s="537"/>
      <c r="P62" s="537"/>
      <c r="Q62" s="537"/>
      <c r="R62" s="537"/>
      <c r="S62" s="537"/>
      <c r="T62" s="537"/>
      <c r="U62" s="537"/>
      <c r="V62" s="537"/>
      <c r="W62" s="537"/>
      <c r="X62" s="537"/>
      <c r="Y62" s="537"/>
      <c r="Z62" s="537"/>
    </row>
    <row r="63" ht="14.25" spans="1:26">
      <c r="A63" s="530"/>
      <c r="B63" s="530"/>
      <c r="C63" s="530"/>
      <c r="D63" s="530"/>
      <c r="E63" s="530"/>
      <c r="F63" s="530"/>
      <c r="G63" s="530"/>
      <c r="H63" s="530"/>
      <c r="I63" s="537"/>
      <c r="J63" s="537"/>
      <c r="K63" s="537"/>
      <c r="L63" s="537"/>
      <c r="M63" s="537"/>
      <c r="N63" s="537"/>
      <c r="O63" s="537"/>
      <c r="P63" s="537"/>
      <c r="Q63" s="537"/>
      <c r="R63" s="537"/>
      <c r="S63" s="537"/>
      <c r="T63" s="537"/>
      <c r="U63" s="537"/>
      <c r="V63" s="537"/>
      <c r="W63" s="537"/>
      <c r="X63" s="537"/>
      <c r="Y63" s="537"/>
      <c r="Z63" s="537"/>
    </row>
    <row r="64" ht="14.25" spans="1:26">
      <c r="A64" s="530"/>
      <c r="B64" s="530"/>
      <c r="C64" s="530"/>
      <c r="D64" s="530"/>
      <c r="E64" s="530"/>
      <c r="F64" s="530"/>
      <c r="G64" s="530"/>
      <c r="H64" s="530"/>
      <c r="I64" s="537"/>
      <c r="J64" s="537"/>
      <c r="K64" s="537"/>
      <c r="L64" s="537"/>
      <c r="M64" s="537"/>
      <c r="N64" s="537"/>
      <c r="O64" s="537"/>
      <c r="P64" s="537"/>
      <c r="Q64" s="537"/>
      <c r="R64" s="537"/>
      <c r="S64" s="537"/>
      <c r="T64" s="537"/>
      <c r="U64" s="537"/>
      <c r="V64" s="537"/>
      <c r="W64" s="537"/>
      <c r="X64" s="537"/>
      <c r="Y64" s="537"/>
      <c r="Z64" s="537"/>
    </row>
    <row r="65" ht="16.5" spans="1:26">
      <c r="A65" s="530" t="s">
        <v>1624</v>
      </c>
      <c r="B65" s="531" t="s">
        <v>1548</v>
      </c>
      <c r="C65" s="531" t="s">
        <v>1549</v>
      </c>
      <c r="D65" s="531" t="s">
        <v>1550</v>
      </c>
      <c r="E65" s="531" t="s">
        <v>505</v>
      </c>
      <c r="F65" s="532" t="s">
        <v>504</v>
      </c>
      <c r="G65" s="532" t="s">
        <v>1471</v>
      </c>
      <c r="H65" s="533" t="s">
        <v>507</v>
      </c>
      <c r="I65" s="537"/>
      <c r="J65" s="537"/>
      <c r="K65" s="537"/>
      <c r="L65" s="537"/>
      <c r="M65" s="537"/>
      <c r="N65" s="537"/>
      <c r="O65" s="537"/>
      <c r="P65" s="537"/>
      <c r="Q65" s="537"/>
      <c r="R65" s="537"/>
      <c r="S65" s="537"/>
      <c r="T65" s="537"/>
      <c r="U65" s="537"/>
      <c r="V65" s="537"/>
      <c r="W65" s="537"/>
      <c r="X65" s="537"/>
      <c r="Y65" s="537"/>
      <c r="Z65" s="537"/>
    </row>
    <row r="66" ht="14.25" spans="1:26">
      <c r="A66" s="530" t="str">
        <f t="shared" ref="A66:A71" si="7">$A$65&amp;F66</f>
        <v>中國上海-1920-身無分文</v>
      </c>
      <c r="B66" s="530" t="s">
        <v>1551</v>
      </c>
      <c r="C66" s="530" t="s">
        <v>1551</v>
      </c>
      <c r="D66" s="530" t="s">
        <v>1625</v>
      </c>
      <c r="E66" s="530" t="s">
        <v>1556</v>
      </c>
      <c r="F66" s="530" t="s">
        <v>1554</v>
      </c>
      <c r="G66" s="530" t="s">
        <v>1555</v>
      </c>
      <c r="H66" s="530" t="s">
        <v>1556</v>
      </c>
      <c r="I66" s="537"/>
      <c r="J66" s="537"/>
      <c r="K66" s="537"/>
      <c r="L66" s="537"/>
      <c r="M66" s="537"/>
      <c r="N66" s="537"/>
      <c r="O66" s="537"/>
      <c r="P66" s="537"/>
      <c r="Q66" s="537"/>
      <c r="R66" s="537"/>
      <c r="S66" s="537"/>
      <c r="T66" s="537"/>
      <c r="U66" s="537"/>
      <c r="V66" s="537"/>
      <c r="W66" s="537"/>
      <c r="X66" s="537"/>
      <c r="Y66" s="537"/>
      <c r="Z66" s="537"/>
    </row>
    <row r="67" ht="14.25" spans="1:26">
      <c r="A67" s="530" t="str">
        <f t="shared" si="7"/>
        <v>中國上海-1920-貧窮</v>
      </c>
      <c r="B67" s="530" t="s">
        <v>1556</v>
      </c>
      <c r="C67" s="530" t="s">
        <v>1557</v>
      </c>
      <c r="D67" s="530" t="s">
        <v>1625</v>
      </c>
      <c r="E67" s="530" t="s">
        <v>1615</v>
      </c>
      <c r="F67" s="530" t="s">
        <v>1559</v>
      </c>
      <c r="G67" s="530" t="s">
        <v>1586</v>
      </c>
      <c r="H67" s="530" t="s">
        <v>1626</v>
      </c>
      <c r="I67" s="537"/>
      <c r="J67" s="537"/>
      <c r="K67" s="537"/>
      <c r="L67" s="537"/>
      <c r="M67" s="537"/>
      <c r="N67" s="537"/>
      <c r="O67" s="537"/>
      <c r="P67" s="537"/>
      <c r="Q67" s="537"/>
      <c r="R67" s="537"/>
      <c r="S67" s="537"/>
      <c r="T67" s="537"/>
      <c r="U67" s="537"/>
      <c r="V67" s="537"/>
      <c r="W67" s="537"/>
      <c r="X67" s="537"/>
      <c r="Y67" s="537"/>
      <c r="Z67" s="537"/>
    </row>
    <row r="68" ht="14.25" spans="1:26">
      <c r="A68" s="530" t="str">
        <f t="shared" si="7"/>
        <v>中國上海-1920-普通</v>
      </c>
      <c r="B68" s="530" t="s">
        <v>1561</v>
      </c>
      <c r="C68" s="530" t="s">
        <v>1562</v>
      </c>
      <c r="D68" s="530" t="s">
        <v>1625</v>
      </c>
      <c r="E68" s="530" t="s">
        <v>1626</v>
      </c>
      <c r="F68" s="530" t="s">
        <v>1564</v>
      </c>
      <c r="G68" s="530" t="s">
        <v>1627</v>
      </c>
      <c r="H68" s="530" t="s">
        <v>1586</v>
      </c>
      <c r="I68" s="537"/>
      <c r="J68" s="537"/>
      <c r="K68" s="537"/>
      <c r="L68" s="537"/>
      <c r="M68" s="537"/>
      <c r="N68" s="537"/>
      <c r="O68" s="537"/>
      <c r="P68" s="537"/>
      <c r="Q68" s="537"/>
      <c r="R68" s="537"/>
      <c r="S68" s="537"/>
      <c r="T68" s="537"/>
      <c r="U68" s="537"/>
      <c r="V68" s="537"/>
      <c r="W68" s="537"/>
      <c r="X68" s="537"/>
      <c r="Y68" s="537"/>
      <c r="Z68" s="537"/>
    </row>
    <row r="69" ht="14.25" spans="1:26">
      <c r="A69" s="530" t="str">
        <f t="shared" si="7"/>
        <v>中國上海-1920-小康</v>
      </c>
      <c r="B69" s="530" t="s">
        <v>1567</v>
      </c>
      <c r="C69" s="530" t="s">
        <v>1568</v>
      </c>
      <c r="D69" s="530" t="s">
        <v>1625</v>
      </c>
      <c r="E69" s="530" t="s">
        <v>1561</v>
      </c>
      <c r="F69" s="530" t="s">
        <v>1570</v>
      </c>
      <c r="G69" s="530" t="s">
        <v>1628</v>
      </c>
      <c r="H69" s="530" t="s">
        <v>1590</v>
      </c>
      <c r="I69" s="537"/>
      <c r="J69" s="537"/>
      <c r="K69" s="537"/>
      <c r="L69" s="537"/>
      <c r="M69" s="537"/>
      <c r="N69" s="537"/>
      <c r="O69" s="537"/>
      <c r="P69" s="537"/>
      <c r="Q69" s="537"/>
      <c r="R69" s="537"/>
      <c r="S69" s="537"/>
      <c r="T69" s="537"/>
      <c r="U69" s="537"/>
      <c r="V69" s="537"/>
      <c r="W69" s="537"/>
      <c r="X69" s="537"/>
      <c r="Y69" s="537"/>
      <c r="Z69" s="537"/>
    </row>
    <row r="70" ht="14.25" spans="1:26">
      <c r="A70" s="530" t="str">
        <f t="shared" si="7"/>
        <v>中國上海-1920-富裕</v>
      </c>
      <c r="B70" s="530" t="s">
        <v>1573</v>
      </c>
      <c r="C70" s="530" t="s">
        <v>1574</v>
      </c>
      <c r="D70" s="530" t="s">
        <v>1625</v>
      </c>
      <c r="E70" s="530" t="s">
        <v>1588</v>
      </c>
      <c r="F70" s="530" t="s">
        <v>1576</v>
      </c>
      <c r="G70" s="530" t="s">
        <v>1629</v>
      </c>
      <c r="H70" s="530" t="s">
        <v>1607</v>
      </c>
      <c r="I70" s="537"/>
      <c r="J70" s="537"/>
      <c r="K70" s="537"/>
      <c r="L70" s="537"/>
      <c r="M70" s="537"/>
      <c r="N70" s="537"/>
      <c r="O70" s="537"/>
      <c r="P70" s="537"/>
      <c r="Q70" s="537"/>
      <c r="R70" s="537"/>
      <c r="S70" s="537"/>
      <c r="T70" s="537"/>
      <c r="U70" s="537"/>
      <c r="V70" s="537"/>
      <c r="W70" s="537"/>
      <c r="X70" s="537"/>
      <c r="Y70" s="537"/>
      <c r="Z70" s="537"/>
    </row>
    <row r="71" ht="14.25" spans="1:26">
      <c r="A71" s="530" t="str">
        <f t="shared" si="7"/>
        <v>中國上海-1920-富豪</v>
      </c>
      <c r="B71" s="530" t="s">
        <v>1579</v>
      </c>
      <c r="C71" s="530" t="s">
        <v>1579</v>
      </c>
      <c r="D71" s="530" t="s">
        <v>1625</v>
      </c>
      <c r="E71" s="530" t="s">
        <v>1630</v>
      </c>
      <c r="F71" s="530" t="s">
        <v>1581</v>
      </c>
      <c r="G71" s="530" t="s">
        <v>1631</v>
      </c>
      <c r="H71" s="530" t="s">
        <v>1598</v>
      </c>
      <c r="I71" s="537"/>
      <c r="J71" s="537"/>
      <c r="K71" s="537"/>
      <c r="L71" s="537"/>
      <c r="M71" s="537"/>
      <c r="N71" s="537"/>
      <c r="O71" s="537"/>
      <c r="P71" s="537"/>
      <c r="Q71" s="537"/>
      <c r="R71" s="537"/>
      <c r="S71" s="537"/>
      <c r="T71" s="537"/>
      <c r="U71" s="537"/>
      <c r="V71" s="537"/>
      <c r="W71" s="537"/>
      <c r="X71" s="537"/>
      <c r="Y71" s="537"/>
      <c r="Z71" s="537"/>
    </row>
    <row r="72" ht="14.25" spans="1:26">
      <c r="A72" s="530"/>
      <c r="B72" s="530"/>
      <c r="C72" s="530"/>
      <c r="D72" s="530"/>
      <c r="E72" s="530"/>
      <c r="F72" s="530"/>
      <c r="G72" s="530"/>
      <c r="H72" s="530"/>
      <c r="I72" s="537"/>
      <c r="J72" s="537"/>
      <c r="K72" s="537"/>
      <c r="L72" s="537"/>
      <c r="M72" s="537"/>
      <c r="N72" s="537"/>
      <c r="O72" s="537"/>
      <c r="P72" s="537"/>
      <c r="Q72" s="537"/>
      <c r="R72" s="537"/>
      <c r="S72" s="537"/>
      <c r="T72" s="537"/>
      <c r="U72" s="537"/>
      <c r="V72" s="537"/>
      <c r="W72" s="537"/>
      <c r="X72" s="537"/>
      <c r="Y72" s="537"/>
      <c r="Z72" s="537"/>
    </row>
    <row r="73" ht="14.25" spans="1:26">
      <c r="A73" s="530"/>
      <c r="B73" s="530"/>
      <c r="C73" s="530"/>
      <c r="D73" s="530"/>
      <c r="E73" s="530"/>
      <c r="F73" s="537"/>
      <c r="G73" s="530"/>
      <c r="H73" s="530"/>
      <c r="I73" s="537"/>
      <c r="J73" s="537"/>
      <c r="K73" s="537"/>
      <c r="L73" s="537"/>
      <c r="M73" s="537"/>
      <c r="N73" s="537"/>
      <c r="O73" s="537"/>
      <c r="P73" s="537"/>
      <c r="Q73" s="537"/>
      <c r="R73" s="537"/>
      <c r="S73" s="537"/>
      <c r="T73" s="537"/>
      <c r="U73" s="537"/>
      <c r="V73" s="537"/>
      <c r="W73" s="537"/>
      <c r="X73" s="537"/>
      <c r="Y73" s="537"/>
      <c r="Z73" s="537"/>
    </row>
    <row r="74" ht="14.25" spans="1:26">
      <c r="A74" s="537"/>
      <c r="B74" s="537"/>
      <c r="C74" s="537"/>
      <c r="D74" s="537"/>
      <c r="E74" s="537"/>
      <c r="F74" s="537"/>
      <c r="G74" s="537"/>
      <c r="H74" s="537"/>
      <c r="I74" s="537"/>
      <c r="J74" s="537"/>
      <c r="K74" s="537"/>
      <c r="L74" s="537"/>
      <c r="M74" s="537"/>
      <c r="N74" s="537"/>
      <c r="O74" s="537"/>
      <c r="P74" s="537"/>
      <c r="Q74" s="537"/>
      <c r="R74" s="537"/>
      <c r="S74" s="537"/>
      <c r="T74" s="537"/>
      <c r="U74" s="537"/>
      <c r="V74" s="537"/>
      <c r="W74" s="537"/>
      <c r="X74" s="537"/>
      <c r="Y74" s="537"/>
      <c r="Z74" s="537"/>
    </row>
    <row r="75" ht="14.25" spans="1:26">
      <c r="A75" s="537"/>
      <c r="B75" s="537"/>
      <c r="C75" s="537"/>
      <c r="D75" s="537"/>
      <c r="E75" s="537"/>
      <c r="F75" s="537"/>
      <c r="G75" s="537"/>
      <c r="H75" s="537"/>
      <c r="I75" s="537"/>
      <c r="J75" s="537"/>
      <c r="K75" s="537"/>
      <c r="L75" s="537"/>
      <c r="M75" s="537"/>
      <c r="N75" s="537"/>
      <c r="O75" s="537"/>
      <c r="P75" s="537"/>
      <c r="Q75" s="537"/>
      <c r="R75" s="537"/>
      <c r="S75" s="537"/>
      <c r="T75" s="537"/>
      <c r="U75" s="537"/>
      <c r="V75" s="537"/>
      <c r="W75" s="537"/>
      <c r="X75" s="537"/>
      <c r="Y75" s="537"/>
      <c r="Z75" s="537"/>
    </row>
    <row r="76" ht="14.25" spans="1:26">
      <c r="A76" s="537"/>
      <c r="B76" s="537"/>
      <c r="C76" s="537"/>
      <c r="D76" s="537"/>
      <c r="E76" s="537"/>
      <c r="F76" s="537"/>
      <c r="G76" s="537"/>
      <c r="H76" s="537"/>
      <c r="I76" s="537"/>
      <c r="J76" s="537"/>
      <c r="K76" s="537"/>
      <c r="L76" s="537"/>
      <c r="M76" s="537"/>
      <c r="N76" s="537"/>
      <c r="O76" s="537"/>
      <c r="P76" s="537"/>
      <c r="Q76" s="537"/>
      <c r="R76" s="537"/>
      <c r="S76" s="537"/>
      <c r="T76" s="537"/>
      <c r="U76" s="537"/>
      <c r="V76" s="537"/>
      <c r="W76" s="537"/>
      <c r="X76" s="537"/>
      <c r="Y76" s="537"/>
      <c r="Z76" s="537"/>
    </row>
    <row r="77" ht="14.25" spans="1:26">
      <c r="A77" s="537"/>
      <c r="B77" s="537"/>
      <c r="C77" s="537"/>
      <c r="D77" s="537"/>
      <c r="E77" s="537"/>
      <c r="F77" s="537"/>
      <c r="G77" s="537"/>
      <c r="H77" s="537"/>
      <c r="I77" s="537"/>
      <c r="J77" s="537"/>
      <c r="K77" s="537"/>
      <c r="L77" s="537"/>
      <c r="M77" s="537"/>
      <c r="N77" s="537"/>
      <c r="O77" s="537"/>
      <c r="P77" s="537"/>
      <c r="Q77" s="537"/>
      <c r="R77" s="537"/>
      <c r="S77" s="537"/>
      <c r="T77" s="537"/>
      <c r="U77" s="537"/>
      <c r="V77" s="537"/>
      <c r="W77" s="537"/>
      <c r="X77" s="537"/>
      <c r="Y77" s="537"/>
      <c r="Z77" s="537"/>
    </row>
    <row r="78" ht="14.25" spans="1:26">
      <c r="A78" s="537"/>
      <c r="B78" s="537"/>
      <c r="C78" s="537"/>
      <c r="D78" s="537"/>
      <c r="E78" s="537"/>
      <c r="F78" s="537"/>
      <c r="G78" s="537"/>
      <c r="H78" s="537"/>
      <c r="I78" s="537"/>
      <c r="J78" s="537"/>
      <c r="K78" s="537"/>
      <c r="L78" s="537"/>
      <c r="M78" s="537"/>
      <c r="N78" s="537"/>
      <c r="O78" s="537"/>
      <c r="P78" s="537"/>
      <c r="Q78" s="537"/>
      <c r="R78" s="537"/>
      <c r="S78" s="537"/>
      <c r="T78" s="537"/>
      <c r="U78" s="537"/>
      <c r="V78" s="537"/>
      <c r="W78" s="537"/>
      <c r="X78" s="537"/>
      <c r="Y78" s="537"/>
      <c r="Z78" s="537"/>
    </row>
    <row r="79" ht="14.25" spans="1:26">
      <c r="A79" s="537"/>
      <c r="B79" s="537"/>
      <c r="C79" s="537"/>
      <c r="D79" s="537"/>
      <c r="E79" s="537"/>
      <c r="F79" s="537"/>
      <c r="G79" s="537"/>
      <c r="H79" s="537"/>
      <c r="I79" s="537"/>
      <c r="J79" s="537"/>
      <c r="K79" s="537"/>
      <c r="L79" s="537"/>
      <c r="M79" s="537"/>
      <c r="N79" s="537"/>
      <c r="O79" s="537"/>
      <c r="P79" s="537"/>
      <c r="Q79" s="537"/>
      <c r="R79" s="537"/>
      <c r="S79" s="537"/>
      <c r="T79" s="537"/>
      <c r="U79" s="537"/>
      <c r="V79" s="537"/>
      <c r="W79" s="537"/>
      <c r="X79" s="537"/>
      <c r="Y79" s="537"/>
      <c r="Z79" s="537"/>
    </row>
    <row r="80" ht="14.25" spans="1:26">
      <c r="A80" s="537"/>
      <c r="B80" s="537"/>
      <c r="C80" s="537"/>
      <c r="D80" s="537"/>
      <c r="E80" s="537"/>
      <c r="F80" s="537"/>
      <c r="G80" s="537"/>
      <c r="H80" s="537"/>
      <c r="I80" s="537"/>
      <c r="J80" s="537"/>
      <c r="K80" s="537"/>
      <c r="L80" s="537"/>
      <c r="M80" s="537"/>
      <c r="N80" s="537"/>
      <c r="O80" s="537"/>
      <c r="P80" s="537"/>
      <c r="Q80" s="537"/>
      <c r="R80" s="537"/>
      <c r="S80" s="537"/>
      <c r="T80" s="537"/>
      <c r="U80" s="537"/>
      <c r="V80" s="537"/>
      <c r="W80" s="537"/>
      <c r="X80" s="537"/>
      <c r="Y80" s="537"/>
      <c r="Z80" s="537"/>
    </row>
    <row r="81" ht="14.25" spans="1:26">
      <c r="A81" s="537"/>
      <c r="B81" s="537"/>
      <c r="C81" s="537"/>
      <c r="D81" s="537"/>
      <c r="E81" s="537"/>
      <c r="F81" s="537"/>
      <c r="G81" s="537"/>
      <c r="H81" s="537"/>
      <c r="I81" s="537"/>
      <c r="J81" s="537"/>
      <c r="K81" s="537"/>
      <c r="L81" s="537"/>
      <c r="M81" s="537"/>
      <c r="N81" s="537"/>
      <c r="O81" s="537"/>
      <c r="P81" s="537"/>
      <c r="Q81" s="537"/>
      <c r="R81" s="537"/>
      <c r="S81" s="537"/>
      <c r="T81" s="537"/>
      <c r="U81" s="537"/>
      <c r="V81" s="537"/>
      <c r="W81" s="537"/>
      <c r="X81" s="537"/>
      <c r="Y81" s="537"/>
      <c r="Z81" s="537"/>
    </row>
    <row r="82" ht="14.25" spans="1:26">
      <c r="A82" s="537"/>
      <c r="B82" s="537"/>
      <c r="C82" s="537"/>
      <c r="D82" s="537"/>
      <c r="E82" s="537"/>
      <c r="F82" s="537"/>
      <c r="G82" s="537"/>
      <c r="H82" s="537"/>
      <c r="I82" s="537"/>
      <c r="J82" s="537"/>
      <c r="K82" s="537"/>
      <c r="L82" s="537"/>
      <c r="M82" s="537"/>
      <c r="N82" s="537"/>
      <c r="O82" s="537"/>
      <c r="P82" s="537"/>
      <c r="Q82" s="537"/>
      <c r="R82" s="537"/>
      <c r="S82" s="537"/>
      <c r="T82" s="537"/>
      <c r="U82" s="537"/>
      <c r="V82" s="537"/>
      <c r="W82" s="537"/>
      <c r="X82" s="537"/>
      <c r="Y82" s="537"/>
      <c r="Z82" s="537"/>
    </row>
    <row r="83" ht="14.25" spans="1:26">
      <c r="A83" s="537"/>
      <c r="B83" s="537"/>
      <c r="C83" s="537"/>
      <c r="D83" s="537"/>
      <c r="E83" s="537"/>
      <c r="F83" s="537"/>
      <c r="G83" s="537"/>
      <c r="H83" s="537"/>
      <c r="I83" s="537"/>
      <c r="J83" s="537"/>
      <c r="K83" s="537"/>
      <c r="L83" s="537"/>
      <c r="M83" s="537"/>
      <c r="N83" s="537"/>
      <c r="O83" s="537"/>
      <c r="P83" s="537"/>
      <c r="Q83" s="537"/>
      <c r="R83" s="537"/>
      <c r="S83" s="537"/>
      <c r="T83" s="537"/>
      <c r="U83" s="537"/>
      <c r="V83" s="537"/>
      <c r="W83" s="537"/>
      <c r="X83" s="537"/>
      <c r="Y83" s="537"/>
      <c r="Z83" s="537"/>
    </row>
    <row r="84" ht="14.25" spans="1:26">
      <c r="A84" s="537"/>
      <c r="B84" s="537"/>
      <c r="C84" s="537"/>
      <c r="D84" s="537"/>
      <c r="E84" s="537"/>
      <c r="F84" s="537"/>
      <c r="G84" s="537"/>
      <c r="H84" s="537"/>
      <c r="I84" s="537"/>
      <c r="J84" s="537"/>
      <c r="K84" s="537"/>
      <c r="L84" s="537"/>
      <c r="M84" s="537"/>
      <c r="N84" s="537"/>
      <c r="O84" s="537"/>
      <c r="P84" s="537"/>
      <c r="Q84" s="537"/>
      <c r="R84" s="537"/>
      <c r="S84" s="537"/>
      <c r="T84" s="537"/>
      <c r="U84" s="537"/>
      <c r="V84" s="537"/>
      <c r="W84" s="537"/>
      <c r="X84" s="537"/>
      <c r="Y84" s="537"/>
      <c r="Z84" s="537"/>
    </row>
    <row r="85" ht="14.25" spans="1:26">
      <c r="A85" s="537"/>
      <c r="B85" s="537"/>
      <c r="C85" s="537"/>
      <c r="D85" s="537"/>
      <c r="E85" s="537"/>
      <c r="F85" s="537"/>
      <c r="G85" s="537"/>
      <c r="H85" s="537"/>
      <c r="I85" s="537"/>
      <c r="J85" s="537"/>
      <c r="K85" s="537"/>
      <c r="L85" s="537"/>
      <c r="M85" s="537"/>
      <c r="N85" s="537"/>
      <c r="O85" s="537"/>
      <c r="P85" s="537"/>
      <c r="Q85" s="537"/>
      <c r="R85" s="537"/>
      <c r="S85" s="537"/>
      <c r="T85" s="537"/>
      <c r="U85" s="537"/>
      <c r="V85" s="537"/>
      <c r="W85" s="537"/>
      <c r="X85" s="537"/>
      <c r="Y85" s="537"/>
      <c r="Z85" s="537"/>
    </row>
    <row r="86" ht="14.25" spans="1:26">
      <c r="A86" s="537"/>
      <c r="B86" s="537"/>
      <c r="C86" s="537"/>
      <c r="D86" s="537"/>
      <c r="E86" s="537"/>
      <c r="F86" s="537"/>
      <c r="G86" s="537"/>
      <c r="H86" s="537"/>
      <c r="I86" s="537"/>
      <c r="J86" s="537"/>
      <c r="K86" s="537"/>
      <c r="L86" s="537"/>
      <c r="M86" s="537"/>
      <c r="N86" s="537"/>
      <c r="O86" s="537"/>
      <c r="P86" s="537"/>
      <c r="Q86" s="537"/>
      <c r="R86" s="537"/>
      <c r="S86" s="537"/>
      <c r="T86" s="537"/>
      <c r="U86" s="537"/>
      <c r="V86" s="537"/>
      <c r="W86" s="537"/>
      <c r="X86" s="537"/>
      <c r="Y86" s="537"/>
      <c r="Z86" s="537"/>
    </row>
    <row r="87" ht="14.25" spans="1:26">
      <c r="A87" s="537"/>
      <c r="B87" s="537"/>
      <c r="C87" s="537"/>
      <c r="D87" s="537"/>
      <c r="E87" s="537"/>
      <c r="F87" s="537"/>
      <c r="G87" s="537"/>
      <c r="H87" s="537"/>
      <c r="I87" s="537"/>
      <c r="J87" s="537"/>
      <c r="K87" s="537"/>
      <c r="L87" s="537"/>
      <c r="M87" s="537"/>
      <c r="N87" s="537"/>
      <c r="O87" s="537"/>
      <c r="P87" s="537"/>
      <c r="Q87" s="537"/>
      <c r="R87" s="537"/>
      <c r="S87" s="537"/>
      <c r="T87" s="537"/>
      <c r="U87" s="537"/>
      <c r="V87" s="537"/>
      <c r="W87" s="537"/>
      <c r="X87" s="537"/>
      <c r="Y87" s="537"/>
      <c r="Z87" s="537"/>
    </row>
    <row r="88" ht="14.25" spans="1:26">
      <c r="A88" s="537"/>
      <c r="B88" s="537"/>
      <c r="C88" s="537"/>
      <c r="D88" s="537"/>
      <c r="E88" s="537"/>
      <c r="F88" s="537"/>
      <c r="G88" s="537"/>
      <c r="H88" s="537"/>
      <c r="I88" s="537"/>
      <c r="J88" s="537"/>
      <c r="K88" s="537"/>
      <c r="L88" s="537"/>
      <c r="M88" s="537"/>
      <c r="N88" s="537"/>
      <c r="O88" s="537"/>
      <c r="P88" s="537"/>
      <c r="Q88" s="537"/>
      <c r="R88" s="537"/>
      <c r="S88" s="537"/>
      <c r="T88" s="537"/>
      <c r="U88" s="537"/>
      <c r="V88" s="537"/>
      <c r="W88" s="537"/>
      <c r="X88" s="537"/>
      <c r="Y88" s="537"/>
      <c r="Z88" s="537"/>
    </row>
    <row r="89" ht="14.25" spans="1:26">
      <c r="A89" s="537"/>
      <c r="B89" s="537"/>
      <c r="C89" s="537"/>
      <c r="D89" s="537"/>
      <c r="E89" s="537"/>
      <c r="F89" s="537"/>
      <c r="G89" s="537"/>
      <c r="H89" s="537"/>
      <c r="I89" s="537"/>
      <c r="J89" s="537"/>
      <c r="K89" s="537"/>
      <c r="L89" s="537"/>
      <c r="M89" s="537"/>
      <c r="N89" s="537"/>
      <c r="O89" s="537"/>
      <c r="P89" s="537"/>
      <c r="Q89" s="537"/>
      <c r="R89" s="537"/>
      <c r="S89" s="537"/>
      <c r="T89" s="537"/>
      <c r="U89" s="537"/>
      <c r="V89" s="537"/>
      <c r="W89" s="537"/>
      <c r="X89" s="537"/>
      <c r="Y89" s="537"/>
      <c r="Z89" s="537"/>
    </row>
    <row r="90" ht="14.25" spans="1:26">
      <c r="A90" s="537"/>
      <c r="B90" s="537"/>
      <c r="C90" s="537"/>
      <c r="D90" s="537"/>
      <c r="E90" s="537"/>
      <c r="F90" s="537"/>
      <c r="G90" s="537"/>
      <c r="H90" s="537"/>
      <c r="I90" s="537"/>
      <c r="J90" s="537"/>
      <c r="K90" s="537"/>
      <c r="L90" s="537"/>
      <c r="M90" s="537"/>
      <c r="N90" s="537"/>
      <c r="O90" s="537"/>
      <c r="P90" s="537"/>
      <c r="Q90" s="537"/>
      <c r="R90" s="537"/>
      <c r="S90" s="537"/>
      <c r="T90" s="537"/>
      <c r="U90" s="537"/>
      <c r="V90" s="537"/>
      <c r="W90" s="537"/>
      <c r="X90" s="537"/>
      <c r="Y90" s="537"/>
      <c r="Z90" s="537"/>
    </row>
    <row r="91" ht="14.25" spans="1:26">
      <c r="A91" s="537"/>
      <c r="B91" s="537"/>
      <c r="C91" s="537"/>
      <c r="D91" s="537"/>
      <c r="E91" s="537"/>
      <c r="F91" s="537"/>
      <c r="G91" s="537"/>
      <c r="H91" s="537"/>
      <c r="I91" s="537"/>
      <c r="J91" s="537"/>
      <c r="K91" s="537"/>
      <c r="L91" s="537"/>
      <c r="M91" s="537"/>
      <c r="N91" s="537"/>
      <c r="O91" s="537"/>
      <c r="P91" s="537"/>
      <c r="Q91" s="537"/>
      <c r="R91" s="537"/>
      <c r="S91" s="537"/>
      <c r="T91" s="537"/>
      <c r="U91" s="537"/>
      <c r="V91" s="537"/>
      <c r="W91" s="537"/>
      <c r="X91" s="537"/>
      <c r="Y91" s="537"/>
      <c r="Z91" s="537"/>
    </row>
    <row r="92" ht="14.25" spans="1:26">
      <c r="A92" s="537"/>
      <c r="B92" s="537"/>
      <c r="C92" s="537"/>
      <c r="D92" s="537"/>
      <c r="E92" s="537"/>
      <c r="F92" s="537"/>
      <c r="G92" s="537"/>
      <c r="H92" s="537"/>
      <c r="I92" s="537"/>
      <c r="J92" s="537"/>
      <c r="K92" s="537"/>
      <c r="L92" s="537"/>
      <c r="M92" s="537"/>
      <c r="N92" s="537"/>
      <c r="O92" s="537"/>
      <c r="P92" s="537"/>
      <c r="Q92" s="537"/>
      <c r="R92" s="537"/>
      <c r="S92" s="537"/>
      <c r="T92" s="537"/>
      <c r="U92" s="537"/>
      <c r="V92" s="537"/>
      <c r="W92" s="537"/>
      <c r="X92" s="537"/>
      <c r="Y92" s="537"/>
      <c r="Z92" s="537"/>
    </row>
    <row r="93" ht="14.25" spans="1:26">
      <c r="A93" s="537"/>
      <c r="B93" s="537"/>
      <c r="C93" s="537"/>
      <c r="D93" s="537"/>
      <c r="E93" s="537"/>
      <c r="F93" s="537"/>
      <c r="G93" s="537"/>
      <c r="H93" s="537"/>
      <c r="I93" s="537"/>
      <c r="J93" s="537"/>
      <c r="K93" s="537"/>
      <c r="L93" s="537"/>
      <c r="M93" s="537"/>
      <c r="N93" s="537"/>
      <c r="O93" s="537"/>
      <c r="P93" s="537"/>
      <c r="Q93" s="537"/>
      <c r="R93" s="537"/>
      <c r="S93" s="537"/>
      <c r="T93" s="537"/>
      <c r="U93" s="537"/>
      <c r="V93" s="537"/>
      <c r="W93" s="537"/>
      <c r="X93" s="537"/>
      <c r="Y93" s="537"/>
      <c r="Z93" s="537"/>
    </row>
    <row r="94" ht="14.25" spans="1:26">
      <c r="A94" s="537"/>
      <c r="B94" s="537"/>
      <c r="C94" s="537"/>
      <c r="D94" s="537"/>
      <c r="E94" s="537"/>
      <c r="F94" s="537"/>
      <c r="G94" s="537"/>
      <c r="H94" s="537"/>
      <c r="I94" s="537"/>
      <c r="J94" s="537"/>
      <c r="K94" s="537"/>
      <c r="L94" s="537"/>
      <c r="M94" s="537"/>
      <c r="N94" s="537"/>
      <c r="O94" s="537"/>
      <c r="P94" s="537"/>
      <c r="Q94" s="537"/>
      <c r="R94" s="537"/>
      <c r="S94" s="537"/>
      <c r="T94" s="537"/>
      <c r="U94" s="537"/>
      <c r="V94" s="537"/>
      <c r="W94" s="537"/>
      <c r="X94" s="537"/>
      <c r="Y94" s="537"/>
      <c r="Z94" s="537"/>
    </row>
    <row r="95" ht="14.25" spans="1:26">
      <c r="A95" s="537"/>
      <c r="B95" s="537"/>
      <c r="C95" s="537"/>
      <c r="D95" s="537"/>
      <c r="E95" s="537"/>
      <c r="F95" s="537"/>
      <c r="G95" s="537"/>
      <c r="H95" s="537"/>
      <c r="I95" s="537"/>
      <c r="J95" s="537"/>
      <c r="K95" s="537"/>
      <c r="L95" s="537"/>
      <c r="M95" s="537"/>
      <c r="N95" s="537"/>
      <c r="O95" s="537"/>
      <c r="P95" s="537"/>
      <c r="Q95" s="537"/>
      <c r="R95" s="537"/>
      <c r="S95" s="537"/>
      <c r="T95" s="537"/>
      <c r="U95" s="537"/>
      <c r="V95" s="537"/>
      <c r="W95" s="537"/>
      <c r="X95" s="537"/>
      <c r="Y95" s="537"/>
      <c r="Z95" s="537"/>
    </row>
    <row r="96" ht="14.25" spans="1:26">
      <c r="A96" s="537"/>
      <c r="B96" s="537"/>
      <c r="C96" s="537"/>
      <c r="D96" s="537"/>
      <c r="E96" s="537"/>
      <c r="F96" s="537"/>
      <c r="G96" s="537"/>
      <c r="H96" s="537"/>
      <c r="I96" s="537"/>
      <c r="J96" s="537"/>
      <c r="K96" s="537"/>
      <c r="L96" s="537"/>
      <c r="M96" s="537"/>
      <c r="N96" s="537"/>
      <c r="O96" s="537"/>
      <c r="P96" s="537"/>
      <c r="Q96" s="537"/>
      <c r="R96" s="537"/>
      <c r="S96" s="537"/>
      <c r="T96" s="537"/>
      <c r="U96" s="537"/>
      <c r="V96" s="537"/>
      <c r="W96" s="537"/>
      <c r="X96" s="537"/>
      <c r="Y96" s="537"/>
      <c r="Z96" s="537"/>
    </row>
    <row r="97" ht="14.25" spans="1:26">
      <c r="A97" s="537"/>
      <c r="B97" s="537"/>
      <c r="C97" s="537"/>
      <c r="D97" s="537"/>
      <c r="E97" s="537"/>
      <c r="F97" s="537"/>
      <c r="G97" s="537"/>
      <c r="H97" s="537"/>
      <c r="I97" s="537"/>
      <c r="J97" s="537"/>
      <c r="K97" s="537"/>
      <c r="L97" s="537"/>
      <c r="M97" s="537"/>
      <c r="N97" s="537"/>
      <c r="O97" s="537"/>
      <c r="P97" s="537"/>
      <c r="Q97" s="537"/>
      <c r="R97" s="537"/>
      <c r="S97" s="537"/>
      <c r="T97" s="537"/>
      <c r="U97" s="537"/>
      <c r="V97" s="537"/>
      <c r="W97" s="537"/>
      <c r="X97" s="537"/>
      <c r="Y97" s="537"/>
      <c r="Z97" s="537"/>
    </row>
    <row r="98" ht="14.25" spans="1:26">
      <c r="A98" s="537"/>
      <c r="B98" s="537"/>
      <c r="C98" s="537"/>
      <c r="D98" s="537"/>
      <c r="E98" s="537"/>
      <c r="F98" s="537"/>
      <c r="G98" s="537"/>
      <c r="H98" s="537"/>
      <c r="I98" s="537"/>
      <c r="J98" s="537"/>
      <c r="K98" s="537"/>
      <c r="L98" s="537"/>
      <c r="M98" s="537"/>
      <c r="N98" s="537"/>
      <c r="O98" s="537"/>
      <c r="P98" s="537"/>
      <c r="Q98" s="537"/>
      <c r="R98" s="537"/>
      <c r="S98" s="537"/>
      <c r="T98" s="537"/>
      <c r="U98" s="537"/>
      <c r="V98" s="537"/>
      <c r="W98" s="537"/>
      <c r="X98" s="537"/>
      <c r="Y98" s="537"/>
      <c r="Z98" s="537"/>
    </row>
    <row r="99" ht="14.25" spans="1:26">
      <c r="A99" s="537"/>
      <c r="B99" s="537"/>
      <c r="C99" s="537"/>
      <c r="D99" s="537"/>
      <c r="E99" s="537"/>
      <c r="F99" s="537"/>
      <c r="G99" s="537"/>
      <c r="H99" s="537"/>
      <c r="I99" s="537"/>
      <c r="J99" s="537"/>
      <c r="K99" s="537"/>
      <c r="L99" s="537"/>
      <c r="M99" s="537"/>
      <c r="N99" s="537"/>
      <c r="O99" s="537"/>
      <c r="P99" s="537"/>
      <c r="Q99" s="537"/>
      <c r="R99" s="537"/>
      <c r="S99" s="537"/>
      <c r="T99" s="537"/>
      <c r="U99" s="537"/>
      <c r="V99" s="537"/>
      <c r="W99" s="537"/>
      <c r="X99" s="537"/>
      <c r="Y99" s="537"/>
      <c r="Z99" s="537"/>
    </row>
    <row r="100" ht="14.25" spans="1:26">
      <c r="A100" s="537"/>
      <c r="B100" s="537"/>
      <c r="C100" s="537"/>
      <c r="D100" s="537"/>
      <c r="E100" s="537"/>
      <c r="F100" s="537"/>
      <c r="G100" s="537"/>
      <c r="H100" s="537"/>
      <c r="I100" s="537"/>
      <c r="J100" s="537"/>
      <c r="K100" s="537"/>
      <c r="L100" s="537"/>
      <c r="M100" s="537"/>
      <c r="N100" s="537"/>
      <c r="O100" s="537"/>
      <c r="P100" s="537"/>
      <c r="Q100" s="537"/>
      <c r="R100" s="537"/>
      <c r="S100" s="537"/>
      <c r="T100" s="537"/>
      <c r="U100" s="537"/>
      <c r="V100" s="537"/>
      <c r="W100" s="537"/>
      <c r="X100" s="537"/>
      <c r="Y100" s="537"/>
      <c r="Z100" s="537"/>
    </row>
    <row r="101" ht="14.25" spans="1:26">
      <c r="A101" s="537"/>
      <c r="B101" s="537"/>
      <c r="C101" s="537"/>
      <c r="D101" s="537"/>
      <c r="E101" s="537"/>
      <c r="F101" s="537"/>
      <c r="G101" s="537"/>
      <c r="H101" s="537"/>
      <c r="I101" s="537"/>
      <c r="J101" s="537"/>
      <c r="K101" s="537"/>
      <c r="L101" s="537"/>
      <c r="M101" s="537"/>
      <c r="N101" s="537"/>
      <c r="O101" s="537"/>
      <c r="P101" s="537"/>
      <c r="Q101" s="537"/>
      <c r="R101" s="537"/>
      <c r="S101" s="537"/>
      <c r="T101" s="537"/>
      <c r="U101" s="537"/>
      <c r="V101" s="537"/>
      <c r="W101" s="537"/>
      <c r="X101" s="537"/>
      <c r="Y101" s="537"/>
      <c r="Z101" s="537"/>
    </row>
    <row r="102" ht="14.25" spans="1:26">
      <c r="A102" s="537"/>
      <c r="B102" s="537"/>
      <c r="C102" s="537"/>
      <c r="D102" s="537"/>
      <c r="E102" s="537"/>
      <c r="F102" s="537"/>
      <c r="G102" s="537"/>
      <c r="H102" s="537"/>
      <c r="I102" s="537"/>
      <c r="J102" s="537"/>
      <c r="K102" s="537"/>
      <c r="L102" s="537"/>
      <c r="M102" s="537"/>
      <c r="N102" s="537"/>
      <c r="O102" s="537"/>
      <c r="P102" s="537"/>
      <c r="Q102" s="537"/>
      <c r="R102" s="537"/>
      <c r="S102" s="537"/>
      <c r="T102" s="537"/>
      <c r="U102" s="537"/>
      <c r="V102" s="537"/>
      <c r="W102" s="537"/>
      <c r="X102" s="537"/>
      <c r="Y102" s="537"/>
      <c r="Z102" s="537"/>
    </row>
    <row r="103" ht="14.25" spans="1:26">
      <c r="A103" s="537"/>
      <c r="B103" s="537"/>
      <c r="C103" s="537"/>
      <c r="D103" s="537"/>
      <c r="E103" s="537"/>
      <c r="F103" s="537"/>
      <c r="G103" s="537"/>
      <c r="H103" s="537"/>
      <c r="I103" s="537"/>
      <c r="J103" s="537"/>
      <c r="K103" s="537"/>
      <c r="L103" s="537"/>
      <c r="M103" s="537"/>
      <c r="N103" s="537"/>
      <c r="O103" s="537"/>
      <c r="P103" s="537"/>
      <c r="Q103" s="537"/>
      <c r="R103" s="537"/>
      <c r="S103" s="537"/>
      <c r="T103" s="537"/>
      <c r="U103" s="537"/>
      <c r="V103" s="537"/>
      <c r="W103" s="537"/>
      <c r="X103" s="537"/>
      <c r="Y103" s="537"/>
      <c r="Z103" s="537"/>
    </row>
    <row r="104" ht="14.25" spans="1:26">
      <c r="A104" s="537"/>
      <c r="B104" s="537"/>
      <c r="C104" s="537"/>
      <c r="D104" s="537"/>
      <c r="E104" s="537"/>
      <c r="F104" s="537"/>
      <c r="G104" s="537"/>
      <c r="H104" s="537"/>
      <c r="I104" s="537"/>
      <c r="J104" s="537"/>
      <c r="K104" s="537"/>
      <c r="L104" s="537"/>
      <c r="M104" s="537"/>
      <c r="N104" s="537"/>
      <c r="O104" s="537"/>
      <c r="P104" s="537"/>
      <c r="Q104" s="537"/>
      <c r="R104" s="537"/>
      <c r="S104" s="537"/>
      <c r="T104" s="537"/>
      <c r="U104" s="537"/>
      <c r="V104" s="537"/>
      <c r="W104" s="537"/>
      <c r="X104" s="537"/>
      <c r="Y104" s="537"/>
      <c r="Z104" s="537"/>
    </row>
    <row r="105" ht="14.25" spans="1:26">
      <c r="A105" s="537"/>
      <c r="B105" s="537"/>
      <c r="C105" s="537"/>
      <c r="D105" s="537"/>
      <c r="E105" s="537"/>
      <c r="F105" s="537"/>
      <c r="G105" s="537"/>
      <c r="H105" s="537"/>
      <c r="I105" s="537"/>
      <c r="J105" s="537"/>
      <c r="K105" s="537"/>
      <c r="L105" s="537"/>
      <c r="M105" s="537"/>
      <c r="N105" s="537"/>
      <c r="O105" s="537"/>
      <c r="P105" s="537"/>
      <c r="Q105" s="537"/>
      <c r="R105" s="537"/>
      <c r="S105" s="537"/>
      <c r="T105" s="537"/>
      <c r="U105" s="537"/>
      <c r="V105" s="537"/>
      <c r="W105" s="537"/>
      <c r="X105" s="537"/>
      <c r="Y105" s="537"/>
      <c r="Z105" s="537"/>
    </row>
    <row r="106" ht="14.25" spans="1:26">
      <c r="A106" s="537"/>
      <c r="B106" s="537"/>
      <c r="C106" s="537"/>
      <c r="D106" s="537"/>
      <c r="E106" s="537"/>
      <c r="F106" s="537"/>
      <c r="G106" s="537"/>
      <c r="H106" s="537"/>
      <c r="I106" s="537"/>
      <c r="J106" s="537"/>
      <c r="K106" s="537"/>
      <c r="L106" s="537"/>
      <c r="M106" s="537"/>
      <c r="N106" s="537"/>
      <c r="O106" s="537"/>
      <c r="P106" s="537"/>
      <c r="Q106" s="537"/>
      <c r="R106" s="537"/>
      <c r="S106" s="537"/>
      <c r="T106" s="537"/>
      <c r="U106" s="537"/>
      <c r="V106" s="537"/>
      <c r="W106" s="537"/>
      <c r="X106" s="537"/>
      <c r="Y106" s="537"/>
      <c r="Z106" s="537"/>
    </row>
    <row r="107" ht="14.25" spans="1:26">
      <c r="A107" s="537"/>
      <c r="B107" s="537"/>
      <c r="C107" s="537"/>
      <c r="D107" s="537"/>
      <c r="E107" s="537"/>
      <c r="F107" s="537"/>
      <c r="G107" s="537"/>
      <c r="H107" s="537"/>
      <c r="I107" s="537"/>
      <c r="J107" s="537"/>
      <c r="K107" s="537"/>
      <c r="L107" s="537"/>
      <c r="M107" s="537"/>
      <c r="N107" s="537"/>
      <c r="O107" s="537"/>
      <c r="P107" s="537"/>
      <c r="Q107" s="537"/>
      <c r="R107" s="537"/>
      <c r="S107" s="537"/>
      <c r="T107" s="537"/>
      <c r="U107" s="537"/>
      <c r="V107" s="537"/>
      <c r="W107" s="537"/>
      <c r="X107" s="537"/>
      <c r="Y107" s="537"/>
      <c r="Z107" s="537"/>
    </row>
    <row r="108" ht="14.25" spans="1:26">
      <c r="A108" s="537"/>
      <c r="B108" s="537"/>
      <c r="C108" s="537"/>
      <c r="D108" s="537"/>
      <c r="E108" s="537"/>
      <c r="F108" s="537"/>
      <c r="G108" s="537"/>
      <c r="H108" s="537"/>
      <c r="I108" s="537"/>
      <c r="J108" s="537"/>
      <c r="K108" s="537"/>
      <c r="L108" s="537"/>
      <c r="M108" s="537"/>
      <c r="N108" s="537"/>
      <c r="O108" s="537"/>
      <c r="P108" s="537"/>
      <c r="Q108" s="537"/>
      <c r="R108" s="537"/>
      <c r="S108" s="537"/>
      <c r="T108" s="537"/>
      <c r="U108" s="537"/>
      <c r="V108" s="537"/>
      <c r="W108" s="537"/>
      <c r="X108" s="537"/>
      <c r="Y108" s="537"/>
      <c r="Z108" s="537"/>
    </row>
    <row r="109" ht="14.25" spans="1:26">
      <c r="A109" s="537"/>
      <c r="B109" s="537"/>
      <c r="C109" s="537"/>
      <c r="D109" s="537"/>
      <c r="E109" s="537"/>
      <c r="F109" s="537"/>
      <c r="G109" s="537"/>
      <c r="H109" s="537"/>
      <c r="I109" s="537"/>
      <c r="J109" s="537"/>
      <c r="K109" s="537"/>
      <c r="L109" s="537"/>
      <c r="M109" s="537"/>
      <c r="N109" s="537"/>
      <c r="O109" s="537"/>
      <c r="P109" s="537"/>
      <c r="Q109" s="537"/>
      <c r="R109" s="537"/>
      <c r="S109" s="537"/>
      <c r="T109" s="537"/>
      <c r="U109" s="537"/>
      <c r="V109" s="537"/>
      <c r="W109" s="537"/>
      <c r="X109" s="537"/>
      <c r="Y109" s="537"/>
      <c r="Z109" s="537"/>
    </row>
    <row r="110" ht="14.25" spans="1:26">
      <c r="A110" s="537"/>
      <c r="B110" s="537"/>
      <c r="C110" s="537"/>
      <c r="D110" s="537"/>
      <c r="E110" s="537"/>
      <c r="F110" s="537"/>
      <c r="G110" s="537"/>
      <c r="H110" s="537"/>
      <c r="I110" s="537"/>
      <c r="J110" s="537"/>
      <c r="K110" s="537"/>
      <c r="L110" s="537"/>
      <c r="M110" s="537"/>
      <c r="N110" s="537"/>
      <c r="O110" s="537"/>
      <c r="P110" s="537"/>
      <c r="Q110" s="537"/>
      <c r="R110" s="537"/>
      <c r="S110" s="537"/>
      <c r="T110" s="537"/>
      <c r="U110" s="537"/>
      <c r="V110" s="537"/>
      <c r="W110" s="537"/>
      <c r="X110" s="537"/>
      <c r="Y110" s="537"/>
      <c r="Z110" s="537"/>
    </row>
    <row r="111" ht="14.25" spans="1:26">
      <c r="A111" s="537"/>
      <c r="B111" s="537"/>
      <c r="C111" s="537"/>
      <c r="D111" s="537"/>
      <c r="E111" s="537"/>
      <c r="F111" s="537"/>
      <c r="G111" s="537"/>
      <c r="H111" s="537"/>
      <c r="I111" s="537"/>
      <c r="J111" s="537"/>
      <c r="K111" s="537"/>
      <c r="L111" s="537"/>
      <c r="M111" s="537"/>
      <c r="N111" s="537"/>
      <c r="O111" s="537"/>
      <c r="P111" s="537"/>
      <c r="Q111" s="537"/>
      <c r="R111" s="537"/>
      <c r="S111" s="537"/>
      <c r="T111" s="537"/>
      <c r="U111" s="537"/>
      <c r="V111" s="537"/>
      <c r="W111" s="537"/>
      <c r="X111" s="537"/>
      <c r="Y111" s="537"/>
      <c r="Z111" s="537"/>
    </row>
    <row r="112" ht="14.25" spans="1:26">
      <c r="A112" s="537"/>
      <c r="B112" s="537"/>
      <c r="C112" s="537"/>
      <c r="D112" s="537"/>
      <c r="E112" s="537"/>
      <c r="F112" s="537"/>
      <c r="G112" s="537"/>
      <c r="H112" s="537"/>
      <c r="I112" s="537"/>
      <c r="J112" s="537"/>
      <c r="K112" s="537"/>
      <c r="L112" s="537"/>
      <c r="M112" s="537"/>
      <c r="N112" s="537"/>
      <c r="O112" s="537"/>
      <c r="P112" s="537"/>
      <c r="Q112" s="537"/>
      <c r="R112" s="537"/>
      <c r="S112" s="537"/>
      <c r="T112" s="537"/>
      <c r="U112" s="537"/>
      <c r="V112" s="537"/>
      <c r="W112" s="537"/>
      <c r="X112" s="537"/>
      <c r="Y112" s="537"/>
      <c r="Z112" s="537"/>
    </row>
    <row r="113" ht="14.25" spans="1:26">
      <c r="A113" s="537"/>
      <c r="B113" s="537"/>
      <c r="C113" s="537"/>
      <c r="D113" s="537"/>
      <c r="E113" s="537"/>
      <c r="F113" s="537"/>
      <c r="G113" s="537"/>
      <c r="H113" s="537"/>
      <c r="I113" s="537"/>
      <c r="J113" s="537"/>
      <c r="K113" s="537"/>
      <c r="L113" s="537"/>
      <c r="M113" s="537"/>
      <c r="N113" s="537"/>
      <c r="O113" s="537"/>
      <c r="P113" s="537"/>
      <c r="Q113" s="537"/>
      <c r="R113" s="537"/>
      <c r="S113" s="537"/>
      <c r="T113" s="537"/>
      <c r="U113" s="537"/>
      <c r="V113" s="537"/>
      <c r="W113" s="537"/>
      <c r="X113" s="537"/>
      <c r="Y113" s="537"/>
      <c r="Z113" s="537"/>
    </row>
    <row r="114" ht="14.25" spans="1:26">
      <c r="A114" s="537"/>
      <c r="B114" s="537"/>
      <c r="C114" s="537"/>
      <c r="D114" s="537"/>
      <c r="E114" s="537"/>
      <c r="F114" s="537"/>
      <c r="G114" s="537"/>
      <c r="H114" s="537"/>
      <c r="I114" s="537"/>
      <c r="J114" s="537"/>
      <c r="K114" s="537"/>
      <c r="L114" s="537"/>
      <c r="M114" s="537"/>
      <c r="N114" s="537"/>
      <c r="O114" s="537"/>
      <c r="P114" s="537"/>
      <c r="Q114" s="537"/>
      <c r="R114" s="537"/>
      <c r="S114" s="537"/>
      <c r="T114" s="537"/>
      <c r="U114" s="537"/>
      <c r="V114" s="537"/>
      <c r="W114" s="537"/>
      <c r="X114" s="537"/>
      <c r="Y114" s="537"/>
      <c r="Z114" s="537"/>
    </row>
    <row r="115" ht="14.25" spans="1:26">
      <c r="A115" s="537"/>
      <c r="B115" s="537"/>
      <c r="C115" s="537"/>
      <c r="D115" s="537"/>
      <c r="E115" s="537"/>
      <c r="F115" s="537"/>
      <c r="G115" s="537"/>
      <c r="H115" s="537"/>
      <c r="I115" s="537"/>
      <c r="J115" s="537"/>
      <c r="K115" s="537"/>
      <c r="L115" s="537"/>
      <c r="M115" s="537"/>
      <c r="N115" s="537"/>
      <c r="O115" s="537"/>
      <c r="P115" s="537"/>
      <c r="Q115" s="537"/>
      <c r="R115" s="537"/>
      <c r="S115" s="537"/>
      <c r="T115" s="537"/>
      <c r="U115" s="537"/>
      <c r="V115" s="537"/>
      <c r="W115" s="537"/>
      <c r="X115" s="537"/>
      <c r="Y115" s="537"/>
      <c r="Z115" s="537"/>
    </row>
    <row r="116" ht="14.25" spans="1:26">
      <c r="A116" s="537"/>
      <c r="B116" s="537"/>
      <c r="C116" s="537"/>
      <c r="D116" s="537"/>
      <c r="E116" s="537"/>
      <c r="F116" s="537"/>
      <c r="G116" s="537"/>
      <c r="H116" s="537"/>
      <c r="I116" s="537"/>
      <c r="J116" s="537"/>
      <c r="K116" s="537"/>
      <c r="L116" s="537"/>
      <c r="M116" s="537"/>
      <c r="N116" s="537"/>
      <c r="O116" s="537"/>
      <c r="P116" s="537"/>
      <c r="Q116" s="537"/>
      <c r="R116" s="537"/>
      <c r="S116" s="537"/>
      <c r="T116" s="537"/>
      <c r="U116" s="537"/>
      <c r="V116" s="537"/>
      <c r="W116" s="537"/>
      <c r="X116" s="537"/>
      <c r="Y116" s="537"/>
      <c r="Z116" s="537"/>
    </row>
    <row r="117" ht="14.25" spans="1:26">
      <c r="A117" s="537"/>
      <c r="B117" s="537"/>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row>
    <row r="118" ht="14.25" spans="1:26">
      <c r="A118" s="537"/>
      <c r="B118" s="537"/>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row>
    <row r="119" ht="14.25" spans="1:26">
      <c r="A119" s="537"/>
      <c r="B119" s="537"/>
      <c r="C119" s="537"/>
      <c r="D119" s="537"/>
      <c r="E119" s="537"/>
      <c r="F119" s="537"/>
      <c r="G119" s="537"/>
      <c r="H119" s="537"/>
      <c r="I119" s="537"/>
      <c r="J119" s="537"/>
      <c r="K119" s="537"/>
      <c r="L119" s="537"/>
      <c r="M119" s="537"/>
      <c r="N119" s="537"/>
      <c r="O119" s="537"/>
      <c r="P119" s="537"/>
      <c r="Q119" s="537"/>
      <c r="R119" s="537"/>
      <c r="S119" s="537"/>
      <c r="T119" s="537"/>
      <c r="U119" s="537"/>
      <c r="V119" s="537"/>
      <c r="W119" s="537"/>
      <c r="X119" s="537"/>
      <c r="Y119" s="537"/>
      <c r="Z119" s="537"/>
    </row>
    <row r="120" ht="14.25" spans="1:26">
      <c r="A120" s="537"/>
      <c r="B120" s="537"/>
      <c r="C120" s="537"/>
      <c r="D120" s="537"/>
      <c r="E120" s="537"/>
      <c r="F120" s="537"/>
      <c r="G120" s="537"/>
      <c r="H120" s="537"/>
      <c r="I120" s="537"/>
      <c r="J120" s="537"/>
      <c r="K120" s="537"/>
      <c r="L120" s="537"/>
      <c r="M120" s="537"/>
      <c r="N120" s="537"/>
      <c r="O120" s="537"/>
      <c r="P120" s="537"/>
      <c r="Q120" s="537"/>
      <c r="R120" s="537"/>
      <c r="S120" s="537"/>
      <c r="T120" s="537"/>
      <c r="U120" s="537"/>
      <c r="V120" s="537"/>
      <c r="W120" s="537"/>
      <c r="X120" s="537"/>
      <c r="Y120" s="537"/>
      <c r="Z120" s="537"/>
    </row>
    <row r="121" ht="14.25" spans="1:26">
      <c r="A121" s="537"/>
      <c r="B121" s="537"/>
      <c r="C121" s="537"/>
      <c r="D121" s="537"/>
      <c r="E121" s="537"/>
      <c r="F121" s="537"/>
      <c r="G121" s="537"/>
      <c r="H121" s="537"/>
      <c r="I121" s="537"/>
      <c r="J121" s="537"/>
      <c r="K121" s="537"/>
      <c r="L121" s="537"/>
      <c r="M121" s="537"/>
      <c r="N121" s="537"/>
      <c r="O121" s="537"/>
      <c r="P121" s="537"/>
      <c r="Q121" s="537"/>
      <c r="R121" s="537"/>
      <c r="S121" s="537"/>
      <c r="T121" s="537"/>
      <c r="U121" s="537"/>
      <c r="V121" s="537"/>
      <c r="W121" s="537"/>
      <c r="X121" s="537"/>
      <c r="Y121" s="537"/>
      <c r="Z121" s="537"/>
    </row>
    <row r="122" ht="14.25" spans="1:26">
      <c r="A122" s="537"/>
      <c r="B122" s="537"/>
      <c r="C122" s="537"/>
      <c r="D122" s="537"/>
      <c r="E122" s="537"/>
      <c r="F122" s="537"/>
      <c r="G122" s="537"/>
      <c r="H122" s="537"/>
      <c r="I122" s="537"/>
      <c r="J122" s="537"/>
      <c r="K122" s="537"/>
      <c r="L122" s="537"/>
      <c r="M122" s="537"/>
      <c r="N122" s="537"/>
      <c r="O122" s="537"/>
      <c r="P122" s="537"/>
      <c r="Q122" s="537"/>
      <c r="R122" s="537"/>
      <c r="S122" s="537"/>
      <c r="T122" s="537"/>
      <c r="U122" s="537"/>
      <c r="V122" s="537"/>
      <c r="W122" s="537"/>
      <c r="X122" s="537"/>
      <c r="Y122" s="537"/>
      <c r="Z122" s="537"/>
    </row>
    <row r="123" ht="14.25" spans="1:26">
      <c r="A123" s="537"/>
      <c r="B123" s="537"/>
      <c r="C123" s="537"/>
      <c r="D123" s="537"/>
      <c r="E123" s="537"/>
      <c r="F123" s="537"/>
      <c r="G123" s="537"/>
      <c r="H123" s="537"/>
      <c r="I123" s="537"/>
      <c r="J123" s="537"/>
      <c r="K123" s="537"/>
      <c r="L123" s="537"/>
      <c r="M123" s="537"/>
      <c r="N123" s="537"/>
      <c r="O123" s="537"/>
      <c r="P123" s="537"/>
      <c r="Q123" s="537"/>
      <c r="R123" s="537"/>
      <c r="S123" s="537"/>
      <c r="T123" s="537"/>
      <c r="U123" s="537"/>
      <c r="V123" s="537"/>
      <c r="W123" s="537"/>
      <c r="X123" s="537"/>
      <c r="Y123" s="537"/>
      <c r="Z123" s="537"/>
    </row>
    <row r="124" ht="14.25" spans="1:26">
      <c r="A124" s="537"/>
      <c r="B124" s="537"/>
      <c r="C124" s="537"/>
      <c r="D124" s="537"/>
      <c r="E124" s="537"/>
      <c r="F124" s="537"/>
      <c r="G124" s="537"/>
      <c r="H124" s="537"/>
      <c r="I124" s="537"/>
      <c r="J124" s="537"/>
      <c r="K124" s="537"/>
      <c r="L124" s="537"/>
      <c r="M124" s="537"/>
      <c r="N124" s="537"/>
      <c r="O124" s="537"/>
      <c r="P124" s="537"/>
      <c r="Q124" s="537"/>
      <c r="R124" s="537"/>
      <c r="S124" s="537"/>
      <c r="T124" s="537"/>
      <c r="U124" s="537"/>
      <c r="V124" s="537"/>
      <c r="W124" s="537"/>
      <c r="X124" s="537"/>
      <c r="Y124" s="537"/>
      <c r="Z124" s="537"/>
    </row>
    <row r="125" ht="14.25" spans="1:26">
      <c r="A125" s="537"/>
      <c r="B125" s="537"/>
      <c r="C125" s="537"/>
      <c r="D125" s="537"/>
      <c r="E125" s="537"/>
      <c r="F125" s="537"/>
      <c r="G125" s="537"/>
      <c r="H125" s="537"/>
      <c r="I125" s="537"/>
      <c r="J125" s="537"/>
      <c r="K125" s="537"/>
      <c r="L125" s="537"/>
      <c r="M125" s="537"/>
      <c r="N125" s="537"/>
      <c r="O125" s="537"/>
      <c r="P125" s="537"/>
      <c r="Q125" s="537"/>
      <c r="R125" s="537"/>
      <c r="S125" s="537"/>
      <c r="T125" s="537"/>
      <c r="U125" s="537"/>
      <c r="V125" s="537"/>
      <c r="W125" s="537"/>
      <c r="X125" s="537"/>
      <c r="Y125" s="537"/>
      <c r="Z125" s="537"/>
    </row>
    <row r="126" ht="14.25" spans="1:26">
      <c r="A126" s="537"/>
      <c r="B126" s="537"/>
      <c r="C126" s="537"/>
      <c r="D126" s="537"/>
      <c r="E126" s="537"/>
      <c r="F126" s="537"/>
      <c r="G126" s="537"/>
      <c r="H126" s="537"/>
      <c r="I126" s="537"/>
      <c r="J126" s="537"/>
      <c r="K126" s="537"/>
      <c r="L126" s="537"/>
      <c r="M126" s="537"/>
      <c r="N126" s="537"/>
      <c r="O126" s="537"/>
      <c r="P126" s="537"/>
      <c r="Q126" s="537"/>
      <c r="R126" s="537"/>
      <c r="S126" s="537"/>
      <c r="T126" s="537"/>
      <c r="U126" s="537"/>
      <c r="V126" s="537"/>
      <c r="W126" s="537"/>
      <c r="X126" s="537"/>
      <c r="Y126" s="537"/>
      <c r="Z126" s="537"/>
    </row>
    <row r="127" ht="14.25" spans="1:26">
      <c r="A127" s="537"/>
      <c r="B127" s="537"/>
      <c r="C127" s="537"/>
      <c r="D127" s="537"/>
      <c r="E127" s="537"/>
      <c r="F127" s="537"/>
      <c r="G127" s="537"/>
      <c r="H127" s="537"/>
      <c r="I127" s="537"/>
      <c r="J127" s="537"/>
      <c r="K127" s="537"/>
      <c r="L127" s="537"/>
      <c r="M127" s="537"/>
      <c r="N127" s="537"/>
      <c r="O127" s="537"/>
      <c r="P127" s="537"/>
      <c r="Q127" s="537"/>
      <c r="R127" s="537"/>
      <c r="S127" s="537"/>
      <c r="T127" s="537"/>
      <c r="U127" s="537"/>
      <c r="V127" s="537"/>
      <c r="W127" s="537"/>
      <c r="X127" s="537"/>
      <c r="Y127" s="537"/>
      <c r="Z127" s="537"/>
    </row>
    <row r="128" ht="14.25" spans="1:26">
      <c r="A128" s="537"/>
      <c r="B128" s="537"/>
      <c r="C128" s="537"/>
      <c r="D128" s="537"/>
      <c r="E128" s="537"/>
      <c r="F128" s="537"/>
      <c r="G128" s="537"/>
      <c r="H128" s="537"/>
      <c r="I128" s="537"/>
      <c r="J128" s="537"/>
      <c r="K128" s="537"/>
      <c r="L128" s="537"/>
      <c r="M128" s="537"/>
      <c r="N128" s="537"/>
      <c r="O128" s="537"/>
      <c r="P128" s="537"/>
      <c r="Q128" s="537"/>
      <c r="R128" s="537"/>
      <c r="S128" s="537"/>
      <c r="T128" s="537"/>
      <c r="U128" s="537"/>
      <c r="V128" s="537"/>
      <c r="W128" s="537"/>
      <c r="X128" s="537"/>
      <c r="Y128" s="537"/>
      <c r="Z128" s="537"/>
    </row>
    <row r="129" ht="14.25" spans="1:26">
      <c r="A129" s="537"/>
      <c r="B129" s="537"/>
      <c r="C129" s="537"/>
      <c r="D129" s="537"/>
      <c r="E129" s="537"/>
      <c r="F129" s="537"/>
      <c r="G129" s="537"/>
      <c r="H129" s="537"/>
      <c r="I129" s="537"/>
      <c r="J129" s="537"/>
      <c r="K129" s="537"/>
      <c r="L129" s="537"/>
      <c r="M129" s="537"/>
      <c r="N129" s="537"/>
      <c r="O129" s="537"/>
      <c r="P129" s="537"/>
      <c r="Q129" s="537"/>
      <c r="R129" s="537"/>
      <c r="S129" s="537"/>
      <c r="T129" s="537"/>
      <c r="U129" s="537"/>
      <c r="V129" s="537"/>
      <c r="W129" s="537"/>
      <c r="X129" s="537"/>
      <c r="Y129" s="537"/>
      <c r="Z129" s="537"/>
    </row>
    <row r="130" ht="14.25" spans="1:26">
      <c r="A130" s="537"/>
      <c r="B130" s="537"/>
      <c r="C130" s="537"/>
      <c r="D130" s="537"/>
      <c r="E130" s="537"/>
      <c r="F130" s="537"/>
      <c r="G130" s="537"/>
      <c r="H130" s="537"/>
      <c r="I130" s="537"/>
      <c r="J130" s="537"/>
      <c r="K130" s="537"/>
      <c r="L130" s="537"/>
      <c r="M130" s="537"/>
      <c r="N130" s="537"/>
      <c r="O130" s="537"/>
      <c r="P130" s="537"/>
      <c r="Q130" s="537"/>
      <c r="R130" s="537"/>
      <c r="S130" s="537"/>
      <c r="T130" s="537"/>
      <c r="U130" s="537"/>
      <c r="V130" s="537"/>
      <c r="W130" s="537"/>
      <c r="X130" s="537"/>
      <c r="Y130" s="537"/>
      <c r="Z130" s="537"/>
    </row>
    <row r="131" ht="14.25" spans="1:26">
      <c r="A131" s="537"/>
      <c r="B131" s="537"/>
      <c r="C131" s="537"/>
      <c r="D131" s="537"/>
      <c r="E131" s="537"/>
      <c r="F131" s="537"/>
      <c r="G131" s="537"/>
      <c r="H131" s="537"/>
      <c r="I131" s="537"/>
      <c r="J131" s="537"/>
      <c r="K131" s="537"/>
      <c r="L131" s="537"/>
      <c r="M131" s="537"/>
      <c r="N131" s="537"/>
      <c r="O131" s="537"/>
      <c r="P131" s="537"/>
      <c r="Q131" s="537"/>
      <c r="R131" s="537"/>
      <c r="S131" s="537"/>
      <c r="T131" s="537"/>
      <c r="U131" s="537"/>
      <c r="V131" s="537"/>
      <c r="W131" s="537"/>
      <c r="X131" s="537"/>
      <c r="Y131" s="537"/>
      <c r="Z131" s="537"/>
    </row>
    <row r="132" ht="14.25" spans="1:26">
      <c r="A132" s="537"/>
      <c r="B132" s="537"/>
      <c r="C132" s="537"/>
      <c r="D132" s="537"/>
      <c r="E132" s="537"/>
      <c r="F132" s="537"/>
      <c r="G132" s="537"/>
      <c r="H132" s="537"/>
      <c r="I132" s="537"/>
      <c r="J132" s="537"/>
      <c r="K132" s="537"/>
      <c r="L132" s="537"/>
      <c r="M132" s="537"/>
      <c r="N132" s="537"/>
      <c r="O132" s="537"/>
      <c r="P132" s="537"/>
      <c r="Q132" s="537"/>
      <c r="R132" s="537"/>
      <c r="S132" s="537"/>
      <c r="T132" s="537"/>
      <c r="U132" s="537"/>
      <c r="V132" s="537"/>
      <c r="W132" s="537"/>
      <c r="X132" s="537"/>
      <c r="Y132" s="537"/>
      <c r="Z132" s="537"/>
    </row>
    <row r="133" ht="14.25" spans="1:26">
      <c r="A133" s="537"/>
      <c r="B133" s="537"/>
      <c r="C133" s="537"/>
      <c r="D133" s="537"/>
      <c r="E133" s="537"/>
      <c r="F133" s="537"/>
      <c r="G133" s="537"/>
      <c r="H133" s="537"/>
      <c r="I133" s="537"/>
      <c r="J133" s="537"/>
      <c r="K133" s="537"/>
      <c r="L133" s="537"/>
      <c r="M133" s="537"/>
      <c r="N133" s="537"/>
      <c r="O133" s="537"/>
      <c r="P133" s="537"/>
      <c r="Q133" s="537"/>
      <c r="R133" s="537"/>
      <c r="S133" s="537"/>
      <c r="T133" s="537"/>
      <c r="U133" s="537"/>
      <c r="V133" s="537"/>
      <c r="W133" s="537"/>
      <c r="X133" s="537"/>
      <c r="Y133" s="537"/>
      <c r="Z133" s="537"/>
    </row>
    <row r="134" ht="14.25" spans="1:26">
      <c r="A134" s="537"/>
      <c r="B134" s="537"/>
      <c r="C134" s="537"/>
      <c r="D134" s="537"/>
      <c r="E134" s="537"/>
      <c r="F134" s="537"/>
      <c r="G134" s="537"/>
      <c r="H134" s="537"/>
      <c r="I134" s="537"/>
      <c r="J134" s="537"/>
      <c r="K134" s="537"/>
      <c r="L134" s="537"/>
      <c r="M134" s="537"/>
      <c r="N134" s="537"/>
      <c r="O134" s="537"/>
      <c r="P134" s="537"/>
      <c r="Q134" s="537"/>
      <c r="R134" s="537"/>
      <c r="S134" s="537"/>
      <c r="T134" s="537"/>
      <c r="U134" s="537"/>
      <c r="V134" s="537"/>
      <c r="W134" s="537"/>
      <c r="X134" s="537"/>
      <c r="Y134" s="537"/>
      <c r="Z134" s="537"/>
    </row>
    <row r="135" ht="14.25" spans="1:26">
      <c r="A135" s="537"/>
      <c r="B135" s="537"/>
      <c r="C135" s="537"/>
      <c r="D135" s="537"/>
      <c r="E135" s="537"/>
      <c r="F135" s="537"/>
      <c r="G135" s="537"/>
      <c r="H135" s="537"/>
      <c r="I135" s="537"/>
      <c r="J135" s="537"/>
      <c r="K135" s="537"/>
      <c r="L135" s="537"/>
      <c r="M135" s="537"/>
      <c r="N135" s="537"/>
      <c r="O135" s="537"/>
      <c r="P135" s="537"/>
      <c r="Q135" s="537"/>
      <c r="R135" s="537"/>
      <c r="S135" s="537"/>
      <c r="T135" s="537"/>
      <c r="U135" s="537"/>
      <c r="V135" s="537"/>
      <c r="W135" s="537"/>
      <c r="X135" s="537"/>
      <c r="Y135" s="537"/>
      <c r="Z135" s="537"/>
    </row>
    <row r="136" ht="14.25" spans="1:26">
      <c r="A136" s="537"/>
      <c r="B136" s="537"/>
      <c r="C136" s="537"/>
      <c r="D136" s="537"/>
      <c r="E136" s="537"/>
      <c r="F136" s="537"/>
      <c r="G136" s="537"/>
      <c r="H136" s="537"/>
      <c r="I136" s="537"/>
      <c r="J136" s="537"/>
      <c r="K136" s="537"/>
      <c r="L136" s="537"/>
      <c r="M136" s="537"/>
      <c r="N136" s="537"/>
      <c r="O136" s="537"/>
      <c r="P136" s="537"/>
      <c r="Q136" s="537"/>
      <c r="R136" s="537"/>
      <c r="S136" s="537"/>
      <c r="T136" s="537"/>
      <c r="U136" s="537"/>
      <c r="V136" s="537"/>
      <c r="W136" s="537"/>
      <c r="X136" s="537"/>
      <c r="Y136" s="537"/>
      <c r="Z136" s="537"/>
    </row>
    <row r="137" ht="14.25" spans="1:26">
      <c r="A137" s="537"/>
      <c r="B137" s="537"/>
      <c r="C137" s="537"/>
      <c r="D137" s="537"/>
      <c r="E137" s="537"/>
      <c r="F137" s="537"/>
      <c r="G137" s="537"/>
      <c r="H137" s="537"/>
      <c r="I137" s="537"/>
      <c r="J137" s="537"/>
      <c r="K137" s="537"/>
      <c r="L137" s="537"/>
      <c r="M137" s="537"/>
      <c r="N137" s="537"/>
      <c r="O137" s="537"/>
      <c r="P137" s="537"/>
      <c r="Q137" s="537"/>
      <c r="R137" s="537"/>
      <c r="S137" s="537"/>
      <c r="T137" s="537"/>
      <c r="U137" s="537"/>
      <c r="V137" s="537"/>
      <c r="W137" s="537"/>
      <c r="X137" s="537"/>
      <c r="Y137" s="537"/>
      <c r="Z137" s="537"/>
    </row>
    <row r="138" ht="14.25" spans="1:26">
      <c r="A138" s="537"/>
      <c r="B138" s="537"/>
      <c r="C138" s="537"/>
      <c r="D138" s="537"/>
      <c r="E138" s="537"/>
      <c r="F138" s="537"/>
      <c r="G138" s="537"/>
      <c r="H138" s="537"/>
      <c r="I138" s="537"/>
      <c r="J138" s="537"/>
      <c r="K138" s="537"/>
      <c r="L138" s="537"/>
      <c r="M138" s="537"/>
      <c r="N138" s="537"/>
      <c r="O138" s="537"/>
      <c r="P138" s="537"/>
      <c r="Q138" s="537"/>
      <c r="R138" s="537"/>
      <c r="S138" s="537"/>
      <c r="T138" s="537"/>
      <c r="U138" s="537"/>
      <c r="V138" s="537"/>
      <c r="W138" s="537"/>
      <c r="X138" s="537"/>
      <c r="Y138" s="537"/>
      <c r="Z138" s="537"/>
    </row>
    <row r="139" ht="14.25" spans="1:26">
      <c r="A139" s="537"/>
      <c r="B139" s="537"/>
      <c r="C139" s="537"/>
      <c r="D139" s="537"/>
      <c r="E139" s="537"/>
      <c r="F139" s="537"/>
      <c r="G139" s="537"/>
      <c r="H139" s="537"/>
      <c r="I139" s="537"/>
      <c r="J139" s="537"/>
      <c r="K139" s="537"/>
      <c r="L139" s="537"/>
      <c r="M139" s="537"/>
      <c r="N139" s="537"/>
      <c r="O139" s="537"/>
      <c r="P139" s="537"/>
      <c r="Q139" s="537"/>
      <c r="R139" s="537"/>
      <c r="S139" s="537"/>
      <c r="T139" s="537"/>
      <c r="U139" s="537"/>
      <c r="V139" s="537"/>
      <c r="W139" s="537"/>
      <c r="X139" s="537"/>
      <c r="Y139" s="537"/>
      <c r="Z139" s="537"/>
    </row>
    <row r="140" ht="14.25" spans="1:26">
      <c r="A140" s="537"/>
      <c r="B140" s="537"/>
      <c r="C140" s="537"/>
      <c r="D140" s="537"/>
      <c r="E140" s="537"/>
      <c r="F140" s="537"/>
      <c r="G140" s="537"/>
      <c r="H140" s="537"/>
      <c r="I140" s="537"/>
      <c r="J140" s="537"/>
      <c r="K140" s="537"/>
      <c r="L140" s="537"/>
      <c r="M140" s="537"/>
      <c r="N140" s="537"/>
      <c r="O140" s="537"/>
      <c r="P140" s="537"/>
      <c r="Q140" s="537"/>
      <c r="R140" s="537"/>
      <c r="S140" s="537"/>
      <c r="T140" s="537"/>
      <c r="U140" s="537"/>
      <c r="V140" s="537"/>
      <c r="W140" s="537"/>
      <c r="X140" s="537"/>
      <c r="Y140" s="537"/>
      <c r="Z140" s="537"/>
    </row>
    <row r="141" ht="14.25" spans="1:26">
      <c r="A141" s="537"/>
      <c r="B141" s="537"/>
      <c r="C141" s="537"/>
      <c r="D141" s="537"/>
      <c r="E141" s="537"/>
      <c r="F141" s="537"/>
      <c r="G141" s="537"/>
      <c r="H141" s="537"/>
      <c r="I141" s="537"/>
      <c r="J141" s="537"/>
      <c r="K141" s="537"/>
      <c r="L141" s="537"/>
      <c r="M141" s="537"/>
      <c r="N141" s="537"/>
      <c r="O141" s="537"/>
      <c r="P141" s="537"/>
      <c r="Q141" s="537"/>
      <c r="R141" s="537"/>
      <c r="S141" s="537"/>
      <c r="T141" s="537"/>
      <c r="U141" s="537"/>
      <c r="V141" s="537"/>
      <c r="W141" s="537"/>
      <c r="X141" s="537"/>
      <c r="Y141" s="537"/>
      <c r="Z141" s="537"/>
    </row>
    <row r="142" ht="14.25" spans="1:26">
      <c r="A142" s="537"/>
      <c r="B142" s="537"/>
      <c r="C142" s="537"/>
      <c r="D142" s="537"/>
      <c r="E142" s="537"/>
      <c r="F142" s="537"/>
      <c r="G142" s="537"/>
      <c r="H142" s="537"/>
      <c r="I142" s="537"/>
      <c r="J142" s="537"/>
      <c r="K142" s="537"/>
      <c r="L142" s="537"/>
      <c r="M142" s="537"/>
      <c r="N142" s="537"/>
      <c r="O142" s="537"/>
      <c r="P142" s="537"/>
      <c r="Q142" s="537"/>
      <c r="R142" s="537"/>
      <c r="S142" s="537"/>
      <c r="T142" s="537"/>
      <c r="U142" s="537"/>
      <c r="V142" s="537"/>
      <c r="W142" s="537"/>
      <c r="X142" s="537"/>
      <c r="Y142" s="537"/>
      <c r="Z142" s="537"/>
    </row>
    <row r="143" ht="14.25" spans="1:26">
      <c r="A143" s="537"/>
      <c r="B143" s="537"/>
      <c r="C143" s="537"/>
      <c r="D143" s="537"/>
      <c r="E143" s="537"/>
      <c r="F143" s="537"/>
      <c r="G143" s="537"/>
      <c r="H143" s="537"/>
      <c r="I143" s="537"/>
      <c r="J143" s="537"/>
      <c r="K143" s="537"/>
      <c r="L143" s="537"/>
      <c r="M143" s="537"/>
      <c r="N143" s="537"/>
      <c r="O143" s="537"/>
      <c r="P143" s="537"/>
      <c r="Q143" s="537"/>
      <c r="R143" s="537"/>
      <c r="S143" s="537"/>
      <c r="T143" s="537"/>
      <c r="U143" s="537"/>
      <c r="V143" s="537"/>
      <c r="W143" s="537"/>
      <c r="X143" s="537"/>
      <c r="Y143" s="537"/>
      <c r="Z143" s="537"/>
    </row>
    <row r="144" ht="14.25" spans="1:26">
      <c r="A144" s="537"/>
      <c r="B144" s="537"/>
      <c r="C144" s="537"/>
      <c r="D144" s="537"/>
      <c r="E144" s="537"/>
      <c r="F144" s="537"/>
      <c r="G144" s="537"/>
      <c r="H144" s="537"/>
      <c r="I144" s="537"/>
      <c r="J144" s="537"/>
      <c r="K144" s="537"/>
      <c r="L144" s="537"/>
      <c r="M144" s="537"/>
      <c r="N144" s="537"/>
      <c r="O144" s="537"/>
      <c r="P144" s="537"/>
      <c r="Q144" s="537"/>
      <c r="R144" s="537"/>
      <c r="S144" s="537"/>
      <c r="T144" s="537"/>
      <c r="U144" s="537"/>
      <c r="V144" s="537"/>
      <c r="W144" s="537"/>
      <c r="X144" s="537"/>
      <c r="Y144" s="537"/>
      <c r="Z144" s="537"/>
    </row>
    <row r="145" ht="14.25" spans="1:26">
      <c r="A145" s="537"/>
      <c r="B145" s="537"/>
      <c r="C145" s="537"/>
      <c r="D145" s="537"/>
      <c r="E145" s="537"/>
      <c r="F145" s="537"/>
      <c r="G145" s="537"/>
      <c r="H145" s="537"/>
      <c r="I145" s="537"/>
      <c r="J145" s="537"/>
      <c r="K145" s="537"/>
      <c r="L145" s="537"/>
      <c r="M145" s="537"/>
      <c r="N145" s="537"/>
      <c r="O145" s="537"/>
      <c r="P145" s="537"/>
      <c r="Q145" s="537"/>
      <c r="R145" s="537"/>
      <c r="S145" s="537"/>
      <c r="T145" s="537"/>
      <c r="U145" s="537"/>
      <c r="V145" s="537"/>
      <c r="W145" s="537"/>
      <c r="X145" s="537"/>
      <c r="Y145" s="537"/>
      <c r="Z145" s="537"/>
    </row>
    <row r="146" ht="14.25" spans="1:26">
      <c r="A146" s="537"/>
      <c r="B146" s="537"/>
      <c r="C146" s="537"/>
      <c r="D146" s="537"/>
      <c r="E146" s="537"/>
      <c r="F146" s="537"/>
      <c r="G146" s="537"/>
      <c r="H146" s="537"/>
      <c r="I146" s="537"/>
      <c r="J146" s="537"/>
      <c r="K146" s="537"/>
      <c r="L146" s="537"/>
      <c r="M146" s="537"/>
      <c r="N146" s="537"/>
      <c r="O146" s="537"/>
      <c r="P146" s="537"/>
      <c r="Q146" s="537"/>
      <c r="R146" s="537"/>
      <c r="S146" s="537"/>
      <c r="T146" s="537"/>
      <c r="U146" s="537"/>
      <c r="V146" s="537"/>
      <c r="W146" s="537"/>
      <c r="X146" s="537"/>
      <c r="Y146" s="537"/>
      <c r="Z146" s="537"/>
    </row>
    <row r="147" ht="14.25" spans="1:26">
      <c r="A147" s="537"/>
      <c r="B147" s="537"/>
      <c r="C147" s="537"/>
      <c r="D147" s="537"/>
      <c r="E147" s="537"/>
      <c r="F147" s="537"/>
      <c r="G147" s="537"/>
      <c r="H147" s="537"/>
      <c r="I147" s="537"/>
      <c r="J147" s="537"/>
      <c r="K147" s="537"/>
      <c r="L147" s="537"/>
      <c r="M147" s="537"/>
      <c r="N147" s="537"/>
      <c r="O147" s="537"/>
      <c r="P147" s="537"/>
      <c r="Q147" s="537"/>
      <c r="R147" s="537"/>
      <c r="S147" s="537"/>
      <c r="T147" s="537"/>
      <c r="U147" s="537"/>
      <c r="V147" s="537"/>
      <c r="W147" s="537"/>
      <c r="X147" s="537"/>
      <c r="Y147" s="537"/>
      <c r="Z147" s="537"/>
    </row>
    <row r="148" ht="14.25" spans="1:26">
      <c r="A148" s="537"/>
      <c r="B148" s="537"/>
      <c r="C148" s="537"/>
      <c r="D148" s="537"/>
      <c r="E148" s="537"/>
      <c r="F148" s="537"/>
      <c r="G148" s="537"/>
      <c r="H148" s="537"/>
      <c r="I148" s="537"/>
      <c r="J148" s="537"/>
      <c r="K148" s="537"/>
      <c r="L148" s="537"/>
      <c r="M148" s="537"/>
      <c r="N148" s="537"/>
      <c r="O148" s="537"/>
      <c r="P148" s="537"/>
      <c r="Q148" s="537"/>
      <c r="R148" s="537"/>
      <c r="S148" s="537"/>
      <c r="T148" s="537"/>
      <c r="U148" s="537"/>
      <c r="V148" s="537"/>
      <c r="W148" s="537"/>
      <c r="X148" s="537"/>
      <c r="Y148" s="537"/>
      <c r="Z148" s="537"/>
    </row>
    <row r="149" ht="14.25" spans="1:26">
      <c r="A149" s="537"/>
      <c r="B149" s="537"/>
      <c r="C149" s="537"/>
      <c r="D149" s="537"/>
      <c r="E149" s="537"/>
      <c r="F149" s="537"/>
      <c r="G149" s="537"/>
      <c r="H149" s="537"/>
      <c r="I149" s="537"/>
      <c r="J149" s="537"/>
      <c r="K149" s="537"/>
      <c r="L149" s="537"/>
      <c r="M149" s="537"/>
      <c r="N149" s="537"/>
      <c r="O149" s="537"/>
      <c r="P149" s="537"/>
      <c r="Q149" s="537"/>
      <c r="R149" s="537"/>
      <c r="S149" s="537"/>
      <c r="T149" s="537"/>
      <c r="U149" s="537"/>
      <c r="V149" s="537"/>
      <c r="W149" s="537"/>
      <c r="X149" s="537"/>
      <c r="Y149" s="537"/>
      <c r="Z149" s="537"/>
    </row>
    <row r="150" ht="14.25" spans="1:26">
      <c r="A150" s="537"/>
      <c r="B150" s="537"/>
      <c r="C150" s="537"/>
      <c r="D150" s="537"/>
      <c r="E150" s="537"/>
      <c r="F150" s="537"/>
      <c r="G150" s="537"/>
      <c r="H150" s="537"/>
      <c r="I150" s="537"/>
      <c r="J150" s="537"/>
      <c r="K150" s="537"/>
      <c r="L150" s="537"/>
      <c r="M150" s="537"/>
      <c r="N150" s="537"/>
      <c r="O150" s="537"/>
      <c r="P150" s="537"/>
      <c r="Q150" s="537"/>
      <c r="R150" s="537"/>
      <c r="S150" s="537"/>
      <c r="T150" s="537"/>
      <c r="U150" s="537"/>
      <c r="V150" s="537"/>
      <c r="W150" s="537"/>
      <c r="X150" s="537"/>
      <c r="Y150" s="537"/>
      <c r="Z150" s="537"/>
    </row>
    <row r="151" ht="14.25" spans="1:26">
      <c r="A151" s="537"/>
      <c r="B151" s="537"/>
      <c r="C151" s="537"/>
      <c r="D151" s="537"/>
      <c r="E151" s="537"/>
      <c r="F151" s="537"/>
      <c r="G151" s="537"/>
      <c r="H151" s="537"/>
      <c r="I151" s="537"/>
      <c r="J151" s="537"/>
      <c r="K151" s="537"/>
      <c r="L151" s="537"/>
      <c r="M151" s="537"/>
      <c r="N151" s="537"/>
      <c r="O151" s="537"/>
      <c r="P151" s="537"/>
      <c r="Q151" s="537"/>
      <c r="R151" s="537"/>
      <c r="S151" s="537"/>
      <c r="T151" s="537"/>
      <c r="U151" s="537"/>
      <c r="V151" s="537"/>
      <c r="W151" s="537"/>
      <c r="X151" s="537"/>
      <c r="Y151" s="537"/>
      <c r="Z151" s="537"/>
    </row>
    <row r="152" ht="14.25" spans="1:26">
      <c r="A152" s="537"/>
      <c r="B152" s="537"/>
      <c r="C152" s="537"/>
      <c r="D152" s="537"/>
      <c r="E152" s="537"/>
      <c r="F152" s="537"/>
      <c r="G152" s="537"/>
      <c r="H152" s="537"/>
      <c r="I152" s="537"/>
      <c r="J152" s="537"/>
      <c r="K152" s="537"/>
      <c r="L152" s="537"/>
      <c r="M152" s="537"/>
      <c r="N152" s="537"/>
      <c r="O152" s="537"/>
      <c r="P152" s="537"/>
      <c r="Q152" s="537"/>
      <c r="R152" s="537"/>
      <c r="S152" s="537"/>
      <c r="T152" s="537"/>
      <c r="U152" s="537"/>
      <c r="V152" s="537"/>
      <c r="W152" s="537"/>
      <c r="X152" s="537"/>
      <c r="Y152" s="537"/>
      <c r="Z152" s="537"/>
    </row>
    <row r="153" ht="14.25" spans="1:26">
      <c r="A153" s="537"/>
      <c r="B153" s="537"/>
      <c r="C153" s="537"/>
      <c r="D153" s="537"/>
      <c r="E153" s="537"/>
      <c r="F153" s="537"/>
      <c r="G153" s="537"/>
      <c r="H153" s="537"/>
      <c r="I153" s="537"/>
      <c r="J153" s="537"/>
      <c r="K153" s="537"/>
      <c r="L153" s="537"/>
      <c r="M153" s="537"/>
      <c r="N153" s="537"/>
      <c r="O153" s="537"/>
      <c r="P153" s="537"/>
      <c r="Q153" s="537"/>
      <c r="R153" s="537"/>
      <c r="S153" s="537"/>
      <c r="T153" s="537"/>
      <c r="U153" s="537"/>
      <c r="V153" s="537"/>
      <c r="W153" s="537"/>
      <c r="X153" s="537"/>
      <c r="Y153" s="537"/>
      <c r="Z153" s="537"/>
    </row>
    <row r="154" ht="14.25" spans="1:26">
      <c r="A154" s="537"/>
      <c r="B154" s="537"/>
      <c r="C154" s="537"/>
      <c r="D154" s="537"/>
      <c r="E154" s="537"/>
      <c r="F154" s="537"/>
      <c r="G154" s="537"/>
      <c r="H154" s="537"/>
      <c r="I154" s="537"/>
      <c r="J154" s="537"/>
      <c r="K154" s="537"/>
      <c r="L154" s="537"/>
      <c r="M154" s="537"/>
      <c r="N154" s="537"/>
      <c r="O154" s="537"/>
      <c r="P154" s="537"/>
      <c r="Q154" s="537"/>
      <c r="R154" s="537"/>
      <c r="S154" s="537"/>
      <c r="T154" s="537"/>
      <c r="U154" s="537"/>
      <c r="V154" s="537"/>
      <c r="W154" s="537"/>
      <c r="X154" s="537"/>
      <c r="Y154" s="537"/>
      <c r="Z154" s="537"/>
    </row>
    <row r="155" ht="14.25" spans="1:26">
      <c r="A155" s="537"/>
      <c r="B155" s="537"/>
      <c r="C155" s="537"/>
      <c r="D155" s="537"/>
      <c r="E155" s="537"/>
      <c r="F155" s="537"/>
      <c r="G155" s="537"/>
      <c r="H155" s="537"/>
      <c r="I155" s="537"/>
      <c r="J155" s="537"/>
      <c r="K155" s="537"/>
      <c r="L155" s="537"/>
      <c r="M155" s="537"/>
      <c r="N155" s="537"/>
      <c r="O155" s="537"/>
      <c r="P155" s="537"/>
      <c r="Q155" s="537"/>
      <c r="R155" s="537"/>
      <c r="S155" s="537"/>
      <c r="T155" s="537"/>
      <c r="U155" s="537"/>
      <c r="V155" s="537"/>
      <c r="W155" s="537"/>
      <c r="X155" s="537"/>
      <c r="Y155" s="537"/>
      <c r="Z155" s="537"/>
    </row>
    <row r="156" ht="14.25" spans="1:26">
      <c r="A156" s="537"/>
      <c r="B156" s="537"/>
      <c r="C156" s="537"/>
      <c r="D156" s="537"/>
      <c r="E156" s="537"/>
      <c r="F156" s="537"/>
      <c r="G156" s="537"/>
      <c r="H156" s="537"/>
      <c r="I156" s="537"/>
      <c r="J156" s="537"/>
      <c r="K156" s="537"/>
      <c r="L156" s="537"/>
      <c r="M156" s="537"/>
      <c r="N156" s="537"/>
      <c r="O156" s="537"/>
      <c r="P156" s="537"/>
      <c r="Q156" s="537"/>
      <c r="R156" s="537"/>
      <c r="S156" s="537"/>
      <c r="T156" s="537"/>
      <c r="U156" s="537"/>
      <c r="V156" s="537"/>
      <c r="W156" s="537"/>
      <c r="X156" s="537"/>
      <c r="Y156" s="537"/>
      <c r="Z156" s="537"/>
    </row>
    <row r="157" ht="14.25" spans="1:26">
      <c r="A157" s="537"/>
      <c r="B157" s="537"/>
      <c r="C157" s="537"/>
      <c r="D157" s="537"/>
      <c r="E157" s="537"/>
      <c r="F157" s="537"/>
      <c r="G157" s="537"/>
      <c r="H157" s="537"/>
      <c r="I157" s="537"/>
      <c r="J157" s="537"/>
      <c r="K157" s="537"/>
      <c r="L157" s="537"/>
      <c r="M157" s="537"/>
      <c r="N157" s="537"/>
      <c r="O157" s="537"/>
      <c r="P157" s="537"/>
      <c r="Q157" s="537"/>
      <c r="R157" s="537"/>
      <c r="S157" s="537"/>
      <c r="T157" s="537"/>
      <c r="U157" s="537"/>
      <c r="V157" s="537"/>
      <c r="W157" s="537"/>
      <c r="X157" s="537"/>
      <c r="Y157" s="537"/>
      <c r="Z157" s="537"/>
    </row>
    <row r="158" ht="14.25" spans="1:26">
      <c r="A158" s="537"/>
      <c r="B158" s="537"/>
      <c r="C158" s="537"/>
      <c r="D158" s="537"/>
      <c r="E158" s="537"/>
      <c r="F158" s="537"/>
      <c r="G158" s="537"/>
      <c r="H158" s="537"/>
      <c r="I158" s="537"/>
      <c r="J158" s="537"/>
      <c r="K158" s="537"/>
      <c r="L158" s="537"/>
      <c r="M158" s="537"/>
      <c r="N158" s="537"/>
      <c r="O158" s="537"/>
      <c r="P158" s="537"/>
      <c r="Q158" s="537"/>
      <c r="R158" s="537"/>
      <c r="S158" s="537"/>
      <c r="T158" s="537"/>
      <c r="U158" s="537"/>
      <c r="V158" s="537"/>
      <c r="W158" s="537"/>
      <c r="X158" s="537"/>
      <c r="Y158" s="537"/>
      <c r="Z158" s="537"/>
    </row>
    <row r="159" ht="14.25" spans="1:26">
      <c r="A159" s="537"/>
      <c r="B159" s="537"/>
      <c r="C159" s="537"/>
      <c r="D159" s="537"/>
      <c r="E159" s="537"/>
      <c r="F159" s="537"/>
      <c r="G159" s="537"/>
      <c r="H159" s="537"/>
      <c r="I159" s="537"/>
      <c r="J159" s="537"/>
      <c r="K159" s="537"/>
      <c r="L159" s="537"/>
      <c r="M159" s="537"/>
      <c r="N159" s="537"/>
      <c r="O159" s="537"/>
      <c r="P159" s="537"/>
      <c r="Q159" s="537"/>
      <c r="R159" s="537"/>
      <c r="S159" s="537"/>
      <c r="T159" s="537"/>
      <c r="U159" s="537"/>
      <c r="V159" s="537"/>
      <c r="W159" s="537"/>
      <c r="X159" s="537"/>
      <c r="Y159" s="537"/>
      <c r="Z159" s="537"/>
    </row>
    <row r="160" ht="14.25" spans="1:26">
      <c r="A160" s="537"/>
      <c r="B160" s="537"/>
      <c r="C160" s="537"/>
      <c r="D160" s="537"/>
      <c r="E160" s="537"/>
      <c r="F160" s="537"/>
      <c r="G160" s="537"/>
      <c r="H160" s="537"/>
      <c r="I160" s="537"/>
      <c r="J160" s="537"/>
      <c r="K160" s="537"/>
      <c r="L160" s="537"/>
      <c r="M160" s="537"/>
      <c r="N160" s="537"/>
      <c r="O160" s="537"/>
      <c r="P160" s="537"/>
      <c r="Q160" s="537"/>
      <c r="R160" s="537"/>
      <c r="S160" s="537"/>
      <c r="T160" s="537"/>
      <c r="U160" s="537"/>
      <c r="V160" s="537"/>
      <c r="W160" s="537"/>
      <c r="X160" s="537"/>
      <c r="Y160" s="537"/>
      <c r="Z160" s="537"/>
    </row>
    <row r="161" ht="14.25" spans="1:26">
      <c r="A161" s="537"/>
      <c r="B161" s="537"/>
      <c r="C161" s="537"/>
      <c r="D161" s="537"/>
      <c r="E161" s="537"/>
      <c r="F161" s="537"/>
      <c r="G161" s="537"/>
      <c r="H161" s="537"/>
      <c r="I161" s="537"/>
      <c r="J161" s="537"/>
      <c r="K161" s="537"/>
      <c r="L161" s="537"/>
      <c r="M161" s="537"/>
      <c r="N161" s="537"/>
      <c r="O161" s="537"/>
      <c r="P161" s="537"/>
      <c r="Q161" s="537"/>
      <c r="R161" s="537"/>
      <c r="S161" s="537"/>
      <c r="T161" s="537"/>
      <c r="U161" s="537"/>
      <c r="V161" s="537"/>
      <c r="W161" s="537"/>
      <c r="X161" s="537"/>
      <c r="Y161" s="537"/>
      <c r="Z161" s="537"/>
    </row>
    <row r="162" ht="14.25" spans="1:26">
      <c r="A162" s="537"/>
      <c r="B162" s="537"/>
      <c r="C162" s="537"/>
      <c r="D162" s="537"/>
      <c r="E162" s="537"/>
      <c r="F162" s="537"/>
      <c r="G162" s="537"/>
      <c r="H162" s="537"/>
      <c r="I162" s="537"/>
      <c r="J162" s="537"/>
      <c r="K162" s="537"/>
      <c r="L162" s="537"/>
      <c r="M162" s="537"/>
      <c r="N162" s="537"/>
      <c r="O162" s="537"/>
      <c r="P162" s="537"/>
      <c r="Q162" s="537"/>
      <c r="R162" s="537"/>
      <c r="S162" s="537"/>
      <c r="T162" s="537"/>
      <c r="U162" s="537"/>
      <c r="V162" s="537"/>
      <c r="W162" s="537"/>
      <c r="X162" s="537"/>
      <c r="Y162" s="537"/>
      <c r="Z162" s="537"/>
    </row>
    <row r="163" ht="14.25" spans="1:26">
      <c r="A163" s="537"/>
      <c r="B163" s="537"/>
      <c r="C163" s="537"/>
      <c r="D163" s="537"/>
      <c r="E163" s="537"/>
      <c r="F163" s="537"/>
      <c r="G163" s="537"/>
      <c r="H163" s="537"/>
      <c r="I163" s="537"/>
      <c r="J163" s="537"/>
      <c r="K163" s="537"/>
      <c r="L163" s="537"/>
      <c r="M163" s="537"/>
      <c r="N163" s="537"/>
      <c r="O163" s="537"/>
      <c r="P163" s="537"/>
      <c r="Q163" s="537"/>
      <c r="R163" s="537"/>
      <c r="S163" s="537"/>
      <c r="T163" s="537"/>
      <c r="U163" s="537"/>
      <c r="V163" s="537"/>
      <c r="W163" s="537"/>
      <c r="X163" s="537"/>
      <c r="Y163" s="537"/>
      <c r="Z163" s="537"/>
    </row>
    <row r="164" ht="14.25" spans="1:26">
      <c r="A164" s="537"/>
      <c r="B164" s="537"/>
      <c r="C164" s="537"/>
      <c r="D164" s="537"/>
      <c r="E164" s="537"/>
      <c r="F164" s="537"/>
      <c r="G164" s="537"/>
      <c r="H164" s="537"/>
      <c r="I164" s="537"/>
      <c r="J164" s="537"/>
      <c r="K164" s="537"/>
      <c r="L164" s="537"/>
      <c r="M164" s="537"/>
      <c r="N164" s="537"/>
      <c r="O164" s="537"/>
      <c r="P164" s="537"/>
      <c r="Q164" s="537"/>
      <c r="R164" s="537"/>
      <c r="S164" s="537"/>
      <c r="T164" s="537"/>
      <c r="U164" s="537"/>
      <c r="V164" s="537"/>
      <c r="W164" s="537"/>
      <c r="X164" s="537"/>
      <c r="Y164" s="537"/>
      <c r="Z164" s="537"/>
    </row>
    <row r="165" ht="14.25" spans="1:26">
      <c r="A165" s="537"/>
      <c r="B165" s="537"/>
      <c r="C165" s="537"/>
      <c r="D165" s="537"/>
      <c r="E165" s="537"/>
      <c r="F165" s="537"/>
      <c r="G165" s="537"/>
      <c r="H165" s="537"/>
      <c r="I165" s="537"/>
      <c r="J165" s="537"/>
      <c r="K165" s="537"/>
      <c r="L165" s="537"/>
      <c r="M165" s="537"/>
      <c r="N165" s="537"/>
      <c r="O165" s="537"/>
      <c r="P165" s="537"/>
      <c r="Q165" s="537"/>
      <c r="R165" s="537"/>
      <c r="S165" s="537"/>
      <c r="T165" s="537"/>
      <c r="U165" s="537"/>
      <c r="V165" s="537"/>
      <c r="W165" s="537"/>
      <c r="X165" s="537"/>
      <c r="Y165" s="537"/>
      <c r="Z165" s="537"/>
    </row>
    <row r="166" ht="14.25" spans="1:26">
      <c r="A166" s="537"/>
      <c r="B166" s="537"/>
      <c r="C166" s="537"/>
      <c r="D166" s="537"/>
      <c r="E166" s="537"/>
      <c r="F166" s="537"/>
      <c r="G166" s="537"/>
      <c r="H166" s="537"/>
      <c r="I166" s="537"/>
      <c r="J166" s="537"/>
      <c r="K166" s="537"/>
      <c r="L166" s="537"/>
      <c r="M166" s="537"/>
      <c r="N166" s="537"/>
      <c r="O166" s="537"/>
      <c r="P166" s="537"/>
      <c r="Q166" s="537"/>
      <c r="R166" s="537"/>
      <c r="S166" s="537"/>
      <c r="T166" s="537"/>
      <c r="U166" s="537"/>
      <c r="V166" s="537"/>
      <c r="W166" s="537"/>
      <c r="X166" s="537"/>
      <c r="Y166" s="537"/>
      <c r="Z166" s="537"/>
    </row>
    <row r="167" ht="14.25" spans="1:26">
      <c r="A167" s="537"/>
      <c r="B167" s="537"/>
      <c r="C167" s="537"/>
      <c r="D167" s="537"/>
      <c r="E167" s="537"/>
      <c r="F167" s="537"/>
      <c r="G167" s="537"/>
      <c r="H167" s="537"/>
      <c r="I167" s="537"/>
      <c r="J167" s="537"/>
      <c r="K167" s="537"/>
      <c r="L167" s="537"/>
      <c r="M167" s="537"/>
      <c r="N167" s="537"/>
      <c r="O167" s="537"/>
      <c r="P167" s="537"/>
      <c r="Q167" s="537"/>
      <c r="R167" s="537"/>
      <c r="S167" s="537"/>
      <c r="T167" s="537"/>
      <c r="U167" s="537"/>
      <c r="V167" s="537"/>
      <c r="W167" s="537"/>
      <c r="X167" s="537"/>
      <c r="Y167" s="537"/>
      <c r="Z167" s="537"/>
    </row>
    <row r="168" ht="14.25" spans="1:26">
      <c r="A168" s="537"/>
      <c r="B168" s="537"/>
      <c r="C168" s="537"/>
      <c r="D168" s="537"/>
      <c r="E168" s="537"/>
      <c r="F168" s="537"/>
      <c r="G168" s="537"/>
      <c r="H168" s="537"/>
      <c r="I168" s="537"/>
      <c r="J168" s="537"/>
      <c r="K168" s="537"/>
      <c r="L168" s="537"/>
      <c r="M168" s="537"/>
      <c r="N168" s="537"/>
      <c r="O168" s="537"/>
      <c r="P168" s="537"/>
      <c r="Q168" s="537"/>
      <c r="R168" s="537"/>
      <c r="S168" s="537"/>
      <c r="T168" s="537"/>
      <c r="U168" s="537"/>
      <c r="V168" s="537"/>
      <c r="W168" s="537"/>
      <c r="X168" s="537"/>
      <c r="Y168" s="537"/>
      <c r="Z168" s="537"/>
    </row>
    <row r="169" ht="14.25" spans="1:26">
      <c r="A169" s="537"/>
      <c r="B169" s="537"/>
      <c r="C169" s="537"/>
      <c r="D169" s="537"/>
      <c r="E169" s="537"/>
      <c r="F169" s="537"/>
      <c r="G169" s="537"/>
      <c r="H169" s="537"/>
      <c r="I169" s="537"/>
      <c r="J169" s="537"/>
      <c r="K169" s="537"/>
      <c r="L169" s="537"/>
      <c r="M169" s="537"/>
      <c r="N169" s="537"/>
      <c r="O169" s="537"/>
      <c r="P169" s="537"/>
      <c r="Q169" s="537"/>
      <c r="R169" s="537"/>
      <c r="S169" s="537"/>
      <c r="T169" s="537"/>
      <c r="U169" s="537"/>
      <c r="V169" s="537"/>
      <c r="W169" s="537"/>
      <c r="X169" s="537"/>
      <c r="Y169" s="537"/>
      <c r="Z169" s="537"/>
    </row>
    <row r="170" ht="14.25" spans="1:26">
      <c r="A170" s="537"/>
      <c r="B170" s="537"/>
      <c r="C170" s="537"/>
      <c r="D170" s="537"/>
      <c r="E170" s="537"/>
      <c r="F170" s="537"/>
      <c r="G170" s="537"/>
      <c r="H170" s="537"/>
      <c r="I170" s="537"/>
      <c r="J170" s="537"/>
      <c r="K170" s="537"/>
      <c r="L170" s="537"/>
      <c r="M170" s="537"/>
      <c r="N170" s="537"/>
      <c r="O170" s="537"/>
      <c r="P170" s="537"/>
      <c r="Q170" s="537"/>
      <c r="R170" s="537"/>
      <c r="S170" s="537"/>
      <c r="T170" s="537"/>
      <c r="U170" s="537"/>
      <c r="V170" s="537"/>
      <c r="W170" s="537"/>
      <c r="X170" s="537"/>
      <c r="Y170" s="537"/>
      <c r="Z170" s="537"/>
    </row>
    <row r="171" ht="14.25" spans="1:26">
      <c r="A171" s="537"/>
      <c r="B171" s="537"/>
      <c r="C171" s="537"/>
      <c r="D171" s="537"/>
      <c r="E171" s="537"/>
      <c r="F171" s="537"/>
      <c r="G171" s="537"/>
      <c r="H171" s="537"/>
      <c r="I171" s="537"/>
      <c r="J171" s="537"/>
      <c r="K171" s="537"/>
      <c r="L171" s="537"/>
      <c r="M171" s="537"/>
      <c r="N171" s="537"/>
      <c r="O171" s="537"/>
      <c r="P171" s="537"/>
      <c r="Q171" s="537"/>
      <c r="R171" s="537"/>
      <c r="S171" s="537"/>
      <c r="T171" s="537"/>
      <c r="U171" s="537"/>
      <c r="V171" s="537"/>
      <c r="W171" s="537"/>
      <c r="X171" s="537"/>
      <c r="Y171" s="537"/>
      <c r="Z171" s="537"/>
    </row>
    <row r="172" ht="14.25" spans="1:26">
      <c r="A172" s="537"/>
      <c r="B172" s="537"/>
      <c r="C172" s="537"/>
      <c r="D172" s="537"/>
      <c r="E172" s="537"/>
      <c r="F172" s="537"/>
      <c r="G172" s="537"/>
      <c r="H172" s="537"/>
      <c r="I172" s="537"/>
      <c r="J172" s="537"/>
      <c r="K172" s="537"/>
      <c r="L172" s="537"/>
      <c r="M172" s="537"/>
      <c r="N172" s="537"/>
      <c r="O172" s="537"/>
      <c r="P172" s="537"/>
      <c r="Q172" s="537"/>
      <c r="R172" s="537"/>
      <c r="S172" s="537"/>
      <c r="T172" s="537"/>
      <c r="U172" s="537"/>
      <c r="V172" s="537"/>
      <c r="W172" s="537"/>
      <c r="X172" s="537"/>
      <c r="Y172" s="537"/>
      <c r="Z172" s="537"/>
    </row>
    <row r="173" ht="14.25" spans="1:26">
      <c r="A173" s="537"/>
      <c r="B173" s="537"/>
      <c r="C173" s="537"/>
      <c r="D173" s="537"/>
      <c r="E173" s="537"/>
      <c r="F173" s="537"/>
      <c r="G173" s="537"/>
      <c r="H173" s="537"/>
      <c r="I173" s="537"/>
      <c r="J173" s="537"/>
      <c r="K173" s="537"/>
      <c r="L173" s="537"/>
      <c r="M173" s="537"/>
      <c r="N173" s="537"/>
      <c r="O173" s="537"/>
      <c r="P173" s="537"/>
      <c r="Q173" s="537"/>
      <c r="R173" s="537"/>
      <c r="S173" s="537"/>
      <c r="T173" s="537"/>
      <c r="U173" s="537"/>
      <c r="V173" s="537"/>
      <c r="W173" s="537"/>
      <c r="X173" s="537"/>
      <c r="Y173" s="537"/>
      <c r="Z173" s="537"/>
    </row>
    <row r="174" ht="14.25" spans="1:26">
      <c r="A174" s="537"/>
      <c r="B174" s="537"/>
      <c r="C174" s="537"/>
      <c r="D174" s="537"/>
      <c r="E174" s="537"/>
      <c r="F174" s="537"/>
      <c r="G174" s="537"/>
      <c r="H174" s="537"/>
      <c r="I174" s="537"/>
      <c r="J174" s="537"/>
      <c r="K174" s="537"/>
      <c r="L174" s="537"/>
      <c r="M174" s="537"/>
      <c r="N174" s="537"/>
      <c r="O174" s="537"/>
      <c r="P174" s="537"/>
      <c r="Q174" s="537"/>
      <c r="R174" s="537"/>
      <c r="S174" s="537"/>
      <c r="T174" s="537"/>
      <c r="U174" s="537"/>
      <c r="V174" s="537"/>
      <c r="W174" s="537"/>
      <c r="X174" s="537"/>
      <c r="Y174" s="537"/>
      <c r="Z174" s="537"/>
    </row>
    <row r="175" ht="14.25" spans="1:26">
      <c r="A175" s="537"/>
      <c r="B175" s="537"/>
      <c r="C175" s="537"/>
      <c r="D175" s="537"/>
      <c r="E175" s="537"/>
      <c r="F175" s="537"/>
      <c r="G175" s="537"/>
      <c r="H175" s="537"/>
      <c r="I175" s="537"/>
      <c r="J175" s="537"/>
      <c r="K175" s="537"/>
      <c r="L175" s="537"/>
      <c r="M175" s="537"/>
      <c r="N175" s="537"/>
      <c r="O175" s="537"/>
      <c r="P175" s="537"/>
      <c r="Q175" s="537"/>
      <c r="R175" s="537"/>
      <c r="S175" s="537"/>
      <c r="T175" s="537"/>
      <c r="U175" s="537"/>
      <c r="V175" s="537"/>
      <c r="W175" s="537"/>
      <c r="X175" s="537"/>
      <c r="Y175" s="537"/>
      <c r="Z175" s="537"/>
    </row>
    <row r="176" ht="14.25" spans="1:26">
      <c r="A176" s="537"/>
      <c r="B176" s="537"/>
      <c r="C176" s="537"/>
      <c r="D176" s="537"/>
      <c r="E176" s="537"/>
      <c r="F176" s="537"/>
      <c r="G176" s="537"/>
      <c r="H176" s="537"/>
      <c r="I176" s="537"/>
      <c r="J176" s="537"/>
      <c r="K176" s="537"/>
      <c r="L176" s="537"/>
      <c r="M176" s="537"/>
      <c r="N176" s="537"/>
      <c r="O176" s="537"/>
      <c r="P176" s="537"/>
      <c r="Q176" s="537"/>
      <c r="R176" s="537"/>
      <c r="S176" s="537"/>
      <c r="T176" s="537"/>
      <c r="U176" s="537"/>
      <c r="V176" s="537"/>
      <c r="W176" s="537"/>
      <c r="X176" s="537"/>
      <c r="Y176" s="537"/>
      <c r="Z176" s="537"/>
    </row>
    <row r="177" ht="14.25" spans="1:26">
      <c r="A177" s="537"/>
      <c r="B177" s="537"/>
      <c r="C177" s="537"/>
      <c r="D177" s="537"/>
      <c r="E177" s="537"/>
      <c r="F177" s="537"/>
      <c r="G177" s="537"/>
      <c r="H177" s="537"/>
      <c r="I177" s="537"/>
      <c r="J177" s="537"/>
      <c r="K177" s="537"/>
      <c r="L177" s="537"/>
      <c r="M177" s="537"/>
      <c r="N177" s="537"/>
      <c r="O177" s="537"/>
      <c r="P177" s="537"/>
      <c r="Q177" s="537"/>
      <c r="R177" s="537"/>
      <c r="S177" s="537"/>
      <c r="T177" s="537"/>
      <c r="U177" s="537"/>
      <c r="V177" s="537"/>
      <c r="W177" s="537"/>
      <c r="X177" s="537"/>
      <c r="Y177" s="537"/>
      <c r="Z177" s="537"/>
    </row>
    <row r="178" ht="14.25" spans="1:26">
      <c r="A178" s="537"/>
      <c r="B178" s="537"/>
      <c r="C178" s="537"/>
      <c r="D178" s="537"/>
      <c r="E178" s="537"/>
      <c r="F178" s="537"/>
      <c r="G178" s="537"/>
      <c r="H178" s="537"/>
      <c r="I178" s="537"/>
      <c r="J178" s="537"/>
      <c r="K178" s="537"/>
      <c r="L178" s="537"/>
      <c r="M178" s="537"/>
      <c r="N178" s="537"/>
      <c r="O178" s="537"/>
      <c r="P178" s="537"/>
      <c r="Q178" s="537"/>
      <c r="R178" s="537"/>
      <c r="S178" s="537"/>
      <c r="T178" s="537"/>
      <c r="U178" s="537"/>
      <c r="V178" s="537"/>
      <c r="W178" s="537"/>
      <c r="X178" s="537"/>
      <c r="Y178" s="537"/>
      <c r="Z178" s="537"/>
    </row>
    <row r="179" ht="14.25" spans="1:26">
      <c r="A179" s="537"/>
      <c r="B179" s="537"/>
      <c r="C179" s="537"/>
      <c r="D179" s="537"/>
      <c r="E179" s="537"/>
      <c r="F179" s="537"/>
      <c r="G179" s="537"/>
      <c r="H179" s="537"/>
      <c r="I179" s="537"/>
      <c r="J179" s="537"/>
      <c r="K179" s="537"/>
      <c r="L179" s="537"/>
      <c r="M179" s="537"/>
      <c r="N179" s="537"/>
      <c r="O179" s="537"/>
      <c r="P179" s="537"/>
      <c r="Q179" s="537"/>
      <c r="R179" s="537"/>
      <c r="S179" s="537"/>
      <c r="T179" s="537"/>
      <c r="U179" s="537"/>
      <c r="V179" s="537"/>
      <c r="W179" s="537"/>
      <c r="X179" s="537"/>
      <c r="Y179" s="537"/>
      <c r="Z179" s="537"/>
    </row>
    <row r="180" ht="14.25" spans="1:26">
      <c r="A180" s="537"/>
      <c r="B180" s="537"/>
      <c r="C180" s="537"/>
      <c r="D180" s="537"/>
      <c r="E180" s="537"/>
      <c r="F180" s="537"/>
      <c r="G180" s="537"/>
      <c r="H180" s="537"/>
      <c r="I180" s="537"/>
      <c r="J180" s="537"/>
      <c r="K180" s="537"/>
      <c r="L180" s="537"/>
      <c r="M180" s="537"/>
      <c r="N180" s="537"/>
      <c r="O180" s="537"/>
      <c r="P180" s="537"/>
      <c r="Q180" s="537"/>
      <c r="R180" s="537"/>
      <c r="S180" s="537"/>
      <c r="T180" s="537"/>
      <c r="U180" s="537"/>
      <c r="V180" s="537"/>
      <c r="W180" s="537"/>
      <c r="X180" s="537"/>
      <c r="Y180" s="537"/>
      <c r="Z180" s="537"/>
    </row>
    <row r="181" ht="14.25" spans="1:26">
      <c r="A181" s="537"/>
      <c r="B181" s="537"/>
      <c r="C181" s="537"/>
      <c r="D181" s="537"/>
      <c r="E181" s="537"/>
      <c r="F181" s="537"/>
      <c r="G181" s="537"/>
      <c r="H181" s="537"/>
      <c r="I181" s="537"/>
      <c r="J181" s="537"/>
      <c r="K181" s="537"/>
      <c r="L181" s="537"/>
      <c r="M181" s="537"/>
      <c r="N181" s="537"/>
      <c r="O181" s="537"/>
      <c r="P181" s="537"/>
      <c r="Q181" s="537"/>
      <c r="R181" s="537"/>
      <c r="S181" s="537"/>
      <c r="T181" s="537"/>
      <c r="U181" s="537"/>
      <c r="V181" s="537"/>
      <c r="W181" s="537"/>
      <c r="X181" s="537"/>
      <c r="Y181" s="537"/>
      <c r="Z181" s="537"/>
    </row>
    <row r="182" ht="14.25" spans="1:26">
      <c r="A182" s="537"/>
      <c r="B182" s="537"/>
      <c r="C182" s="537"/>
      <c r="D182" s="537"/>
      <c r="E182" s="537"/>
      <c r="F182" s="537"/>
      <c r="G182" s="537"/>
      <c r="H182" s="537"/>
      <c r="I182" s="537"/>
      <c r="J182" s="537"/>
      <c r="K182" s="537"/>
      <c r="L182" s="537"/>
      <c r="M182" s="537"/>
      <c r="N182" s="537"/>
      <c r="O182" s="537"/>
      <c r="P182" s="537"/>
      <c r="Q182" s="537"/>
      <c r="R182" s="537"/>
      <c r="S182" s="537"/>
      <c r="T182" s="537"/>
      <c r="U182" s="537"/>
      <c r="V182" s="537"/>
      <c r="W182" s="537"/>
      <c r="X182" s="537"/>
      <c r="Y182" s="537"/>
      <c r="Z182" s="537"/>
    </row>
    <row r="183" ht="14.25" spans="1:26">
      <c r="A183" s="537"/>
      <c r="B183" s="537"/>
      <c r="C183" s="537"/>
      <c r="D183" s="537"/>
      <c r="E183" s="537"/>
      <c r="F183" s="537"/>
      <c r="G183" s="537"/>
      <c r="H183" s="537"/>
      <c r="I183" s="537"/>
      <c r="J183" s="537"/>
      <c r="K183" s="537"/>
      <c r="L183" s="537"/>
      <c r="M183" s="537"/>
      <c r="N183" s="537"/>
      <c r="O183" s="537"/>
      <c r="P183" s="537"/>
      <c r="Q183" s="537"/>
      <c r="R183" s="537"/>
      <c r="S183" s="537"/>
      <c r="T183" s="537"/>
      <c r="U183" s="537"/>
      <c r="V183" s="537"/>
      <c r="W183" s="537"/>
      <c r="X183" s="537"/>
      <c r="Y183" s="537"/>
      <c r="Z183" s="537"/>
    </row>
    <row r="184" ht="14.25" spans="1:26">
      <c r="A184" s="537"/>
      <c r="B184" s="537"/>
      <c r="C184" s="537"/>
      <c r="D184" s="537"/>
      <c r="E184" s="537"/>
      <c r="F184" s="537"/>
      <c r="G184" s="537"/>
      <c r="H184" s="537"/>
      <c r="I184" s="537"/>
      <c r="J184" s="537"/>
      <c r="K184" s="537"/>
      <c r="L184" s="537"/>
      <c r="M184" s="537"/>
      <c r="N184" s="537"/>
      <c r="O184" s="537"/>
      <c r="P184" s="537"/>
      <c r="Q184" s="537"/>
      <c r="R184" s="537"/>
      <c r="S184" s="537"/>
      <c r="T184" s="537"/>
      <c r="U184" s="537"/>
      <c r="V184" s="537"/>
      <c r="W184" s="537"/>
      <c r="X184" s="537"/>
      <c r="Y184" s="537"/>
      <c r="Z184" s="537"/>
    </row>
    <row r="185" ht="14.25" spans="1:26">
      <c r="A185" s="537"/>
      <c r="B185" s="537"/>
      <c r="C185" s="537"/>
      <c r="D185" s="537"/>
      <c r="E185" s="537"/>
      <c r="F185" s="537"/>
      <c r="G185" s="537"/>
      <c r="H185" s="537"/>
      <c r="I185" s="537"/>
      <c r="J185" s="537"/>
      <c r="K185" s="537"/>
      <c r="L185" s="537"/>
      <c r="M185" s="537"/>
      <c r="N185" s="537"/>
      <c r="O185" s="537"/>
      <c r="P185" s="537"/>
      <c r="Q185" s="537"/>
      <c r="R185" s="537"/>
      <c r="S185" s="537"/>
      <c r="T185" s="537"/>
      <c r="U185" s="537"/>
      <c r="V185" s="537"/>
      <c r="W185" s="537"/>
      <c r="X185" s="537"/>
      <c r="Y185" s="537"/>
      <c r="Z185" s="537"/>
    </row>
    <row r="186" ht="14.25" spans="1:26">
      <c r="A186" s="537"/>
      <c r="B186" s="537"/>
      <c r="C186" s="537"/>
      <c r="D186" s="537"/>
      <c r="E186" s="537"/>
      <c r="F186" s="537"/>
      <c r="G186" s="537"/>
      <c r="H186" s="537"/>
      <c r="I186" s="537"/>
      <c r="J186" s="537"/>
      <c r="K186" s="537"/>
      <c r="L186" s="537"/>
      <c r="M186" s="537"/>
      <c r="N186" s="537"/>
      <c r="O186" s="537"/>
      <c r="P186" s="537"/>
      <c r="Q186" s="537"/>
      <c r="R186" s="537"/>
      <c r="S186" s="537"/>
      <c r="T186" s="537"/>
      <c r="U186" s="537"/>
      <c r="V186" s="537"/>
      <c r="W186" s="537"/>
      <c r="X186" s="537"/>
      <c r="Y186" s="537"/>
      <c r="Z186" s="537"/>
    </row>
    <row r="187" ht="14.25" spans="1:26">
      <c r="A187" s="537"/>
      <c r="B187" s="537"/>
      <c r="C187" s="537"/>
      <c r="D187" s="537"/>
      <c r="E187" s="537"/>
      <c r="F187" s="537"/>
      <c r="G187" s="537"/>
      <c r="H187" s="537"/>
      <c r="I187" s="537"/>
      <c r="J187" s="537"/>
      <c r="K187" s="537"/>
      <c r="L187" s="537"/>
      <c r="M187" s="537"/>
      <c r="N187" s="537"/>
      <c r="O187" s="537"/>
      <c r="P187" s="537"/>
      <c r="Q187" s="537"/>
      <c r="R187" s="537"/>
      <c r="S187" s="537"/>
      <c r="T187" s="537"/>
      <c r="U187" s="537"/>
      <c r="V187" s="537"/>
      <c r="W187" s="537"/>
      <c r="X187" s="537"/>
      <c r="Y187" s="537"/>
      <c r="Z187" s="537"/>
    </row>
    <row r="188" ht="14.25" spans="1:26">
      <c r="A188" s="537"/>
      <c r="B188" s="537"/>
      <c r="C188" s="537"/>
      <c r="D188" s="537"/>
      <c r="E188" s="537"/>
      <c r="F188" s="537"/>
      <c r="G188" s="537"/>
      <c r="H188" s="537"/>
      <c r="I188" s="537"/>
      <c r="J188" s="537"/>
      <c r="K188" s="537"/>
      <c r="L188" s="537"/>
      <c r="M188" s="537"/>
      <c r="N188" s="537"/>
      <c r="O188" s="537"/>
      <c r="P188" s="537"/>
      <c r="Q188" s="537"/>
      <c r="R188" s="537"/>
      <c r="S188" s="537"/>
      <c r="T188" s="537"/>
      <c r="U188" s="537"/>
      <c r="V188" s="537"/>
      <c r="W188" s="537"/>
      <c r="X188" s="537"/>
      <c r="Y188" s="537"/>
      <c r="Z188" s="537"/>
    </row>
    <row r="189" ht="14.25" spans="1:26">
      <c r="A189" s="537"/>
      <c r="B189" s="537"/>
      <c r="C189" s="537"/>
      <c r="D189" s="537"/>
      <c r="E189" s="537"/>
      <c r="F189" s="537"/>
      <c r="G189" s="537"/>
      <c r="H189" s="537"/>
      <c r="I189" s="537"/>
      <c r="J189" s="537"/>
      <c r="K189" s="537"/>
      <c r="L189" s="537"/>
      <c r="M189" s="537"/>
      <c r="N189" s="537"/>
      <c r="O189" s="537"/>
      <c r="P189" s="537"/>
      <c r="Q189" s="537"/>
      <c r="R189" s="537"/>
      <c r="S189" s="537"/>
      <c r="T189" s="537"/>
      <c r="U189" s="537"/>
      <c r="V189" s="537"/>
      <c r="W189" s="537"/>
      <c r="X189" s="537"/>
      <c r="Y189" s="537"/>
      <c r="Z189" s="537"/>
    </row>
    <row r="190" ht="14.25" spans="1:26">
      <c r="A190" s="537"/>
      <c r="B190" s="537"/>
      <c r="C190" s="537"/>
      <c r="D190" s="537"/>
      <c r="E190" s="537"/>
      <c r="F190" s="537"/>
      <c r="G190" s="537"/>
      <c r="H190" s="537"/>
      <c r="I190" s="537"/>
      <c r="J190" s="537"/>
      <c r="K190" s="537"/>
      <c r="L190" s="537"/>
      <c r="M190" s="537"/>
      <c r="N190" s="537"/>
      <c r="O190" s="537"/>
      <c r="P190" s="537"/>
      <c r="Q190" s="537"/>
      <c r="R190" s="537"/>
      <c r="S190" s="537"/>
      <c r="T190" s="537"/>
      <c r="U190" s="537"/>
      <c r="V190" s="537"/>
      <c r="W190" s="537"/>
      <c r="X190" s="537"/>
      <c r="Y190" s="537"/>
      <c r="Z190" s="537"/>
    </row>
    <row r="191" ht="14.25" spans="1:26">
      <c r="A191" s="537"/>
      <c r="B191" s="537"/>
      <c r="C191" s="537"/>
      <c r="D191" s="537"/>
      <c r="E191" s="537"/>
      <c r="F191" s="537"/>
      <c r="G191" s="537"/>
      <c r="H191" s="537"/>
      <c r="I191" s="537"/>
      <c r="J191" s="537"/>
      <c r="K191" s="537"/>
      <c r="L191" s="537"/>
      <c r="M191" s="537"/>
      <c r="N191" s="537"/>
      <c r="O191" s="537"/>
      <c r="P191" s="537"/>
      <c r="Q191" s="537"/>
      <c r="R191" s="537"/>
      <c r="S191" s="537"/>
      <c r="T191" s="537"/>
      <c r="U191" s="537"/>
      <c r="V191" s="537"/>
      <c r="W191" s="537"/>
      <c r="X191" s="537"/>
      <c r="Y191" s="537"/>
      <c r="Z191" s="537"/>
    </row>
    <row r="192" ht="14.25" spans="1:26">
      <c r="A192" s="537"/>
      <c r="B192" s="537"/>
      <c r="C192" s="537"/>
      <c r="D192" s="537"/>
      <c r="E192" s="537"/>
      <c r="F192" s="537"/>
      <c r="G192" s="537"/>
      <c r="H192" s="537"/>
      <c r="I192" s="537"/>
      <c r="J192" s="537"/>
      <c r="K192" s="537"/>
      <c r="L192" s="537"/>
      <c r="M192" s="537"/>
      <c r="N192" s="537"/>
      <c r="O192" s="537"/>
      <c r="P192" s="537"/>
      <c r="Q192" s="537"/>
      <c r="R192" s="537"/>
      <c r="S192" s="537"/>
      <c r="T192" s="537"/>
      <c r="U192" s="537"/>
      <c r="V192" s="537"/>
      <c r="W192" s="537"/>
      <c r="X192" s="537"/>
      <c r="Y192" s="537"/>
      <c r="Z192" s="537"/>
    </row>
    <row r="193" ht="14.25" spans="1:26">
      <c r="A193" s="537"/>
      <c r="B193" s="537"/>
      <c r="C193" s="537"/>
      <c r="D193" s="537"/>
      <c r="E193" s="537"/>
      <c r="F193" s="537"/>
      <c r="G193" s="537"/>
      <c r="H193" s="537"/>
      <c r="I193" s="537"/>
      <c r="J193" s="537"/>
      <c r="K193" s="537"/>
      <c r="L193" s="537"/>
      <c r="M193" s="537"/>
      <c r="N193" s="537"/>
      <c r="O193" s="537"/>
      <c r="P193" s="537"/>
      <c r="Q193" s="537"/>
      <c r="R193" s="537"/>
      <c r="S193" s="537"/>
      <c r="T193" s="537"/>
      <c r="U193" s="537"/>
      <c r="V193" s="537"/>
      <c r="W193" s="537"/>
      <c r="X193" s="537"/>
      <c r="Y193" s="537"/>
      <c r="Z193" s="537"/>
    </row>
    <row r="194" ht="14.25" spans="1:26">
      <c r="A194" s="537"/>
      <c r="B194" s="537"/>
      <c r="C194" s="537"/>
      <c r="D194" s="537"/>
      <c r="E194" s="537"/>
      <c r="F194" s="537"/>
      <c r="G194" s="537"/>
      <c r="H194" s="537"/>
      <c r="I194" s="537"/>
      <c r="J194" s="537"/>
      <c r="K194" s="537"/>
      <c r="L194" s="537"/>
      <c r="M194" s="537"/>
      <c r="N194" s="537"/>
      <c r="O194" s="537"/>
      <c r="P194" s="537"/>
      <c r="Q194" s="537"/>
      <c r="R194" s="537"/>
      <c r="S194" s="537"/>
      <c r="T194" s="537"/>
      <c r="U194" s="537"/>
      <c r="V194" s="537"/>
      <c r="W194" s="537"/>
      <c r="X194" s="537"/>
      <c r="Y194" s="537"/>
      <c r="Z194" s="537"/>
    </row>
    <row r="195" ht="14.25" spans="1:26">
      <c r="A195" s="537"/>
      <c r="B195" s="537"/>
      <c r="C195" s="537"/>
      <c r="D195" s="537"/>
      <c r="E195" s="537"/>
      <c r="F195" s="537"/>
      <c r="G195" s="537"/>
      <c r="H195" s="537"/>
      <c r="I195" s="537"/>
      <c r="J195" s="537"/>
      <c r="K195" s="537"/>
      <c r="L195" s="537"/>
      <c r="M195" s="537"/>
      <c r="N195" s="537"/>
      <c r="O195" s="537"/>
      <c r="P195" s="537"/>
      <c r="Q195" s="537"/>
      <c r="R195" s="537"/>
      <c r="S195" s="537"/>
      <c r="T195" s="537"/>
      <c r="U195" s="537"/>
      <c r="V195" s="537"/>
      <c r="W195" s="537"/>
      <c r="X195" s="537"/>
      <c r="Y195" s="537"/>
      <c r="Z195" s="537"/>
    </row>
    <row r="196" ht="14.25" spans="1:26">
      <c r="A196" s="537"/>
      <c r="B196" s="537"/>
      <c r="C196" s="537"/>
      <c r="D196" s="537"/>
      <c r="E196" s="537"/>
      <c r="F196" s="537"/>
      <c r="G196" s="537"/>
      <c r="H196" s="537"/>
      <c r="I196" s="537"/>
      <c r="J196" s="537"/>
      <c r="K196" s="537"/>
      <c r="L196" s="537"/>
      <c r="M196" s="537"/>
      <c r="N196" s="537"/>
      <c r="O196" s="537"/>
      <c r="P196" s="537"/>
      <c r="Q196" s="537"/>
      <c r="R196" s="537"/>
      <c r="S196" s="537"/>
      <c r="T196" s="537"/>
      <c r="U196" s="537"/>
      <c r="V196" s="537"/>
      <c r="W196" s="537"/>
      <c r="X196" s="537"/>
      <c r="Y196" s="537"/>
      <c r="Z196" s="537"/>
    </row>
    <row r="197" ht="14.25" spans="1:26">
      <c r="A197" s="537"/>
      <c r="B197" s="537"/>
      <c r="C197" s="537"/>
      <c r="D197" s="537"/>
      <c r="E197" s="537"/>
      <c r="F197" s="537"/>
      <c r="G197" s="537"/>
      <c r="H197" s="537"/>
      <c r="I197" s="537"/>
      <c r="J197" s="537"/>
      <c r="K197" s="537"/>
      <c r="L197" s="537"/>
      <c r="M197" s="537"/>
      <c r="N197" s="537"/>
      <c r="O197" s="537"/>
      <c r="P197" s="537"/>
      <c r="Q197" s="537"/>
      <c r="R197" s="537"/>
      <c r="S197" s="537"/>
      <c r="T197" s="537"/>
      <c r="U197" s="537"/>
      <c r="V197" s="537"/>
      <c r="W197" s="537"/>
      <c r="X197" s="537"/>
      <c r="Y197" s="537"/>
      <c r="Z197" s="537"/>
    </row>
    <row r="198" ht="14.25" spans="1:26">
      <c r="A198" s="537"/>
      <c r="B198" s="537"/>
      <c r="C198" s="537"/>
      <c r="D198" s="537"/>
      <c r="E198" s="537"/>
      <c r="F198" s="537"/>
      <c r="G198" s="537"/>
      <c r="H198" s="537"/>
      <c r="I198" s="537"/>
      <c r="J198" s="537"/>
      <c r="K198" s="537"/>
      <c r="L198" s="537"/>
      <c r="M198" s="537"/>
      <c r="N198" s="537"/>
      <c r="O198" s="537"/>
      <c r="P198" s="537"/>
      <c r="Q198" s="537"/>
      <c r="R198" s="537"/>
      <c r="S198" s="537"/>
      <c r="T198" s="537"/>
      <c r="U198" s="537"/>
      <c r="V198" s="537"/>
      <c r="W198" s="537"/>
      <c r="X198" s="537"/>
      <c r="Y198" s="537"/>
      <c r="Z198" s="537"/>
    </row>
    <row r="199" ht="14.25" spans="1:26">
      <c r="A199" s="537"/>
      <c r="B199" s="537"/>
      <c r="C199" s="537"/>
      <c r="D199" s="537"/>
      <c r="E199" s="537"/>
      <c r="F199" s="537"/>
      <c r="G199" s="537"/>
      <c r="H199" s="537"/>
      <c r="I199" s="537"/>
      <c r="J199" s="537"/>
      <c r="K199" s="537"/>
      <c r="L199" s="537"/>
      <c r="M199" s="537"/>
      <c r="N199" s="537"/>
      <c r="O199" s="537"/>
      <c r="P199" s="537"/>
      <c r="Q199" s="537"/>
      <c r="R199" s="537"/>
      <c r="S199" s="537"/>
      <c r="T199" s="537"/>
      <c r="U199" s="537"/>
      <c r="V199" s="537"/>
      <c r="W199" s="537"/>
      <c r="X199" s="537"/>
      <c r="Y199" s="537"/>
      <c r="Z199" s="537"/>
    </row>
    <row r="200" ht="14.25" spans="1:26">
      <c r="A200" s="537"/>
      <c r="B200" s="537"/>
      <c r="C200" s="537"/>
      <c r="D200" s="537"/>
      <c r="E200" s="537"/>
      <c r="F200" s="537"/>
      <c r="G200" s="537"/>
      <c r="H200" s="537"/>
      <c r="I200" s="537"/>
      <c r="J200" s="537"/>
      <c r="K200" s="537"/>
      <c r="L200" s="537"/>
      <c r="M200" s="537"/>
      <c r="N200" s="537"/>
      <c r="O200" s="537"/>
      <c r="P200" s="537"/>
      <c r="Q200" s="537"/>
      <c r="R200" s="537"/>
      <c r="S200" s="537"/>
      <c r="T200" s="537"/>
      <c r="U200" s="537"/>
      <c r="V200" s="537"/>
      <c r="W200" s="537"/>
      <c r="X200" s="537"/>
      <c r="Y200" s="537"/>
      <c r="Z200" s="537"/>
    </row>
    <row r="201" ht="14.25" spans="1:26">
      <c r="A201" s="537"/>
      <c r="B201" s="537"/>
      <c r="C201" s="537"/>
      <c r="D201" s="537"/>
      <c r="E201" s="537"/>
      <c r="F201" s="537"/>
      <c r="G201" s="537"/>
      <c r="H201" s="537"/>
      <c r="I201" s="537"/>
      <c r="J201" s="537"/>
      <c r="K201" s="537"/>
      <c r="L201" s="537"/>
      <c r="M201" s="537"/>
      <c r="N201" s="537"/>
      <c r="O201" s="537"/>
      <c r="P201" s="537"/>
      <c r="Q201" s="537"/>
      <c r="R201" s="537"/>
      <c r="S201" s="537"/>
      <c r="T201" s="537"/>
      <c r="U201" s="537"/>
      <c r="V201" s="537"/>
      <c r="W201" s="537"/>
      <c r="X201" s="537"/>
      <c r="Y201" s="537"/>
      <c r="Z201" s="537"/>
    </row>
    <row r="202" ht="14.25" spans="1:26">
      <c r="A202" s="537"/>
      <c r="B202" s="537"/>
      <c r="C202" s="537"/>
      <c r="D202" s="537"/>
      <c r="E202" s="537"/>
      <c r="F202" s="537"/>
      <c r="G202" s="537"/>
      <c r="H202" s="537"/>
      <c r="I202" s="537"/>
      <c r="J202" s="537"/>
      <c r="K202" s="537"/>
      <c r="L202" s="537"/>
      <c r="M202" s="537"/>
      <c r="N202" s="537"/>
      <c r="O202" s="537"/>
      <c r="P202" s="537"/>
      <c r="Q202" s="537"/>
      <c r="R202" s="537"/>
      <c r="S202" s="537"/>
      <c r="T202" s="537"/>
      <c r="U202" s="537"/>
      <c r="V202" s="537"/>
      <c r="W202" s="537"/>
      <c r="X202" s="537"/>
      <c r="Y202" s="537"/>
      <c r="Z202" s="537"/>
    </row>
    <row r="203" ht="14.25" spans="1:26">
      <c r="A203" s="537"/>
      <c r="B203" s="537"/>
      <c r="C203" s="537"/>
      <c r="D203" s="537"/>
      <c r="E203" s="537"/>
      <c r="F203" s="537"/>
      <c r="G203" s="537"/>
      <c r="H203" s="537"/>
      <c r="I203" s="537"/>
      <c r="J203" s="537"/>
      <c r="K203" s="537"/>
      <c r="L203" s="537"/>
      <c r="M203" s="537"/>
      <c r="N203" s="537"/>
      <c r="O203" s="537"/>
      <c r="P203" s="537"/>
      <c r="Q203" s="537"/>
      <c r="R203" s="537"/>
      <c r="S203" s="537"/>
      <c r="T203" s="537"/>
      <c r="U203" s="537"/>
      <c r="V203" s="537"/>
      <c r="W203" s="537"/>
      <c r="X203" s="537"/>
      <c r="Y203" s="537"/>
      <c r="Z203" s="537"/>
    </row>
    <row r="204" ht="14.25" spans="1:26">
      <c r="A204" s="537"/>
      <c r="B204" s="537"/>
      <c r="C204" s="537"/>
      <c r="D204" s="537"/>
      <c r="E204" s="537"/>
      <c r="F204" s="537"/>
      <c r="G204" s="537"/>
      <c r="H204" s="537"/>
      <c r="I204" s="537"/>
      <c r="J204" s="537"/>
      <c r="K204" s="537"/>
      <c r="L204" s="537"/>
      <c r="M204" s="537"/>
      <c r="N204" s="537"/>
      <c r="O204" s="537"/>
      <c r="P204" s="537"/>
      <c r="Q204" s="537"/>
      <c r="R204" s="537"/>
      <c r="S204" s="537"/>
      <c r="T204" s="537"/>
      <c r="U204" s="537"/>
      <c r="V204" s="537"/>
      <c r="W204" s="537"/>
      <c r="X204" s="537"/>
      <c r="Y204" s="537"/>
      <c r="Z204" s="537"/>
    </row>
    <row r="205" ht="14.25" spans="1:26">
      <c r="A205" s="537"/>
      <c r="B205" s="537"/>
      <c r="C205" s="537"/>
      <c r="D205" s="537"/>
      <c r="E205" s="537"/>
      <c r="F205" s="537"/>
      <c r="G205" s="537"/>
      <c r="H205" s="537"/>
      <c r="I205" s="537"/>
      <c r="J205" s="537"/>
      <c r="K205" s="537"/>
      <c r="L205" s="537"/>
      <c r="M205" s="537"/>
      <c r="N205" s="537"/>
      <c r="O205" s="537"/>
      <c r="P205" s="537"/>
      <c r="Q205" s="537"/>
      <c r="R205" s="537"/>
      <c r="S205" s="537"/>
      <c r="T205" s="537"/>
      <c r="U205" s="537"/>
      <c r="V205" s="537"/>
      <c r="W205" s="537"/>
      <c r="X205" s="537"/>
      <c r="Y205" s="537"/>
      <c r="Z205" s="537"/>
    </row>
    <row r="206" ht="14.25" spans="1:26">
      <c r="A206" s="537"/>
      <c r="B206" s="537"/>
      <c r="C206" s="537"/>
      <c r="D206" s="537"/>
      <c r="E206" s="537"/>
      <c r="F206" s="537"/>
      <c r="G206" s="537"/>
      <c r="H206" s="537"/>
      <c r="I206" s="537"/>
      <c r="J206" s="537"/>
      <c r="K206" s="537"/>
      <c r="L206" s="537"/>
      <c r="M206" s="537"/>
      <c r="N206" s="537"/>
      <c r="O206" s="537"/>
      <c r="P206" s="537"/>
      <c r="Q206" s="537"/>
      <c r="R206" s="537"/>
      <c r="S206" s="537"/>
      <c r="T206" s="537"/>
      <c r="U206" s="537"/>
      <c r="V206" s="537"/>
      <c r="W206" s="537"/>
      <c r="X206" s="537"/>
      <c r="Y206" s="537"/>
      <c r="Z206" s="537"/>
    </row>
    <row r="207" ht="14.25" spans="1:26">
      <c r="A207" s="537"/>
      <c r="B207" s="537"/>
      <c r="C207" s="537"/>
      <c r="D207" s="537"/>
      <c r="E207" s="537"/>
      <c r="F207" s="537"/>
      <c r="G207" s="537"/>
      <c r="H207" s="537"/>
      <c r="I207" s="537"/>
      <c r="J207" s="537"/>
      <c r="K207" s="537"/>
      <c r="L207" s="537"/>
      <c r="M207" s="537"/>
      <c r="N207" s="537"/>
      <c r="O207" s="537"/>
      <c r="P207" s="537"/>
      <c r="Q207" s="537"/>
      <c r="R207" s="537"/>
      <c r="S207" s="537"/>
      <c r="T207" s="537"/>
      <c r="U207" s="537"/>
      <c r="V207" s="537"/>
      <c r="W207" s="537"/>
      <c r="X207" s="537"/>
      <c r="Y207" s="537"/>
      <c r="Z207" s="537"/>
    </row>
    <row r="208" ht="14.25" spans="1:26">
      <c r="A208" s="537"/>
      <c r="B208" s="537"/>
      <c r="C208" s="537"/>
      <c r="D208" s="537"/>
      <c r="E208" s="537"/>
      <c r="F208" s="537"/>
      <c r="G208" s="537"/>
      <c r="H208" s="537"/>
      <c r="I208" s="537"/>
      <c r="J208" s="537"/>
      <c r="K208" s="537"/>
      <c r="L208" s="537"/>
      <c r="M208" s="537"/>
      <c r="N208" s="537"/>
      <c r="O208" s="537"/>
      <c r="P208" s="537"/>
      <c r="Q208" s="537"/>
      <c r="R208" s="537"/>
      <c r="S208" s="537"/>
      <c r="T208" s="537"/>
      <c r="U208" s="537"/>
      <c r="V208" s="537"/>
      <c r="W208" s="537"/>
      <c r="X208" s="537"/>
      <c r="Y208" s="537"/>
      <c r="Z208" s="537"/>
    </row>
    <row r="209" ht="14.25" spans="1:26">
      <c r="A209" s="537"/>
      <c r="B209" s="537"/>
      <c r="C209" s="537"/>
      <c r="D209" s="537"/>
      <c r="E209" s="537"/>
      <c r="F209" s="537"/>
      <c r="G209" s="537"/>
      <c r="H209" s="537"/>
      <c r="I209" s="537"/>
      <c r="J209" s="537"/>
      <c r="K209" s="537"/>
      <c r="L209" s="537"/>
      <c r="M209" s="537"/>
      <c r="N209" s="537"/>
      <c r="O209" s="537"/>
      <c r="P209" s="537"/>
      <c r="Q209" s="537"/>
      <c r="R209" s="537"/>
      <c r="S209" s="537"/>
      <c r="T209" s="537"/>
      <c r="U209" s="537"/>
      <c r="V209" s="537"/>
      <c r="W209" s="537"/>
      <c r="X209" s="537"/>
      <c r="Y209" s="537"/>
      <c r="Z209" s="537"/>
    </row>
    <row r="210" ht="14.25" spans="1:26">
      <c r="A210" s="537"/>
      <c r="B210" s="537"/>
      <c r="C210" s="537"/>
      <c r="D210" s="537"/>
      <c r="E210" s="537"/>
      <c r="F210" s="537"/>
      <c r="G210" s="537"/>
      <c r="H210" s="537"/>
      <c r="I210" s="537"/>
      <c r="J210" s="537"/>
      <c r="K210" s="537"/>
      <c r="L210" s="537"/>
      <c r="M210" s="537"/>
      <c r="N210" s="537"/>
      <c r="O210" s="537"/>
      <c r="P210" s="537"/>
      <c r="Q210" s="537"/>
      <c r="R210" s="537"/>
      <c r="S210" s="537"/>
      <c r="T210" s="537"/>
      <c r="U210" s="537"/>
      <c r="V210" s="537"/>
      <c r="W210" s="537"/>
      <c r="X210" s="537"/>
      <c r="Y210" s="537"/>
      <c r="Z210" s="537"/>
    </row>
    <row r="211" ht="14.25" spans="1:26">
      <c r="A211" s="537"/>
      <c r="B211" s="537"/>
      <c r="C211" s="537"/>
      <c r="D211" s="537"/>
      <c r="E211" s="537"/>
      <c r="F211" s="537"/>
      <c r="G211" s="537"/>
      <c r="H211" s="537"/>
      <c r="I211" s="537"/>
      <c r="J211" s="537"/>
      <c r="K211" s="537"/>
      <c r="L211" s="537"/>
      <c r="M211" s="537"/>
      <c r="N211" s="537"/>
      <c r="O211" s="537"/>
      <c r="P211" s="537"/>
      <c r="Q211" s="537"/>
      <c r="R211" s="537"/>
      <c r="S211" s="537"/>
      <c r="T211" s="537"/>
      <c r="U211" s="537"/>
      <c r="V211" s="537"/>
      <c r="W211" s="537"/>
      <c r="X211" s="537"/>
      <c r="Y211" s="537"/>
      <c r="Z211" s="537"/>
    </row>
    <row r="212" ht="14.25" spans="1:26">
      <c r="A212" s="537"/>
      <c r="B212" s="537"/>
      <c r="C212" s="537"/>
      <c r="D212" s="537"/>
      <c r="E212" s="537"/>
      <c r="F212" s="537"/>
      <c r="G212" s="537"/>
      <c r="H212" s="537"/>
      <c r="I212" s="537"/>
      <c r="J212" s="537"/>
      <c r="K212" s="537"/>
      <c r="L212" s="537"/>
      <c r="M212" s="537"/>
      <c r="N212" s="537"/>
      <c r="O212" s="537"/>
      <c r="P212" s="537"/>
      <c r="Q212" s="537"/>
      <c r="R212" s="537"/>
      <c r="S212" s="537"/>
      <c r="T212" s="537"/>
      <c r="U212" s="537"/>
      <c r="V212" s="537"/>
      <c r="W212" s="537"/>
      <c r="X212" s="537"/>
      <c r="Y212" s="537"/>
      <c r="Z212" s="537"/>
    </row>
    <row r="213" ht="14.25" spans="1:26">
      <c r="A213" s="537"/>
      <c r="B213" s="537"/>
      <c r="C213" s="537"/>
      <c r="D213" s="537"/>
      <c r="E213" s="537"/>
      <c r="F213" s="537"/>
      <c r="G213" s="537"/>
      <c r="H213" s="537"/>
      <c r="I213" s="537"/>
      <c r="J213" s="537"/>
      <c r="K213" s="537"/>
      <c r="L213" s="537"/>
      <c r="M213" s="537"/>
      <c r="N213" s="537"/>
      <c r="O213" s="537"/>
      <c r="P213" s="537"/>
      <c r="Q213" s="537"/>
      <c r="R213" s="537"/>
      <c r="S213" s="537"/>
      <c r="T213" s="537"/>
      <c r="U213" s="537"/>
      <c r="V213" s="537"/>
      <c r="W213" s="537"/>
      <c r="X213" s="537"/>
      <c r="Y213" s="537"/>
      <c r="Z213" s="537"/>
    </row>
    <row r="214" ht="14.25" spans="1:26">
      <c r="A214" s="537"/>
      <c r="B214" s="537"/>
      <c r="C214" s="537"/>
      <c r="D214" s="537"/>
      <c r="E214" s="537"/>
      <c r="F214" s="537"/>
      <c r="G214" s="537"/>
      <c r="H214" s="537"/>
      <c r="I214" s="537"/>
      <c r="J214" s="537"/>
      <c r="K214" s="537"/>
      <c r="L214" s="537"/>
      <c r="M214" s="537"/>
      <c r="N214" s="537"/>
      <c r="O214" s="537"/>
      <c r="P214" s="537"/>
      <c r="Q214" s="537"/>
      <c r="R214" s="537"/>
      <c r="S214" s="537"/>
      <c r="T214" s="537"/>
      <c r="U214" s="537"/>
      <c r="V214" s="537"/>
      <c r="W214" s="537"/>
      <c r="X214" s="537"/>
      <c r="Y214" s="537"/>
      <c r="Z214" s="537"/>
    </row>
    <row r="215" ht="14.25" spans="1:26">
      <c r="A215" s="537"/>
      <c r="B215" s="537"/>
      <c r="C215" s="537"/>
      <c r="D215" s="537"/>
      <c r="E215" s="537"/>
      <c r="F215" s="537"/>
      <c r="G215" s="537"/>
      <c r="H215" s="537"/>
      <c r="I215" s="537"/>
      <c r="J215" s="537"/>
      <c r="K215" s="537"/>
      <c r="L215" s="537"/>
      <c r="M215" s="537"/>
      <c r="N215" s="537"/>
      <c r="O215" s="537"/>
      <c r="P215" s="537"/>
      <c r="Q215" s="537"/>
      <c r="R215" s="537"/>
      <c r="S215" s="537"/>
      <c r="T215" s="537"/>
      <c r="U215" s="537"/>
      <c r="V215" s="537"/>
      <c r="W215" s="537"/>
      <c r="X215" s="537"/>
      <c r="Y215" s="537"/>
      <c r="Z215" s="537"/>
    </row>
    <row r="216" ht="14.25" spans="1:26">
      <c r="A216" s="537"/>
      <c r="B216" s="537"/>
      <c r="C216" s="537"/>
      <c r="D216" s="537"/>
      <c r="E216" s="537"/>
      <c r="F216" s="537"/>
      <c r="G216" s="537"/>
      <c r="H216" s="537"/>
      <c r="I216" s="537"/>
      <c r="J216" s="537"/>
      <c r="K216" s="537"/>
      <c r="L216" s="537"/>
      <c r="M216" s="537"/>
      <c r="N216" s="537"/>
      <c r="O216" s="537"/>
      <c r="P216" s="537"/>
      <c r="Q216" s="537"/>
      <c r="R216" s="537"/>
      <c r="S216" s="537"/>
      <c r="T216" s="537"/>
      <c r="U216" s="537"/>
      <c r="V216" s="537"/>
      <c r="W216" s="537"/>
      <c r="X216" s="537"/>
      <c r="Y216" s="537"/>
      <c r="Z216" s="537"/>
    </row>
    <row r="217" ht="14.25" spans="1:26">
      <c r="A217" s="537"/>
      <c r="B217" s="537"/>
      <c r="C217" s="537"/>
      <c r="D217" s="537"/>
      <c r="E217" s="537"/>
      <c r="F217" s="537"/>
      <c r="G217" s="537"/>
      <c r="H217" s="537"/>
      <c r="I217" s="537"/>
      <c r="J217" s="537"/>
      <c r="K217" s="537"/>
      <c r="L217" s="537"/>
      <c r="M217" s="537"/>
      <c r="N217" s="537"/>
      <c r="O217" s="537"/>
      <c r="P217" s="537"/>
      <c r="Q217" s="537"/>
      <c r="R217" s="537"/>
      <c r="S217" s="537"/>
      <c r="T217" s="537"/>
      <c r="U217" s="537"/>
      <c r="V217" s="537"/>
      <c r="W217" s="537"/>
      <c r="X217" s="537"/>
      <c r="Y217" s="537"/>
      <c r="Z217" s="537"/>
    </row>
    <row r="218" ht="14.25" spans="1:26">
      <c r="A218" s="537"/>
      <c r="B218" s="537"/>
      <c r="C218" s="537"/>
      <c r="D218" s="537"/>
      <c r="E218" s="537"/>
      <c r="F218" s="537"/>
      <c r="G218" s="537"/>
      <c r="H218" s="537"/>
      <c r="I218" s="537"/>
      <c r="J218" s="537"/>
      <c r="K218" s="537"/>
      <c r="L218" s="537"/>
      <c r="M218" s="537"/>
      <c r="N218" s="537"/>
      <c r="O218" s="537"/>
      <c r="P218" s="537"/>
      <c r="Q218" s="537"/>
      <c r="R218" s="537"/>
      <c r="S218" s="537"/>
      <c r="T218" s="537"/>
      <c r="U218" s="537"/>
      <c r="V218" s="537"/>
      <c r="W218" s="537"/>
      <c r="X218" s="537"/>
      <c r="Y218" s="537"/>
      <c r="Z218" s="537"/>
    </row>
    <row r="219" ht="14.25" spans="1:26">
      <c r="A219" s="537"/>
      <c r="B219" s="537"/>
      <c r="C219" s="537"/>
      <c r="D219" s="537"/>
      <c r="E219" s="537"/>
      <c r="F219" s="537"/>
      <c r="G219" s="537"/>
      <c r="H219" s="537"/>
      <c r="I219" s="537"/>
      <c r="J219" s="537"/>
      <c r="K219" s="537"/>
      <c r="L219" s="537"/>
      <c r="M219" s="537"/>
      <c r="N219" s="537"/>
      <c r="O219" s="537"/>
      <c r="P219" s="537"/>
      <c r="Q219" s="537"/>
      <c r="R219" s="537"/>
      <c r="S219" s="537"/>
      <c r="T219" s="537"/>
      <c r="U219" s="537"/>
      <c r="V219" s="537"/>
      <c r="W219" s="537"/>
      <c r="X219" s="537"/>
      <c r="Y219" s="537"/>
      <c r="Z219" s="537"/>
    </row>
    <row r="220" ht="14.25" spans="1:26">
      <c r="A220" s="537"/>
      <c r="B220" s="537"/>
      <c r="C220" s="537"/>
      <c r="D220" s="537"/>
      <c r="E220" s="537"/>
      <c r="F220" s="537"/>
      <c r="G220" s="537"/>
      <c r="H220" s="537"/>
      <c r="I220" s="537"/>
      <c r="J220" s="537"/>
      <c r="K220" s="537"/>
      <c r="L220" s="537"/>
      <c r="M220" s="537"/>
      <c r="N220" s="537"/>
      <c r="O220" s="537"/>
      <c r="P220" s="537"/>
      <c r="Q220" s="537"/>
      <c r="R220" s="537"/>
      <c r="S220" s="537"/>
      <c r="T220" s="537"/>
      <c r="U220" s="537"/>
      <c r="V220" s="537"/>
      <c r="W220" s="537"/>
      <c r="X220" s="537"/>
      <c r="Y220" s="537"/>
      <c r="Z220" s="537"/>
    </row>
    <row r="221" ht="14.25" spans="1:26">
      <c r="A221" s="537"/>
      <c r="B221" s="537"/>
      <c r="C221" s="537"/>
      <c r="D221" s="537"/>
      <c r="E221" s="537"/>
      <c r="F221" s="537"/>
      <c r="G221" s="537"/>
      <c r="H221" s="537"/>
      <c r="I221" s="537"/>
      <c r="J221" s="537"/>
      <c r="K221" s="537"/>
      <c r="L221" s="537"/>
      <c r="M221" s="537"/>
      <c r="N221" s="537"/>
      <c r="O221" s="537"/>
      <c r="P221" s="537"/>
      <c r="Q221" s="537"/>
      <c r="R221" s="537"/>
      <c r="S221" s="537"/>
      <c r="T221" s="537"/>
      <c r="U221" s="537"/>
      <c r="V221" s="537"/>
      <c r="W221" s="537"/>
      <c r="X221" s="537"/>
      <c r="Y221" s="537"/>
      <c r="Z221" s="537"/>
    </row>
    <row r="222" ht="14.25" spans="1:26">
      <c r="A222" s="537"/>
      <c r="B222" s="537"/>
      <c r="C222" s="537"/>
      <c r="D222" s="537"/>
      <c r="E222" s="537"/>
      <c r="F222" s="537"/>
      <c r="G222" s="537"/>
      <c r="H222" s="537"/>
      <c r="I222" s="537"/>
      <c r="J222" s="537"/>
      <c r="K222" s="537"/>
      <c r="L222" s="537"/>
      <c r="M222" s="537"/>
      <c r="N222" s="537"/>
      <c r="O222" s="537"/>
      <c r="P222" s="537"/>
      <c r="Q222" s="537"/>
      <c r="R222" s="537"/>
      <c r="S222" s="537"/>
      <c r="T222" s="537"/>
      <c r="U222" s="537"/>
      <c r="V222" s="537"/>
      <c r="W222" s="537"/>
      <c r="X222" s="537"/>
      <c r="Y222" s="537"/>
      <c r="Z222" s="537"/>
    </row>
    <row r="223" ht="14.25" spans="1:26">
      <c r="A223" s="537"/>
      <c r="B223" s="537"/>
      <c r="C223" s="537"/>
      <c r="D223" s="537"/>
      <c r="E223" s="537"/>
      <c r="F223" s="537"/>
      <c r="G223" s="537"/>
      <c r="H223" s="537"/>
      <c r="I223" s="537"/>
      <c r="J223" s="537"/>
      <c r="K223" s="537"/>
      <c r="L223" s="537"/>
      <c r="M223" s="537"/>
      <c r="N223" s="537"/>
      <c r="O223" s="537"/>
      <c r="P223" s="537"/>
      <c r="Q223" s="537"/>
      <c r="R223" s="537"/>
      <c r="S223" s="537"/>
      <c r="T223" s="537"/>
      <c r="U223" s="537"/>
      <c r="V223" s="537"/>
      <c r="W223" s="537"/>
      <c r="X223" s="537"/>
      <c r="Y223" s="537"/>
      <c r="Z223" s="537"/>
    </row>
    <row r="224" ht="14.25" spans="1:26">
      <c r="A224" s="537"/>
      <c r="B224" s="537"/>
      <c r="C224" s="537"/>
      <c r="D224" s="537"/>
      <c r="E224" s="537"/>
      <c r="F224" s="537"/>
      <c r="G224" s="537"/>
      <c r="H224" s="537"/>
      <c r="I224" s="537"/>
      <c r="J224" s="537"/>
      <c r="K224" s="537"/>
      <c r="L224" s="537"/>
      <c r="M224" s="537"/>
      <c r="N224" s="537"/>
      <c r="O224" s="537"/>
      <c r="P224" s="537"/>
      <c r="Q224" s="537"/>
      <c r="R224" s="537"/>
      <c r="S224" s="537"/>
      <c r="T224" s="537"/>
      <c r="U224" s="537"/>
      <c r="V224" s="537"/>
      <c r="W224" s="537"/>
      <c r="X224" s="537"/>
      <c r="Y224" s="537"/>
      <c r="Z224" s="537"/>
    </row>
    <row r="225" ht="14.25" spans="1:26">
      <c r="A225" s="537"/>
      <c r="B225" s="537"/>
      <c r="C225" s="537"/>
      <c r="D225" s="537"/>
      <c r="E225" s="537"/>
      <c r="F225" s="537"/>
      <c r="G225" s="537"/>
      <c r="H225" s="537"/>
      <c r="I225" s="537"/>
      <c r="J225" s="537"/>
      <c r="K225" s="537"/>
      <c r="L225" s="537"/>
      <c r="M225" s="537"/>
      <c r="N225" s="537"/>
      <c r="O225" s="537"/>
      <c r="P225" s="537"/>
      <c r="Q225" s="537"/>
      <c r="R225" s="537"/>
      <c r="S225" s="537"/>
      <c r="T225" s="537"/>
      <c r="U225" s="537"/>
      <c r="V225" s="537"/>
      <c r="W225" s="537"/>
      <c r="X225" s="537"/>
      <c r="Y225" s="537"/>
      <c r="Z225" s="537"/>
    </row>
    <row r="226" ht="14.25" spans="1:26">
      <c r="A226" s="537"/>
      <c r="B226" s="537"/>
      <c r="C226" s="537"/>
      <c r="D226" s="537"/>
      <c r="E226" s="537"/>
      <c r="F226" s="537"/>
      <c r="G226" s="537"/>
      <c r="H226" s="537"/>
      <c r="I226" s="537"/>
      <c r="J226" s="537"/>
      <c r="K226" s="537"/>
      <c r="L226" s="537"/>
      <c r="M226" s="537"/>
      <c r="N226" s="537"/>
      <c r="O226" s="537"/>
      <c r="P226" s="537"/>
      <c r="Q226" s="537"/>
      <c r="R226" s="537"/>
      <c r="S226" s="537"/>
      <c r="T226" s="537"/>
      <c r="U226" s="537"/>
      <c r="V226" s="537"/>
      <c r="W226" s="537"/>
      <c r="X226" s="537"/>
      <c r="Y226" s="537"/>
      <c r="Z226" s="537"/>
    </row>
    <row r="227" ht="14.25" spans="1:26">
      <c r="A227" s="537"/>
      <c r="B227" s="537"/>
      <c r="C227" s="537"/>
      <c r="D227" s="537"/>
      <c r="E227" s="537"/>
      <c r="F227" s="537"/>
      <c r="G227" s="537"/>
      <c r="H227" s="537"/>
      <c r="I227" s="537"/>
      <c r="J227" s="537"/>
      <c r="K227" s="537"/>
      <c r="L227" s="537"/>
      <c r="M227" s="537"/>
      <c r="N227" s="537"/>
      <c r="O227" s="537"/>
      <c r="P227" s="537"/>
      <c r="Q227" s="537"/>
      <c r="R227" s="537"/>
      <c r="S227" s="537"/>
      <c r="T227" s="537"/>
      <c r="U227" s="537"/>
      <c r="V227" s="537"/>
      <c r="W227" s="537"/>
      <c r="X227" s="537"/>
      <c r="Y227" s="537"/>
      <c r="Z227" s="537"/>
    </row>
    <row r="228" ht="14.25" spans="1:26">
      <c r="A228" s="537"/>
      <c r="B228" s="537"/>
      <c r="C228" s="537"/>
      <c r="D228" s="537"/>
      <c r="E228" s="537"/>
      <c r="F228" s="537"/>
      <c r="G228" s="537"/>
      <c r="H228" s="537"/>
      <c r="I228" s="537"/>
      <c r="J228" s="537"/>
      <c r="K228" s="537"/>
      <c r="L228" s="537"/>
      <c r="M228" s="537"/>
      <c r="N228" s="537"/>
      <c r="O228" s="537"/>
      <c r="P228" s="537"/>
      <c r="Q228" s="537"/>
      <c r="R228" s="537"/>
      <c r="S228" s="537"/>
      <c r="T228" s="537"/>
      <c r="U228" s="537"/>
      <c r="V228" s="537"/>
      <c r="W228" s="537"/>
      <c r="X228" s="537"/>
      <c r="Y228" s="537"/>
      <c r="Z228" s="537"/>
    </row>
    <row r="229" ht="14.25" spans="1:26">
      <c r="A229" s="537"/>
      <c r="B229" s="537"/>
      <c r="C229" s="537"/>
      <c r="D229" s="537"/>
      <c r="E229" s="537"/>
      <c r="F229" s="537"/>
      <c r="G229" s="537"/>
      <c r="H229" s="537"/>
      <c r="I229" s="537"/>
      <c r="J229" s="537"/>
      <c r="K229" s="537"/>
      <c r="L229" s="537"/>
      <c r="M229" s="537"/>
      <c r="N229" s="537"/>
      <c r="O229" s="537"/>
      <c r="P229" s="537"/>
      <c r="Q229" s="537"/>
      <c r="R229" s="537"/>
      <c r="S229" s="537"/>
      <c r="T229" s="537"/>
      <c r="U229" s="537"/>
      <c r="V229" s="537"/>
      <c r="W229" s="537"/>
      <c r="X229" s="537"/>
      <c r="Y229" s="537"/>
      <c r="Z229" s="537"/>
    </row>
    <row r="230" ht="14.25" spans="1:26">
      <c r="A230" s="537"/>
      <c r="B230" s="537"/>
      <c r="C230" s="537"/>
      <c r="D230" s="537"/>
      <c r="E230" s="537"/>
      <c r="F230" s="537"/>
      <c r="G230" s="537"/>
      <c r="H230" s="537"/>
      <c r="I230" s="537"/>
      <c r="J230" s="537"/>
      <c r="K230" s="537"/>
      <c r="L230" s="537"/>
      <c r="M230" s="537"/>
      <c r="N230" s="537"/>
      <c r="O230" s="537"/>
      <c r="P230" s="537"/>
      <c r="Q230" s="537"/>
      <c r="R230" s="537"/>
      <c r="S230" s="537"/>
      <c r="T230" s="537"/>
      <c r="U230" s="537"/>
      <c r="V230" s="537"/>
      <c r="W230" s="537"/>
      <c r="X230" s="537"/>
      <c r="Y230" s="537"/>
      <c r="Z230" s="537"/>
    </row>
    <row r="231" ht="14.25" spans="1:26">
      <c r="A231" s="537"/>
      <c r="B231" s="537"/>
      <c r="C231" s="537"/>
      <c r="D231" s="537"/>
      <c r="E231" s="537"/>
      <c r="F231" s="537"/>
      <c r="G231" s="537"/>
      <c r="H231" s="537"/>
      <c r="I231" s="537"/>
      <c r="J231" s="537"/>
      <c r="K231" s="537"/>
      <c r="L231" s="537"/>
      <c r="M231" s="537"/>
      <c r="N231" s="537"/>
      <c r="O231" s="537"/>
      <c r="P231" s="537"/>
      <c r="Q231" s="537"/>
      <c r="R231" s="537"/>
      <c r="S231" s="537"/>
      <c r="T231" s="537"/>
      <c r="U231" s="537"/>
      <c r="V231" s="537"/>
      <c r="W231" s="537"/>
      <c r="X231" s="537"/>
      <c r="Y231" s="537"/>
      <c r="Z231" s="537"/>
    </row>
    <row r="232" ht="14.25" spans="1:26">
      <c r="A232" s="537"/>
      <c r="B232" s="537"/>
      <c r="C232" s="537"/>
      <c r="D232" s="537"/>
      <c r="E232" s="537"/>
      <c r="F232" s="537"/>
      <c r="G232" s="537"/>
      <c r="H232" s="537"/>
      <c r="I232" s="537"/>
      <c r="J232" s="537"/>
      <c r="K232" s="537"/>
      <c r="L232" s="537"/>
      <c r="M232" s="537"/>
      <c r="N232" s="537"/>
      <c r="O232" s="537"/>
      <c r="P232" s="537"/>
      <c r="Q232" s="537"/>
      <c r="R232" s="537"/>
      <c r="S232" s="537"/>
      <c r="T232" s="537"/>
      <c r="U232" s="537"/>
      <c r="V232" s="537"/>
      <c r="W232" s="537"/>
      <c r="X232" s="537"/>
      <c r="Y232" s="537"/>
      <c r="Z232" s="537"/>
    </row>
    <row r="233" ht="14.25" spans="1:26">
      <c r="A233" s="537"/>
      <c r="B233" s="537"/>
      <c r="C233" s="537"/>
      <c r="D233" s="537"/>
      <c r="E233" s="537"/>
      <c r="F233" s="537"/>
      <c r="G233" s="537"/>
      <c r="H233" s="537"/>
      <c r="I233" s="537"/>
      <c r="J233" s="537"/>
      <c r="K233" s="537"/>
      <c r="L233" s="537"/>
      <c r="M233" s="537"/>
      <c r="N233" s="537"/>
      <c r="O233" s="537"/>
      <c r="P233" s="537"/>
      <c r="Q233" s="537"/>
      <c r="R233" s="537"/>
      <c r="S233" s="537"/>
      <c r="T233" s="537"/>
      <c r="U233" s="537"/>
      <c r="V233" s="537"/>
      <c r="W233" s="537"/>
      <c r="X233" s="537"/>
      <c r="Y233" s="537"/>
      <c r="Z233" s="537"/>
    </row>
    <row r="234" ht="14.25" spans="1:26">
      <c r="A234" s="537"/>
      <c r="B234" s="537"/>
      <c r="C234" s="537"/>
      <c r="D234" s="537"/>
      <c r="E234" s="537"/>
      <c r="F234" s="537"/>
      <c r="G234" s="537"/>
      <c r="H234" s="537"/>
      <c r="I234" s="537"/>
      <c r="J234" s="537"/>
      <c r="K234" s="537"/>
      <c r="L234" s="537"/>
      <c r="M234" s="537"/>
      <c r="N234" s="537"/>
      <c r="O234" s="537"/>
      <c r="P234" s="537"/>
      <c r="Q234" s="537"/>
      <c r="R234" s="537"/>
      <c r="S234" s="537"/>
      <c r="T234" s="537"/>
      <c r="U234" s="537"/>
      <c r="V234" s="537"/>
      <c r="W234" s="537"/>
      <c r="X234" s="537"/>
      <c r="Y234" s="537"/>
      <c r="Z234" s="537"/>
    </row>
    <row r="235" ht="14.25" spans="1:26">
      <c r="A235" s="537"/>
      <c r="B235" s="537"/>
      <c r="C235" s="537"/>
      <c r="D235" s="537"/>
      <c r="E235" s="537"/>
      <c r="F235" s="537"/>
      <c r="G235" s="537"/>
      <c r="H235" s="537"/>
      <c r="I235" s="537"/>
      <c r="J235" s="537"/>
      <c r="K235" s="537"/>
      <c r="L235" s="537"/>
      <c r="M235" s="537"/>
      <c r="N235" s="537"/>
      <c r="O235" s="537"/>
      <c r="P235" s="537"/>
      <c r="Q235" s="537"/>
      <c r="R235" s="537"/>
      <c r="S235" s="537"/>
      <c r="T235" s="537"/>
      <c r="U235" s="537"/>
      <c r="V235" s="537"/>
      <c r="W235" s="537"/>
      <c r="X235" s="537"/>
      <c r="Y235" s="537"/>
      <c r="Z235" s="537"/>
    </row>
    <row r="236" ht="14.25" spans="1:26">
      <c r="A236" s="537"/>
      <c r="B236" s="537"/>
      <c r="C236" s="537"/>
      <c r="D236" s="537"/>
      <c r="E236" s="537"/>
      <c r="F236" s="537"/>
      <c r="G236" s="537"/>
      <c r="H236" s="537"/>
      <c r="I236" s="537"/>
      <c r="J236" s="537"/>
      <c r="K236" s="537"/>
      <c r="L236" s="537"/>
      <c r="M236" s="537"/>
      <c r="N236" s="537"/>
      <c r="O236" s="537"/>
      <c r="P236" s="537"/>
      <c r="Q236" s="537"/>
      <c r="R236" s="537"/>
      <c r="S236" s="537"/>
      <c r="T236" s="537"/>
      <c r="U236" s="537"/>
      <c r="V236" s="537"/>
      <c r="W236" s="537"/>
      <c r="X236" s="537"/>
      <c r="Y236" s="537"/>
      <c r="Z236" s="537"/>
    </row>
    <row r="237" ht="14.25" spans="1:26">
      <c r="A237" s="537"/>
      <c r="B237" s="537"/>
      <c r="C237" s="537"/>
      <c r="D237" s="537"/>
      <c r="E237" s="537"/>
      <c r="F237" s="537"/>
      <c r="G237" s="537"/>
      <c r="H237" s="537"/>
      <c r="I237" s="537"/>
      <c r="J237" s="537"/>
      <c r="K237" s="537"/>
      <c r="L237" s="537"/>
      <c r="M237" s="537"/>
      <c r="N237" s="537"/>
      <c r="O237" s="537"/>
      <c r="P237" s="537"/>
      <c r="Q237" s="537"/>
      <c r="R237" s="537"/>
      <c r="S237" s="537"/>
      <c r="T237" s="537"/>
      <c r="U237" s="537"/>
      <c r="V237" s="537"/>
      <c r="W237" s="537"/>
      <c r="X237" s="537"/>
      <c r="Y237" s="537"/>
      <c r="Z237" s="537"/>
    </row>
    <row r="238" ht="14.25" spans="1:26">
      <c r="A238" s="537"/>
      <c r="B238" s="537"/>
      <c r="C238" s="537"/>
      <c r="D238" s="537"/>
      <c r="E238" s="537"/>
      <c r="F238" s="537"/>
      <c r="G238" s="537"/>
      <c r="H238" s="537"/>
      <c r="I238" s="537"/>
      <c r="J238" s="537"/>
      <c r="K238" s="537"/>
      <c r="L238" s="537"/>
      <c r="M238" s="537"/>
      <c r="N238" s="537"/>
      <c r="O238" s="537"/>
      <c r="P238" s="537"/>
      <c r="Q238" s="537"/>
      <c r="R238" s="537"/>
      <c r="S238" s="537"/>
      <c r="T238" s="537"/>
      <c r="U238" s="537"/>
      <c r="V238" s="537"/>
      <c r="W238" s="537"/>
      <c r="X238" s="537"/>
      <c r="Y238" s="537"/>
      <c r="Z238" s="537"/>
    </row>
    <row r="239" ht="14.25" spans="1:26">
      <c r="A239" s="537"/>
      <c r="B239" s="537"/>
      <c r="C239" s="537"/>
      <c r="D239" s="537"/>
      <c r="E239" s="537"/>
      <c r="F239" s="537"/>
      <c r="G239" s="537"/>
      <c r="H239" s="537"/>
      <c r="I239" s="537"/>
      <c r="J239" s="537"/>
      <c r="K239" s="537"/>
      <c r="L239" s="537"/>
      <c r="M239" s="537"/>
      <c r="N239" s="537"/>
      <c r="O239" s="537"/>
      <c r="P239" s="537"/>
      <c r="Q239" s="537"/>
      <c r="R239" s="537"/>
      <c r="S239" s="537"/>
      <c r="T239" s="537"/>
      <c r="U239" s="537"/>
      <c r="V239" s="537"/>
      <c r="W239" s="537"/>
      <c r="X239" s="537"/>
      <c r="Y239" s="537"/>
      <c r="Z239" s="537"/>
    </row>
    <row r="240" ht="14.25" spans="1:26">
      <c r="A240" s="537"/>
      <c r="B240" s="537"/>
      <c r="C240" s="537"/>
      <c r="D240" s="537"/>
      <c r="E240" s="537"/>
      <c r="F240" s="537"/>
      <c r="G240" s="537"/>
      <c r="H240" s="537"/>
      <c r="I240" s="537"/>
      <c r="J240" s="537"/>
      <c r="K240" s="537"/>
      <c r="L240" s="537"/>
      <c r="M240" s="537"/>
      <c r="N240" s="537"/>
      <c r="O240" s="537"/>
      <c r="P240" s="537"/>
      <c r="Q240" s="537"/>
      <c r="R240" s="537"/>
      <c r="S240" s="537"/>
      <c r="T240" s="537"/>
      <c r="U240" s="537"/>
      <c r="V240" s="537"/>
      <c r="W240" s="537"/>
      <c r="X240" s="537"/>
      <c r="Y240" s="537"/>
      <c r="Z240" s="537"/>
    </row>
    <row r="241" ht="14.25" spans="1:26">
      <c r="A241" s="537"/>
      <c r="B241" s="537"/>
      <c r="C241" s="537"/>
      <c r="D241" s="537"/>
      <c r="E241" s="537"/>
      <c r="F241" s="537"/>
      <c r="G241" s="537"/>
      <c r="H241" s="537"/>
      <c r="I241" s="537"/>
      <c r="J241" s="537"/>
      <c r="K241" s="537"/>
      <c r="L241" s="537"/>
      <c r="M241" s="537"/>
      <c r="N241" s="537"/>
      <c r="O241" s="537"/>
      <c r="P241" s="537"/>
      <c r="Q241" s="537"/>
      <c r="R241" s="537"/>
      <c r="S241" s="537"/>
      <c r="T241" s="537"/>
      <c r="U241" s="537"/>
      <c r="V241" s="537"/>
      <c r="W241" s="537"/>
      <c r="X241" s="537"/>
      <c r="Y241" s="537"/>
      <c r="Z241" s="537"/>
    </row>
    <row r="242" ht="14.25" spans="1:26">
      <c r="A242" s="537"/>
      <c r="B242" s="537"/>
      <c r="C242" s="537"/>
      <c r="D242" s="537"/>
      <c r="E242" s="537"/>
      <c r="F242" s="537"/>
      <c r="G242" s="537"/>
      <c r="H242" s="537"/>
      <c r="I242" s="537"/>
      <c r="J242" s="537"/>
      <c r="K242" s="537"/>
      <c r="L242" s="537"/>
      <c r="M242" s="537"/>
      <c r="N242" s="537"/>
      <c r="O242" s="537"/>
      <c r="P242" s="537"/>
      <c r="Q242" s="537"/>
      <c r="R242" s="537"/>
      <c r="S242" s="537"/>
      <c r="T242" s="537"/>
      <c r="U242" s="537"/>
      <c r="V242" s="537"/>
      <c r="W242" s="537"/>
      <c r="X242" s="537"/>
      <c r="Y242" s="537"/>
      <c r="Z242" s="537"/>
    </row>
    <row r="243" ht="14.25" spans="1:26">
      <c r="A243" s="537"/>
      <c r="B243" s="537"/>
      <c r="C243" s="537"/>
      <c r="D243" s="537"/>
      <c r="E243" s="537"/>
      <c r="F243" s="537"/>
      <c r="G243" s="537"/>
      <c r="H243" s="537"/>
      <c r="I243" s="537"/>
      <c r="J243" s="537"/>
      <c r="K243" s="537"/>
      <c r="L243" s="537"/>
      <c r="M243" s="537"/>
      <c r="N243" s="537"/>
      <c r="O243" s="537"/>
      <c r="P243" s="537"/>
      <c r="Q243" s="537"/>
      <c r="R243" s="537"/>
      <c r="S243" s="537"/>
      <c r="T243" s="537"/>
      <c r="U243" s="537"/>
      <c r="V243" s="537"/>
      <c r="W243" s="537"/>
      <c r="X243" s="537"/>
      <c r="Y243" s="537"/>
      <c r="Z243" s="537"/>
    </row>
    <row r="244" ht="14.25" spans="1:26">
      <c r="A244" s="537"/>
      <c r="B244" s="537"/>
      <c r="C244" s="537"/>
      <c r="D244" s="537"/>
      <c r="E244" s="537"/>
      <c r="F244" s="537"/>
      <c r="G244" s="537"/>
      <c r="H244" s="537"/>
      <c r="I244" s="537"/>
      <c r="J244" s="537"/>
      <c r="K244" s="537"/>
      <c r="L244" s="537"/>
      <c r="M244" s="537"/>
      <c r="N244" s="537"/>
      <c r="O244" s="537"/>
      <c r="P244" s="537"/>
      <c r="Q244" s="537"/>
      <c r="R244" s="537"/>
      <c r="S244" s="537"/>
      <c r="T244" s="537"/>
      <c r="U244" s="537"/>
      <c r="V244" s="537"/>
      <c r="W244" s="537"/>
      <c r="X244" s="537"/>
      <c r="Y244" s="537"/>
      <c r="Z244" s="537"/>
    </row>
    <row r="245" ht="14.25" spans="1:26">
      <c r="A245" s="537"/>
      <c r="B245" s="537"/>
      <c r="C245" s="537"/>
      <c r="D245" s="537"/>
      <c r="E245" s="537"/>
      <c r="F245" s="537"/>
      <c r="G245" s="537"/>
      <c r="H245" s="537"/>
      <c r="I245" s="537"/>
      <c r="J245" s="537"/>
      <c r="K245" s="537"/>
      <c r="L245" s="537"/>
      <c r="M245" s="537"/>
      <c r="N245" s="537"/>
      <c r="O245" s="537"/>
      <c r="P245" s="537"/>
      <c r="Q245" s="537"/>
      <c r="R245" s="537"/>
      <c r="S245" s="537"/>
      <c r="T245" s="537"/>
      <c r="U245" s="537"/>
      <c r="V245" s="537"/>
      <c r="W245" s="537"/>
      <c r="X245" s="537"/>
      <c r="Y245" s="537"/>
      <c r="Z245" s="537"/>
    </row>
    <row r="246" ht="14.25" spans="1:26">
      <c r="A246" s="537"/>
      <c r="B246" s="537"/>
      <c r="C246" s="537"/>
      <c r="D246" s="537"/>
      <c r="E246" s="537"/>
      <c r="F246" s="537"/>
      <c r="G246" s="537"/>
      <c r="H246" s="537"/>
      <c r="I246" s="537"/>
      <c r="J246" s="537"/>
      <c r="K246" s="537"/>
      <c r="L246" s="537"/>
      <c r="M246" s="537"/>
      <c r="N246" s="537"/>
      <c r="O246" s="537"/>
      <c r="P246" s="537"/>
      <c r="Q246" s="537"/>
      <c r="R246" s="537"/>
      <c r="S246" s="537"/>
      <c r="T246" s="537"/>
      <c r="U246" s="537"/>
      <c r="V246" s="537"/>
      <c r="W246" s="537"/>
      <c r="X246" s="537"/>
      <c r="Y246" s="537"/>
      <c r="Z246" s="537"/>
    </row>
    <row r="247" ht="14.25" spans="1:26">
      <c r="A247" s="537"/>
      <c r="B247" s="537"/>
      <c r="C247" s="537"/>
      <c r="D247" s="537"/>
      <c r="E247" s="537"/>
      <c r="F247" s="537"/>
      <c r="G247" s="537"/>
      <c r="H247" s="537"/>
      <c r="I247" s="537"/>
      <c r="J247" s="537"/>
      <c r="K247" s="537"/>
      <c r="L247" s="537"/>
      <c r="M247" s="537"/>
      <c r="N247" s="537"/>
      <c r="O247" s="537"/>
      <c r="P247" s="537"/>
      <c r="Q247" s="537"/>
      <c r="R247" s="537"/>
      <c r="S247" s="537"/>
      <c r="T247" s="537"/>
      <c r="U247" s="537"/>
      <c r="V247" s="537"/>
      <c r="W247" s="537"/>
      <c r="X247" s="537"/>
      <c r="Y247" s="537"/>
      <c r="Z247" s="537"/>
    </row>
    <row r="248" ht="14.25" spans="1:26">
      <c r="A248" s="537"/>
      <c r="B248" s="537"/>
      <c r="C248" s="537"/>
      <c r="D248" s="537"/>
      <c r="E248" s="537"/>
      <c r="F248" s="537"/>
      <c r="G248" s="537"/>
      <c r="H248" s="537"/>
      <c r="I248" s="537"/>
      <c r="J248" s="537"/>
      <c r="K248" s="537"/>
      <c r="L248" s="537"/>
      <c r="M248" s="537"/>
      <c r="N248" s="537"/>
      <c r="O248" s="537"/>
      <c r="P248" s="537"/>
      <c r="Q248" s="537"/>
      <c r="R248" s="537"/>
      <c r="S248" s="537"/>
      <c r="T248" s="537"/>
      <c r="U248" s="537"/>
      <c r="V248" s="537"/>
      <c r="W248" s="537"/>
      <c r="X248" s="537"/>
      <c r="Y248" s="537"/>
      <c r="Z248" s="537"/>
    </row>
    <row r="249" ht="14.25" spans="1:26">
      <c r="A249" s="537"/>
      <c r="B249" s="537"/>
      <c r="C249" s="537"/>
      <c r="D249" s="537"/>
      <c r="E249" s="537"/>
      <c r="F249" s="537"/>
      <c r="G249" s="537"/>
      <c r="H249" s="537"/>
      <c r="I249" s="537"/>
      <c r="J249" s="537"/>
      <c r="K249" s="537"/>
      <c r="L249" s="537"/>
      <c r="M249" s="537"/>
      <c r="N249" s="537"/>
      <c r="O249" s="537"/>
      <c r="P249" s="537"/>
      <c r="Q249" s="537"/>
      <c r="R249" s="537"/>
      <c r="S249" s="537"/>
      <c r="T249" s="537"/>
      <c r="U249" s="537"/>
      <c r="V249" s="537"/>
      <c r="W249" s="537"/>
      <c r="X249" s="537"/>
      <c r="Y249" s="537"/>
      <c r="Z249" s="537"/>
    </row>
    <row r="250" ht="14.25" spans="1:26">
      <c r="A250" s="537"/>
      <c r="B250" s="537"/>
      <c r="C250" s="537"/>
      <c r="D250" s="537"/>
      <c r="E250" s="537"/>
      <c r="F250" s="537"/>
      <c r="G250" s="537"/>
      <c r="H250" s="537"/>
      <c r="I250" s="537"/>
      <c r="J250" s="537"/>
      <c r="K250" s="537"/>
      <c r="L250" s="537"/>
      <c r="M250" s="537"/>
      <c r="N250" s="537"/>
      <c r="O250" s="537"/>
      <c r="P250" s="537"/>
      <c r="Q250" s="537"/>
      <c r="R250" s="537"/>
      <c r="S250" s="537"/>
      <c r="T250" s="537"/>
      <c r="U250" s="537"/>
      <c r="V250" s="537"/>
      <c r="W250" s="537"/>
      <c r="X250" s="537"/>
      <c r="Y250" s="537"/>
      <c r="Z250" s="537"/>
    </row>
    <row r="251" ht="14.25" spans="1:26">
      <c r="A251" s="537"/>
      <c r="B251" s="537"/>
      <c r="C251" s="537"/>
      <c r="D251" s="537"/>
      <c r="E251" s="537"/>
      <c r="F251" s="537"/>
      <c r="G251" s="537"/>
      <c r="H251" s="537"/>
      <c r="I251" s="537"/>
      <c r="J251" s="537"/>
      <c r="K251" s="537"/>
      <c r="L251" s="537"/>
      <c r="M251" s="537"/>
      <c r="N251" s="537"/>
      <c r="O251" s="537"/>
      <c r="P251" s="537"/>
      <c r="Q251" s="537"/>
      <c r="R251" s="537"/>
      <c r="S251" s="537"/>
      <c r="T251" s="537"/>
      <c r="U251" s="537"/>
      <c r="V251" s="537"/>
      <c r="W251" s="537"/>
      <c r="X251" s="537"/>
      <c r="Y251" s="537"/>
      <c r="Z251" s="537"/>
    </row>
    <row r="252" ht="14.25" spans="1:26">
      <c r="A252" s="537"/>
      <c r="B252" s="537"/>
      <c r="C252" s="537"/>
      <c r="D252" s="537"/>
      <c r="E252" s="537"/>
      <c r="F252" s="537"/>
      <c r="G252" s="537"/>
      <c r="H252" s="537"/>
      <c r="I252" s="537"/>
      <c r="J252" s="537"/>
      <c r="K252" s="537"/>
      <c r="L252" s="537"/>
      <c r="M252" s="537"/>
      <c r="N252" s="537"/>
      <c r="O252" s="537"/>
      <c r="P252" s="537"/>
      <c r="Q252" s="537"/>
      <c r="R252" s="537"/>
      <c r="S252" s="537"/>
      <c r="T252" s="537"/>
      <c r="U252" s="537"/>
      <c r="V252" s="537"/>
      <c r="W252" s="537"/>
      <c r="X252" s="537"/>
      <c r="Y252" s="537"/>
      <c r="Z252" s="537"/>
    </row>
    <row r="253" ht="14.25" spans="1:26">
      <c r="A253" s="537"/>
      <c r="B253" s="537"/>
      <c r="C253" s="537"/>
      <c r="D253" s="537"/>
      <c r="E253" s="537"/>
      <c r="F253" s="537"/>
      <c r="G253" s="537"/>
      <c r="H253" s="537"/>
      <c r="I253" s="537"/>
      <c r="J253" s="537"/>
      <c r="K253" s="537"/>
      <c r="L253" s="537"/>
      <c r="M253" s="537"/>
      <c r="N253" s="537"/>
      <c r="O253" s="537"/>
      <c r="P253" s="537"/>
      <c r="Q253" s="537"/>
      <c r="R253" s="537"/>
      <c r="S253" s="537"/>
      <c r="T253" s="537"/>
      <c r="U253" s="537"/>
      <c r="V253" s="537"/>
      <c r="W253" s="537"/>
      <c r="X253" s="537"/>
      <c r="Y253" s="537"/>
      <c r="Z253" s="537"/>
    </row>
    <row r="254" ht="14.25" spans="1:26">
      <c r="A254" s="537"/>
      <c r="B254" s="537"/>
      <c r="C254" s="537"/>
      <c r="D254" s="537"/>
      <c r="E254" s="537"/>
      <c r="F254" s="537"/>
      <c r="G254" s="537"/>
      <c r="H254" s="537"/>
      <c r="I254" s="537"/>
      <c r="J254" s="537"/>
      <c r="K254" s="537"/>
      <c r="L254" s="537"/>
      <c r="M254" s="537"/>
      <c r="N254" s="537"/>
      <c r="O254" s="537"/>
      <c r="P254" s="537"/>
      <c r="Q254" s="537"/>
      <c r="R254" s="537"/>
      <c r="S254" s="537"/>
      <c r="T254" s="537"/>
      <c r="U254" s="537"/>
      <c r="V254" s="537"/>
      <c r="W254" s="537"/>
      <c r="X254" s="537"/>
      <c r="Y254" s="537"/>
      <c r="Z254" s="537"/>
    </row>
    <row r="255" ht="14.25" spans="1:26">
      <c r="A255" s="537"/>
      <c r="B255" s="537"/>
      <c r="C255" s="537"/>
      <c r="D255" s="537"/>
      <c r="E255" s="537"/>
      <c r="F255" s="537"/>
      <c r="G255" s="537"/>
      <c r="H255" s="537"/>
      <c r="I255" s="537"/>
      <c r="J255" s="537"/>
      <c r="K255" s="537"/>
      <c r="L255" s="537"/>
      <c r="M255" s="537"/>
      <c r="N255" s="537"/>
      <c r="O255" s="537"/>
      <c r="P255" s="537"/>
      <c r="Q255" s="537"/>
      <c r="R255" s="537"/>
      <c r="S255" s="537"/>
      <c r="T255" s="537"/>
      <c r="U255" s="537"/>
      <c r="V255" s="537"/>
      <c r="W255" s="537"/>
      <c r="X255" s="537"/>
      <c r="Y255" s="537"/>
      <c r="Z255" s="537"/>
    </row>
    <row r="256" ht="14.25" spans="1:26">
      <c r="A256" s="537"/>
      <c r="B256" s="537"/>
      <c r="C256" s="537"/>
      <c r="D256" s="537"/>
      <c r="E256" s="537"/>
      <c r="F256" s="537"/>
      <c r="G256" s="537"/>
      <c r="H256" s="537"/>
      <c r="I256" s="537"/>
      <c r="J256" s="537"/>
      <c r="K256" s="537"/>
      <c r="L256" s="537"/>
      <c r="M256" s="537"/>
      <c r="N256" s="537"/>
      <c r="O256" s="537"/>
      <c r="P256" s="537"/>
      <c r="Q256" s="537"/>
      <c r="R256" s="537"/>
      <c r="S256" s="537"/>
      <c r="T256" s="537"/>
      <c r="U256" s="537"/>
      <c r="V256" s="537"/>
      <c r="W256" s="537"/>
      <c r="X256" s="537"/>
      <c r="Y256" s="537"/>
      <c r="Z256" s="537"/>
    </row>
    <row r="257" ht="14.25" spans="1:26">
      <c r="A257" s="537"/>
      <c r="B257" s="537"/>
      <c r="C257" s="537"/>
      <c r="D257" s="537"/>
      <c r="E257" s="537"/>
      <c r="F257" s="537"/>
      <c r="G257" s="537"/>
      <c r="H257" s="537"/>
      <c r="I257" s="537"/>
      <c r="J257" s="537"/>
      <c r="K257" s="537"/>
      <c r="L257" s="537"/>
      <c r="M257" s="537"/>
      <c r="N257" s="537"/>
      <c r="O257" s="537"/>
      <c r="P257" s="537"/>
      <c r="Q257" s="537"/>
      <c r="R257" s="537"/>
      <c r="S257" s="537"/>
      <c r="T257" s="537"/>
      <c r="U257" s="537"/>
      <c r="V257" s="537"/>
      <c r="W257" s="537"/>
      <c r="X257" s="537"/>
      <c r="Y257" s="537"/>
      <c r="Z257" s="537"/>
    </row>
    <row r="258" ht="14.25" spans="1:26">
      <c r="A258" s="537"/>
      <c r="B258" s="537"/>
      <c r="C258" s="537"/>
      <c r="D258" s="537"/>
      <c r="E258" s="537"/>
      <c r="F258" s="537"/>
      <c r="G258" s="537"/>
      <c r="H258" s="537"/>
      <c r="I258" s="537"/>
      <c r="J258" s="537"/>
      <c r="K258" s="537"/>
      <c r="L258" s="537"/>
      <c r="M258" s="537"/>
      <c r="N258" s="537"/>
      <c r="O258" s="537"/>
      <c r="P258" s="537"/>
      <c r="Q258" s="537"/>
      <c r="R258" s="537"/>
      <c r="S258" s="537"/>
      <c r="T258" s="537"/>
      <c r="U258" s="537"/>
      <c r="V258" s="537"/>
      <c r="W258" s="537"/>
      <c r="X258" s="537"/>
      <c r="Y258" s="537"/>
      <c r="Z258" s="537"/>
    </row>
    <row r="259" ht="14.25" spans="1:26">
      <c r="A259" s="537"/>
      <c r="B259" s="537"/>
      <c r="C259" s="537"/>
      <c r="D259" s="537"/>
      <c r="E259" s="537"/>
      <c r="F259" s="537"/>
      <c r="G259" s="537"/>
      <c r="H259" s="537"/>
      <c r="I259" s="537"/>
      <c r="J259" s="537"/>
      <c r="K259" s="537"/>
      <c r="L259" s="537"/>
      <c r="M259" s="537"/>
      <c r="N259" s="537"/>
      <c r="O259" s="537"/>
      <c r="P259" s="537"/>
      <c r="Q259" s="537"/>
      <c r="R259" s="537"/>
      <c r="S259" s="537"/>
      <c r="T259" s="537"/>
      <c r="U259" s="537"/>
      <c r="V259" s="537"/>
      <c r="W259" s="537"/>
      <c r="X259" s="537"/>
      <c r="Y259" s="537"/>
      <c r="Z259" s="537"/>
    </row>
    <row r="260" ht="14.25" spans="1:26">
      <c r="A260" s="537"/>
      <c r="B260" s="537"/>
      <c r="C260" s="537"/>
      <c r="D260" s="537"/>
      <c r="E260" s="537"/>
      <c r="F260" s="537"/>
      <c r="G260" s="537"/>
      <c r="H260" s="537"/>
      <c r="I260" s="537"/>
      <c r="J260" s="537"/>
      <c r="K260" s="537"/>
      <c r="L260" s="537"/>
      <c r="M260" s="537"/>
      <c r="N260" s="537"/>
      <c r="O260" s="537"/>
      <c r="P260" s="537"/>
      <c r="Q260" s="537"/>
      <c r="R260" s="537"/>
      <c r="S260" s="537"/>
      <c r="T260" s="537"/>
      <c r="U260" s="537"/>
      <c r="V260" s="537"/>
      <c r="W260" s="537"/>
      <c r="X260" s="537"/>
      <c r="Y260" s="537"/>
      <c r="Z260" s="537"/>
    </row>
    <row r="261" ht="14.25" spans="1:26">
      <c r="A261" s="537"/>
      <c r="B261" s="537"/>
      <c r="C261" s="537"/>
      <c r="D261" s="537"/>
      <c r="E261" s="537"/>
      <c r="F261" s="537"/>
      <c r="G261" s="537"/>
      <c r="H261" s="537"/>
      <c r="I261" s="537"/>
      <c r="J261" s="537"/>
      <c r="K261" s="537"/>
      <c r="L261" s="537"/>
      <c r="M261" s="537"/>
      <c r="N261" s="537"/>
      <c r="O261" s="537"/>
      <c r="P261" s="537"/>
      <c r="Q261" s="537"/>
      <c r="R261" s="537"/>
      <c r="S261" s="537"/>
      <c r="T261" s="537"/>
      <c r="U261" s="537"/>
      <c r="V261" s="537"/>
      <c r="W261" s="537"/>
      <c r="X261" s="537"/>
      <c r="Y261" s="537"/>
      <c r="Z261" s="537"/>
    </row>
    <row r="262" ht="14.25" spans="1:26">
      <c r="A262" s="537"/>
      <c r="B262" s="537"/>
      <c r="C262" s="537"/>
      <c r="D262" s="537"/>
      <c r="E262" s="537"/>
      <c r="F262" s="537"/>
      <c r="G262" s="537"/>
      <c r="H262" s="537"/>
      <c r="I262" s="537"/>
      <c r="J262" s="537"/>
      <c r="K262" s="537"/>
      <c r="L262" s="537"/>
      <c r="M262" s="537"/>
      <c r="N262" s="537"/>
      <c r="O262" s="537"/>
      <c r="P262" s="537"/>
      <c r="Q262" s="537"/>
      <c r="R262" s="537"/>
      <c r="S262" s="537"/>
      <c r="T262" s="537"/>
      <c r="U262" s="537"/>
      <c r="V262" s="537"/>
      <c r="W262" s="537"/>
      <c r="X262" s="537"/>
      <c r="Y262" s="537"/>
      <c r="Z262" s="537"/>
    </row>
    <row r="263" ht="14.25" spans="1:26">
      <c r="A263" s="537"/>
      <c r="B263" s="537"/>
      <c r="C263" s="537"/>
      <c r="D263" s="537"/>
      <c r="E263" s="537"/>
      <c r="F263" s="537"/>
      <c r="G263" s="537"/>
      <c r="H263" s="537"/>
      <c r="I263" s="537"/>
      <c r="J263" s="537"/>
      <c r="K263" s="537"/>
      <c r="L263" s="537"/>
      <c r="M263" s="537"/>
      <c r="N263" s="537"/>
      <c r="O263" s="537"/>
      <c r="P263" s="537"/>
      <c r="Q263" s="537"/>
      <c r="R263" s="537"/>
      <c r="S263" s="537"/>
      <c r="T263" s="537"/>
      <c r="U263" s="537"/>
      <c r="V263" s="537"/>
      <c r="W263" s="537"/>
      <c r="X263" s="537"/>
      <c r="Y263" s="537"/>
      <c r="Z263" s="537"/>
    </row>
    <row r="264" ht="14.25" spans="1:26">
      <c r="A264" s="537"/>
      <c r="B264" s="537"/>
      <c r="C264" s="537"/>
      <c r="D264" s="537"/>
      <c r="E264" s="537"/>
      <c r="F264" s="537"/>
      <c r="G264" s="537"/>
      <c r="H264" s="537"/>
      <c r="I264" s="537"/>
      <c r="J264" s="537"/>
      <c r="K264" s="537"/>
      <c r="L264" s="537"/>
      <c r="M264" s="537"/>
      <c r="N264" s="537"/>
      <c r="O264" s="537"/>
      <c r="P264" s="537"/>
      <c r="Q264" s="537"/>
      <c r="R264" s="537"/>
      <c r="S264" s="537"/>
      <c r="T264" s="537"/>
      <c r="U264" s="537"/>
      <c r="V264" s="537"/>
      <c r="W264" s="537"/>
      <c r="X264" s="537"/>
      <c r="Y264" s="537"/>
      <c r="Z264" s="537"/>
    </row>
    <row r="265" ht="14.25" spans="1:26">
      <c r="A265" s="537"/>
      <c r="B265" s="537"/>
      <c r="C265" s="537"/>
      <c r="D265" s="537"/>
      <c r="E265" s="537"/>
      <c r="F265" s="537"/>
      <c r="G265" s="537"/>
      <c r="H265" s="537"/>
      <c r="I265" s="537"/>
      <c r="J265" s="537"/>
      <c r="K265" s="537"/>
      <c r="L265" s="537"/>
      <c r="M265" s="537"/>
      <c r="N265" s="537"/>
      <c r="O265" s="537"/>
      <c r="P265" s="537"/>
      <c r="Q265" s="537"/>
      <c r="R265" s="537"/>
      <c r="S265" s="537"/>
      <c r="T265" s="537"/>
      <c r="U265" s="537"/>
      <c r="V265" s="537"/>
      <c r="W265" s="537"/>
      <c r="X265" s="537"/>
      <c r="Y265" s="537"/>
      <c r="Z265" s="537"/>
    </row>
    <row r="266" ht="14.25" spans="1:26">
      <c r="A266" s="537"/>
      <c r="B266" s="537"/>
      <c r="C266" s="537"/>
      <c r="D266" s="537"/>
      <c r="E266" s="537"/>
      <c r="F266" s="537"/>
      <c r="G266" s="537"/>
      <c r="H266" s="537"/>
      <c r="I266" s="537"/>
      <c r="J266" s="537"/>
      <c r="K266" s="537"/>
      <c r="L266" s="537"/>
      <c r="M266" s="537"/>
      <c r="N266" s="537"/>
      <c r="O266" s="537"/>
      <c r="P266" s="537"/>
      <c r="Q266" s="537"/>
      <c r="R266" s="537"/>
      <c r="S266" s="537"/>
      <c r="T266" s="537"/>
      <c r="U266" s="537"/>
      <c r="V266" s="537"/>
      <c r="W266" s="537"/>
      <c r="X266" s="537"/>
      <c r="Y266" s="537"/>
      <c r="Z266" s="537"/>
    </row>
    <row r="267" ht="14.25" spans="1:26">
      <c r="A267" s="537"/>
      <c r="B267" s="537"/>
      <c r="C267" s="537"/>
      <c r="D267" s="537"/>
      <c r="E267" s="537"/>
      <c r="F267" s="537"/>
      <c r="G267" s="537"/>
      <c r="H267" s="537"/>
      <c r="I267" s="537"/>
      <c r="J267" s="537"/>
      <c r="K267" s="537"/>
      <c r="L267" s="537"/>
      <c r="M267" s="537"/>
      <c r="N267" s="537"/>
      <c r="O267" s="537"/>
      <c r="P267" s="537"/>
      <c r="Q267" s="537"/>
      <c r="R267" s="537"/>
      <c r="S267" s="537"/>
      <c r="T267" s="537"/>
      <c r="U267" s="537"/>
      <c r="V267" s="537"/>
      <c r="W267" s="537"/>
      <c r="X267" s="537"/>
      <c r="Y267" s="537"/>
      <c r="Z267" s="537"/>
    </row>
    <row r="268" ht="14.25" spans="1:26">
      <c r="A268" s="537"/>
      <c r="B268" s="537"/>
      <c r="C268" s="537"/>
      <c r="D268" s="537"/>
      <c r="E268" s="537"/>
      <c r="F268" s="537"/>
      <c r="G268" s="537"/>
      <c r="H268" s="537"/>
      <c r="I268" s="537"/>
      <c r="J268" s="537"/>
      <c r="K268" s="537"/>
      <c r="L268" s="537"/>
      <c r="M268" s="537"/>
      <c r="N268" s="537"/>
      <c r="O268" s="537"/>
      <c r="P268" s="537"/>
      <c r="Q268" s="537"/>
      <c r="R268" s="537"/>
      <c r="S268" s="537"/>
      <c r="T268" s="537"/>
      <c r="U268" s="537"/>
      <c r="V268" s="537"/>
      <c r="W268" s="537"/>
      <c r="X268" s="537"/>
      <c r="Y268" s="537"/>
      <c r="Z268" s="537"/>
    </row>
    <row r="269" ht="14.25" spans="1:26">
      <c r="A269" s="537"/>
      <c r="B269" s="537"/>
      <c r="C269" s="537"/>
      <c r="D269" s="537"/>
      <c r="E269" s="537"/>
      <c r="F269" s="537"/>
      <c r="G269" s="537"/>
      <c r="H269" s="537"/>
      <c r="I269" s="537"/>
      <c r="J269" s="537"/>
      <c r="K269" s="537"/>
      <c r="L269" s="537"/>
      <c r="M269" s="537"/>
      <c r="N269" s="537"/>
      <c r="O269" s="537"/>
      <c r="P269" s="537"/>
      <c r="Q269" s="537"/>
      <c r="R269" s="537"/>
      <c r="S269" s="537"/>
      <c r="T269" s="537"/>
      <c r="U269" s="537"/>
      <c r="V269" s="537"/>
      <c r="W269" s="537"/>
      <c r="X269" s="537"/>
      <c r="Y269" s="537"/>
      <c r="Z269" s="537"/>
    </row>
    <row r="270" ht="14.25" spans="1:26">
      <c r="A270" s="537"/>
      <c r="B270" s="537"/>
      <c r="C270" s="537"/>
      <c r="D270" s="537"/>
      <c r="E270" s="537"/>
      <c r="F270" s="537"/>
      <c r="G270" s="537"/>
      <c r="H270" s="537"/>
      <c r="I270" s="537"/>
      <c r="J270" s="537"/>
      <c r="K270" s="537"/>
      <c r="L270" s="537"/>
      <c r="M270" s="537"/>
      <c r="N270" s="537"/>
      <c r="O270" s="537"/>
      <c r="P270" s="537"/>
      <c r="Q270" s="537"/>
      <c r="R270" s="537"/>
      <c r="S270" s="537"/>
      <c r="T270" s="537"/>
      <c r="U270" s="537"/>
      <c r="V270" s="537"/>
      <c r="W270" s="537"/>
      <c r="X270" s="537"/>
      <c r="Y270" s="537"/>
      <c r="Z270" s="537"/>
    </row>
    <row r="271" ht="14.25" spans="1:26">
      <c r="A271" s="537"/>
      <c r="B271" s="537"/>
      <c r="C271" s="537"/>
      <c r="D271" s="537"/>
      <c r="E271" s="537"/>
      <c r="F271" s="537"/>
      <c r="G271" s="537"/>
      <c r="H271" s="537"/>
      <c r="I271" s="537"/>
      <c r="J271" s="537"/>
      <c r="K271" s="537"/>
      <c r="L271" s="537"/>
      <c r="M271" s="537"/>
      <c r="N271" s="537"/>
      <c r="O271" s="537"/>
      <c r="P271" s="537"/>
      <c r="Q271" s="537"/>
      <c r="R271" s="537"/>
      <c r="S271" s="537"/>
      <c r="T271" s="537"/>
      <c r="U271" s="537"/>
      <c r="V271" s="537"/>
      <c r="W271" s="537"/>
      <c r="X271" s="537"/>
      <c r="Y271" s="537"/>
      <c r="Z271" s="537"/>
    </row>
    <row r="272" ht="14.25" spans="1:26">
      <c r="A272" s="537"/>
      <c r="B272" s="537"/>
      <c r="C272" s="537"/>
      <c r="D272" s="537"/>
      <c r="E272" s="537"/>
      <c r="F272" s="537"/>
      <c r="G272" s="537"/>
      <c r="H272" s="537"/>
      <c r="I272" s="537"/>
      <c r="J272" s="537"/>
      <c r="K272" s="537"/>
      <c r="L272" s="537"/>
      <c r="M272" s="537"/>
      <c r="N272" s="537"/>
      <c r="O272" s="537"/>
      <c r="P272" s="537"/>
      <c r="Q272" s="537"/>
      <c r="R272" s="537"/>
      <c r="S272" s="537"/>
      <c r="T272" s="537"/>
      <c r="U272" s="537"/>
      <c r="V272" s="537"/>
      <c r="W272" s="537"/>
      <c r="X272" s="537"/>
      <c r="Y272" s="537"/>
      <c r="Z272" s="537"/>
    </row>
    <row r="273" ht="14.25" spans="1:26">
      <c r="A273" s="537"/>
      <c r="B273" s="537"/>
      <c r="C273" s="537"/>
      <c r="D273" s="537"/>
      <c r="E273" s="537"/>
      <c r="F273" s="537"/>
      <c r="G273" s="537"/>
      <c r="H273" s="537"/>
      <c r="I273" s="537"/>
      <c r="J273" s="537"/>
      <c r="K273" s="537"/>
      <c r="L273" s="537"/>
      <c r="M273" s="537"/>
      <c r="N273" s="537"/>
      <c r="O273" s="537"/>
      <c r="P273" s="537"/>
      <c r="Q273" s="537"/>
      <c r="R273" s="537"/>
      <c r="S273" s="537"/>
      <c r="T273" s="537"/>
      <c r="U273" s="537"/>
      <c r="V273" s="537"/>
      <c r="W273" s="537"/>
      <c r="X273" s="537"/>
      <c r="Y273" s="537"/>
      <c r="Z273" s="537"/>
    </row>
    <row r="274" ht="14.25" spans="1:26">
      <c r="A274" s="537"/>
      <c r="B274" s="537"/>
      <c r="C274" s="537"/>
      <c r="D274" s="537"/>
      <c r="E274" s="537"/>
      <c r="F274" s="537"/>
      <c r="G274" s="537"/>
      <c r="H274" s="537"/>
      <c r="I274" s="537"/>
      <c r="J274" s="537"/>
      <c r="K274" s="537"/>
      <c r="L274" s="537"/>
      <c r="M274" s="537"/>
      <c r="N274" s="537"/>
      <c r="O274" s="537"/>
      <c r="P274" s="537"/>
      <c r="Q274" s="537"/>
      <c r="R274" s="537"/>
      <c r="S274" s="537"/>
      <c r="T274" s="537"/>
      <c r="U274" s="537"/>
      <c r="V274" s="537"/>
      <c r="W274" s="537"/>
      <c r="X274" s="537"/>
      <c r="Y274" s="537"/>
      <c r="Z274" s="537"/>
    </row>
    <row r="275" ht="14.25" spans="1:26">
      <c r="A275" s="537"/>
      <c r="B275" s="537"/>
      <c r="C275" s="537"/>
      <c r="D275" s="537"/>
      <c r="E275" s="537"/>
      <c r="F275" s="537"/>
      <c r="G275" s="537"/>
      <c r="H275" s="537"/>
      <c r="I275" s="537"/>
      <c r="J275" s="537"/>
      <c r="K275" s="537"/>
      <c r="L275" s="537"/>
      <c r="M275" s="537"/>
      <c r="N275" s="537"/>
      <c r="O275" s="537"/>
      <c r="P275" s="537"/>
      <c r="Q275" s="537"/>
      <c r="R275" s="537"/>
      <c r="S275" s="537"/>
      <c r="T275" s="537"/>
      <c r="U275" s="537"/>
      <c r="V275" s="537"/>
      <c r="W275" s="537"/>
      <c r="X275" s="537"/>
      <c r="Y275" s="537"/>
      <c r="Z275" s="537"/>
    </row>
    <row r="276" ht="14.25" spans="1:26">
      <c r="A276" s="537"/>
      <c r="B276" s="537"/>
      <c r="C276" s="537"/>
      <c r="D276" s="537"/>
      <c r="E276" s="537"/>
      <c r="F276" s="537"/>
      <c r="G276" s="537"/>
      <c r="H276" s="537"/>
      <c r="I276" s="537"/>
      <c r="J276" s="537"/>
      <c r="K276" s="537"/>
      <c r="L276" s="537"/>
      <c r="M276" s="537"/>
      <c r="N276" s="537"/>
      <c r="O276" s="537"/>
      <c r="P276" s="537"/>
      <c r="Q276" s="537"/>
      <c r="R276" s="537"/>
      <c r="S276" s="537"/>
      <c r="T276" s="537"/>
      <c r="U276" s="537"/>
      <c r="V276" s="537"/>
      <c r="W276" s="537"/>
      <c r="X276" s="537"/>
      <c r="Y276" s="537"/>
      <c r="Z276" s="537"/>
    </row>
    <row r="277" ht="14.25" spans="1:26">
      <c r="A277" s="537"/>
      <c r="B277" s="537"/>
      <c r="C277" s="537"/>
      <c r="D277" s="537"/>
      <c r="E277" s="537"/>
      <c r="F277" s="537"/>
      <c r="G277" s="537"/>
      <c r="H277" s="537"/>
      <c r="I277" s="537"/>
      <c r="J277" s="537"/>
      <c r="K277" s="537"/>
      <c r="L277" s="537"/>
      <c r="M277" s="537"/>
      <c r="N277" s="537"/>
      <c r="O277" s="537"/>
      <c r="P277" s="537"/>
      <c r="Q277" s="537"/>
      <c r="R277" s="537"/>
      <c r="S277" s="537"/>
      <c r="T277" s="537"/>
      <c r="U277" s="537"/>
      <c r="V277" s="537"/>
      <c r="W277" s="537"/>
      <c r="X277" s="537"/>
      <c r="Y277" s="537"/>
      <c r="Z277" s="537"/>
    </row>
    <row r="278" ht="14.25" spans="1:26">
      <c r="A278" s="537"/>
      <c r="B278" s="537"/>
      <c r="C278" s="537"/>
      <c r="D278" s="537"/>
      <c r="E278" s="537"/>
      <c r="F278" s="537"/>
      <c r="G278" s="537"/>
      <c r="H278" s="537"/>
      <c r="I278" s="537"/>
      <c r="J278" s="537"/>
      <c r="K278" s="537"/>
      <c r="L278" s="537"/>
      <c r="M278" s="537"/>
      <c r="N278" s="537"/>
      <c r="O278" s="537"/>
      <c r="P278" s="537"/>
      <c r="Q278" s="537"/>
      <c r="R278" s="537"/>
      <c r="S278" s="537"/>
      <c r="T278" s="537"/>
      <c r="U278" s="537"/>
      <c r="V278" s="537"/>
      <c r="W278" s="537"/>
      <c r="X278" s="537"/>
      <c r="Y278" s="537"/>
      <c r="Z278" s="537"/>
    </row>
    <row r="279" ht="14.25" spans="1:26">
      <c r="A279" s="537"/>
      <c r="B279" s="537"/>
      <c r="C279" s="537"/>
      <c r="D279" s="537"/>
      <c r="E279" s="537"/>
      <c r="F279" s="537"/>
      <c r="G279" s="537"/>
      <c r="H279" s="537"/>
      <c r="I279" s="537"/>
      <c r="J279" s="537"/>
      <c r="K279" s="537"/>
      <c r="L279" s="537"/>
      <c r="M279" s="537"/>
      <c r="N279" s="537"/>
      <c r="O279" s="537"/>
      <c r="P279" s="537"/>
      <c r="Q279" s="537"/>
      <c r="R279" s="537"/>
      <c r="S279" s="537"/>
      <c r="T279" s="537"/>
      <c r="U279" s="537"/>
      <c r="V279" s="537"/>
      <c r="W279" s="537"/>
      <c r="X279" s="537"/>
      <c r="Y279" s="537"/>
      <c r="Z279" s="537"/>
    </row>
    <row r="280" ht="14.25" spans="1:26">
      <c r="A280" s="537"/>
      <c r="B280" s="537"/>
      <c r="C280" s="537"/>
      <c r="D280" s="537"/>
      <c r="E280" s="537"/>
      <c r="F280" s="537"/>
      <c r="G280" s="537"/>
      <c r="H280" s="537"/>
      <c r="I280" s="537"/>
      <c r="J280" s="537"/>
      <c r="K280" s="537"/>
      <c r="L280" s="537"/>
      <c r="M280" s="537"/>
      <c r="N280" s="537"/>
      <c r="O280" s="537"/>
      <c r="P280" s="537"/>
      <c r="Q280" s="537"/>
      <c r="R280" s="537"/>
      <c r="S280" s="537"/>
      <c r="T280" s="537"/>
      <c r="U280" s="537"/>
      <c r="V280" s="537"/>
      <c r="W280" s="537"/>
      <c r="X280" s="537"/>
      <c r="Y280" s="537"/>
      <c r="Z280" s="537"/>
    </row>
    <row r="281" ht="14.25" spans="1:26">
      <c r="A281" s="537"/>
      <c r="B281" s="537"/>
      <c r="C281" s="537"/>
      <c r="D281" s="537"/>
      <c r="E281" s="537"/>
      <c r="F281" s="537"/>
      <c r="G281" s="537"/>
      <c r="H281" s="537"/>
      <c r="I281" s="537"/>
      <c r="J281" s="537"/>
      <c r="K281" s="537"/>
      <c r="L281" s="537"/>
      <c r="M281" s="537"/>
      <c r="N281" s="537"/>
      <c r="O281" s="537"/>
      <c r="P281" s="537"/>
      <c r="Q281" s="537"/>
      <c r="R281" s="537"/>
      <c r="S281" s="537"/>
      <c r="T281" s="537"/>
      <c r="U281" s="537"/>
      <c r="V281" s="537"/>
      <c r="W281" s="537"/>
      <c r="X281" s="537"/>
      <c r="Y281" s="537"/>
      <c r="Z281" s="537"/>
    </row>
    <row r="282" ht="14.25" spans="1:26">
      <c r="A282" s="537"/>
      <c r="B282" s="537"/>
      <c r="C282" s="537"/>
      <c r="D282" s="537"/>
      <c r="E282" s="537"/>
      <c r="F282" s="537"/>
      <c r="G282" s="537"/>
      <c r="H282" s="537"/>
      <c r="I282" s="537"/>
      <c r="J282" s="537"/>
      <c r="K282" s="537"/>
      <c r="L282" s="537"/>
      <c r="M282" s="537"/>
      <c r="N282" s="537"/>
      <c r="O282" s="537"/>
      <c r="P282" s="537"/>
      <c r="Q282" s="537"/>
      <c r="R282" s="537"/>
      <c r="S282" s="537"/>
      <c r="T282" s="537"/>
      <c r="U282" s="537"/>
      <c r="V282" s="537"/>
      <c r="W282" s="537"/>
      <c r="X282" s="537"/>
      <c r="Y282" s="537"/>
      <c r="Z282" s="537"/>
    </row>
    <row r="283" ht="14.25" spans="1:26">
      <c r="A283" s="537"/>
      <c r="B283" s="537"/>
      <c r="C283" s="537"/>
      <c r="D283" s="537"/>
      <c r="E283" s="537"/>
      <c r="F283" s="537"/>
      <c r="G283" s="537"/>
      <c r="H283" s="537"/>
      <c r="I283" s="537"/>
      <c r="J283" s="537"/>
      <c r="K283" s="537"/>
      <c r="L283" s="537"/>
      <c r="M283" s="537"/>
      <c r="N283" s="537"/>
      <c r="O283" s="537"/>
      <c r="P283" s="537"/>
      <c r="Q283" s="537"/>
      <c r="R283" s="537"/>
      <c r="S283" s="537"/>
      <c r="T283" s="537"/>
      <c r="U283" s="537"/>
      <c r="V283" s="537"/>
      <c r="W283" s="537"/>
      <c r="X283" s="537"/>
      <c r="Y283" s="537"/>
      <c r="Z283" s="537"/>
    </row>
    <row r="284" ht="14.25" spans="1:26">
      <c r="A284" s="537"/>
      <c r="B284" s="537"/>
      <c r="C284" s="537"/>
      <c r="D284" s="537"/>
      <c r="E284" s="537"/>
      <c r="F284" s="537"/>
      <c r="G284" s="537"/>
      <c r="H284" s="537"/>
      <c r="I284" s="537"/>
      <c r="J284" s="537"/>
      <c r="K284" s="537"/>
      <c r="L284" s="537"/>
      <c r="M284" s="537"/>
      <c r="N284" s="537"/>
      <c r="O284" s="537"/>
      <c r="P284" s="537"/>
      <c r="Q284" s="537"/>
      <c r="R284" s="537"/>
      <c r="S284" s="537"/>
      <c r="T284" s="537"/>
      <c r="U284" s="537"/>
      <c r="V284" s="537"/>
      <c r="W284" s="537"/>
      <c r="X284" s="537"/>
      <c r="Y284" s="537"/>
      <c r="Z284" s="537"/>
    </row>
    <row r="285" ht="14.25" spans="1:26">
      <c r="A285" s="537"/>
      <c r="B285" s="537"/>
      <c r="C285" s="537"/>
      <c r="D285" s="537"/>
      <c r="E285" s="537"/>
      <c r="F285" s="537"/>
      <c r="G285" s="537"/>
      <c r="H285" s="537"/>
      <c r="I285" s="537"/>
      <c r="J285" s="537"/>
      <c r="K285" s="537"/>
      <c r="L285" s="537"/>
      <c r="M285" s="537"/>
      <c r="N285" s="537"/>
      <c r="O285" s="537"/>
      <c r="P285" s="537"/>
      <c r="Q285" s="537"/>
      <c r="R285" s="537"/>
      <c r="S285" s="537"/>
      <c r="T285" s="537"/>
      <c r="U285" s="537"/>
      <c r="V285" s="537"/>
      <c r="W285" s="537"/>
      <c r="X285" s="537"/>
      <c r="Y285" s="537"/>
      <c r="Z285" s="537"/>
    </row>
    <row r="286" ht="14.25" spans="1:26">
      <c r="A286" s="537"/>
      <c r="B286" s="537"/>
      <c r="C286" s="537"/>
      <c r="D286" s="537"/>
      <c r="E286" s="537"/>
      <c r="F286" s="537"/>
      <c r="G286" s="537"/>
      <c r="H286" s="537"/>
      <c r="I286" s="537"/>
      <c r="J286" s="537"/>
      <c r="K286" s="537"/>
      <c r="L286" s="537"/>
      <c r="M286" s="537"/>
      <c r="N286" s="537"/>
      <c r="O286" s="537"/>
      <c r="P286" s="537"/>
      <c r="Q286" s="537"/>
      <c r="R286" s="537"/>
      <c r="S286" s="537"/>
      <c r="T286" s="537"/>
      <c r="U286" s="537"/>
      <c r="V286" s="537"/>
      <c r="W286" s="537"/>
      <c r="X286" s="537"/>
      <c r="Y286" s="537"/>
      <c r="Z286" s="537"/>
    </row>
    <row r="287" ht="14.25" spans="1:26">
      <c r="A287" s="537"/>
      <c r="B287" s="537"/>
      <c r="C287" s="537"/>
      <c r="D287" s="537"/>
      <c r="E287" s="537"/>
      <c r="F287" s="537"/>
      <c r="G287" s="537"/>
      <c r="H287" s="537"/>
      <c r="I287" s="537"/>
      <c r="J287" s="537"/>
      <c r="K287" s="537"/>
      <c r="L287" s="537"/>
      <c r="M287" s="537"/>
      <c r="N287" s="537"/>
      <c r="O287" s="537"/>
      <c r="P287" s="537"/>
      <c r="Q287" s="537"/>
      <c r="R287" s="537"/>
      <c r="S287" s="537"/>
      <c r="T287" s="537"/>
      <c r="U287" s="537"/>
      <c r="V287" s="537"/>
      <c r="W287" s="537"/>
      <c r="X287" s="537"/>
      <c r="Y287" s="537"/>
      <c r="Z287" s="537"/>
    </row>
    <row r="288" ht="14.25" spans="1:26">
      <c r="A288" s="537"/>
      <c r="B288" s="537"/>
      <c r="C288" s="537"/>
      <c r="D288" s="537"/>
      <c r="E288" s="537"/>
      <c r="F288" s="537"/>
      <c r="G288" s="537"/>
      <c r="H288" s="537"/>
      <c r="I288" s="537"/>
      <c r="J288" s="537"/>
      <c r="K288" s="537"/>
      <c r="L288" s="537"/>
      <c r="M288" s="537"/>
      <c r="N288" s="537"/>
      <c r="O288" s="537"/>
      <c r="P288" s="537"/>
      <c r="Q288" s="537"/>
      <c r="R288" s="537"/>
      <c r="S288" s="537"/>
      <c r="T288" s="537"/>
      <c r="U288" s="537"/>
      <c r="V288" s="537"/>
      <c r="W288" s="537"/>
      <c r="X288" s="537"/>
      <c r="Y288" s="537"/>
      <c r="Z288" s="537"/>
    </row>
    <row r="289" ht="14.25" spans="1:26">
      <c r="A289" s="537"/>
      <c r="B289" s="537"/>
      <c r="C289" s="537"/>
      <c r="D289" s="537"/>
      <c r="E289" s="537"/>
      <c r="F289" s="537"/>
      <c r="G289" s="537"/>
      <c r="H289" s="537"/>
      <c r="I289" s="537"/>
      <c r="J289" s="537"/>
      <c r="K289" s="537"/>
      <c r="L289" s="537"/>
      <c r="M289" s="537"/>
      <c r="N289" s="537"/>
      <c r="O289" s="537"/>
      <c r="P289" s="537"/>
      <c r="Q289" s="537"/>
      <c r="R289" s="537"/>
      <c r="S289" s="537"/>
      <c r="T289" s="537"/>
      <c r="U289" s="537"/>
      <c r="V289" s="537"/>
      <c r="W289" s="537"/>
      <c r="X289" s="537"/>
      <c r="Y289" s="537"/>
      <c r="Z289" s="537"/>
    </row>
    <row r="290" ht="14.25" spans="1:26">
      <c r="A290" s="537"/>
      <c r="B290" s="537"/>
      <c r="C290" s="537"/>
      <c r="D290" s="537"/>
      <c r="E290" s="537"/>
      <c r="F290" s="537"/>
      <c r="G290" s="537"/>
      <c r="H290" s="537"/>
      <c r="I290" s="537"/>
      <c r="J290" s="537"/>
      <c r="K290" s="537"/>
      <c r="L290" s="537"/>
      <c r="M290" s="537"/>
      <c r="N290" s="537"/>
      <c r="O290" s="537"/>
      <c r="P290" s="537"/>
      <c r="Q290" s="537"/>
      <c r="R290" s="537"/>
      <c r="S290" s="537"/>
      <c r="T290" s="537"/>
      <c r="U290" s="537"/>
      <c r="V290" s="537"/>
      <c r="W290" s="537"/>
      <c r="X290" s="537"/>
      <c r="Y290" s="537"/>
      <c r="Z290" s="537"/>
    </row>
    <row r="291" ht="14.25" spans="1:26">
      <c r="A291" s="537"/>
      <c r="B291" s="537"/>
      <c r="C291" s="537"/>
      <c r="D291" s="537"/>
      <c r="E291" s="537"/>
      <c r="F291" s="537"/>
      <c r="G291" s="537"/>
      <c r="H291" s="537"/>
      <c r="I291" s="537"/>
      <c r="J291" s="537"/>
      <c r="K291" s="537"/>
      <c r="L291" s="537"/>
      <c r="M291" s="537"/>
      <c r="N291" s="537"/>
      <c r="O291" s="537"/>
      <c r="P291" s="537"/>
      <c r="Q291" s="537"/>
      <c r="R291" s="537"/>
      <c r="S291" s="537"/>
      <c r="T291" s="537"/>
      <c r="U291" s="537"/>
      <c r="V291" s="537"/>
      <c r="W291" s="537"/>
      <c r="X291" s="537"/>
      <c r="Y291" s="537"/>
      <c r="Z291" s="537"/>
    </row>
    <row r="292" ht="14.25" spans="1:26">
      <c r="A292" s="537"/>
      <c r="B292" s="537"/>
      <c r="C292" s="537"/>
      <c r="D292" s="537"/>
      <c r="E292" s="537"/>
      <c r="F292" s="537"/>
      <c r="G292" s="537"/>
      <c r="H292" s="537"/>
      <c r="I292" s="537"/>
      <c r="J292" s="537"/>
      <c r="K292" s="537"/>
      <c r="L292" s="537"/>
      <c r="M292" s="537"/>
      <c r="N292" s="537"/>
      <c r="O292" s="537"/>
      <c r="P292" s="537"/>
      <c r="Q292" s="537"/>
      <c r="R292" s="537"/>
      <c r="S292" s="537"/>
      <c r="T292" s="537"/>
      <c r="U292" s="537"/>
      <c r="V292" s="537"/>
      <c r="W292" s="537"/>
      <c r="X292" s="537"/>
      <c r="Y292" s="537"/>
      <c r="Z292" s="537"/>
    </row>
    <row r="293" ht="14.25" spans="1:26">
      <c r="A293" s="537"/>
      <c r="B293" s="537"/>
      <c r="C293" s="537"/>
      <c r="D293" s="537"/>
      <c r="E293" s="537"/>
      <c r="F293" s="537"/>
      <c r="G293" s="537"/>
      <c r="H293" s="537"/>
      <c r="I293" s="537"/>
      <c r="J293" s="537"/>
      <c r="K293" s="537"/>
      <c r="L293" s="537"/>
      <c r="M293" s="537"/>
      <c r="N293" s="537"/>
      <c r="O293" s="537"/>
      <c r="P293" s="537"/>
      <c r="Q293" s="537"/>
      <c r="R293" s="537"/>
      <c r="S293" s="537"/>
      <c r="T293" s="537"/>
      <c r="U293" s="537"/>
      <c r="V293" s="537"/>
      <c r="W293" s="537"/>
      <c r="X293" s="537"/>
      <c r="Y293" s="537"/>
      <c r="Z293" s="537"/>
    </row>
    <row r="294" ht="14.25" spans="1:26">
      <c r="A294" s="537"/>
      <c r="B294" s="537"/>
      <c r="C294" s="537"/>
      <c r="D294" s="537"/>
      <c r="E294" s="537"/>
      <c r="F294" s="537"/>
      <c r="G294" s="537"/>
      <c r="H294" s="537"/>
      <c r="I294" s="537"/>
      <c r="J294" s="537"/>
      <c r="K294" s="537"/>
      <c r="L294" s="537"/>
      <c r="M294" s="537"/>
      <c r="N294" s="537"/>
      <c r="O294" s="537"/>
      <c r="P294" s="537"/>
      <c r="Q294" s="537"/>
      <c r="R294" s="537"/>
      <c r="S294" s="537"/>
      <c r="T294" s="537"/>
      <c r="U294" s="537"/>
      <c r="V294" s="537"/>
      <c r="W294" s="537"/>
      <c r="X294" s="537"/>
      <c r="Y294" s="537"/>
      <c r="Z294" s="537"/>
    </row>
    <row r="295" ht="14.25" spans="1:26">
      <c r="A295" s="537"/>
      <c r="B295" s="537"/>
      <c r="C295" s="537"/>
      <c r="D295" s="537"/>
      <c r="E295" s="537"/>
      <c r="F295" s="537"/>
      <c r="G295" s="537"/>
      <c r="H295" s="537"/>
      <c r="I295" s="537"/>
      <c r="J295" s="537"/>
      <c r="K295" s="537"/>
      <c r="L295" s="537"/>
      <c r="M295" s="537"/>
      <c r="N295" s="537"/>
      <c r="O295" s="537"/>
      <c r="P295" s="537"/>
      <c r="Q295" s="537"/>
      <c r="R295" s="537"/>
      <c r="S295" s="537"/>
      <c r="T295" s="537"/>
      <c r="U295" s="537"/>
      <c r="V295" s="537"/>
      <c r="W295" s="537"/>
      <c r="X295" s="537"/>
      <c r="Y295" s="537"/>
      <c r="Z295" s="537"/>
    </row>
    <row r="296" ht="14.25" spans="1:26">
      <c r="A296" s="537"/>
      <c r="B296" s="537"/>
      <c r="C296" s="537"/>
      <c r="D296" s="537"/>
      <c r="E296" s="537"/>
      <c r="F296" s="537"/>
      <c r="G296" s="537"/>
      <c r="H296" s="537"/>
      <c r="I296" s="537"/>
      <c r="J296" s="537"/>
      <c r="K296" s="537"/>
      <c r="L296" s="537"/>
      <c r="M296" s="537"/>
      <c r="N296" s="537"/>
      <c r="O296" s="537"/>
      <c r="P296" s="537"/>
      <c r="Q296" s="537"/>
      <c r="R296" s="537"/>
      <c r="S296" s="537"/>
      <c r="T296" s="537"/>
      <c r="U296" s="537"/>
      <c r="V296" s="537"/>
      <c r="W296" s="537"/>
      <c r="X296" s="537"/>
      <c r="Y296" s="537"/>
      <c r="Z296" s="537"/>
    </row>
    <row r="297" ht="14.25" spans="1:26">
      <c r="A297" s="537"/>
      <c r="B297" s="537"/>
      <c r="C297" s="537"/>
      <c r="D297" s="537"/>
      <c r="E297" s="537"/>
      <c r="F297" s="537"/>
      <c r="G297" s="537"/>
      <c r="H297" s="537"/>
      <c r="I297" s="537"/>
      <c r="J297" s="537"/>
      <c r="K297" s="537"/>
      <c r="L297" s="537"/>
      <c r="M297" s="537"/>
      <c r="N297" s="537"/>
      <c r="O297" s="537"/>
      <c r="P297" s="537"/>
      <c r="Q297" s="537"/>
      <c r="R297" s="537"/>
      <c r="S297" s="537"/>
      <c r="T297" s="537"/>
      <c r="U297" s="537"/>
      <c r="V297" s="537"/>
      <c r="W297" s="537"/>
      <c r="X297" s="537"/>
      <c r="Y297" s="537"/>
      <c r="Z297" s="537"/>
    </row>
    <row r="298" ht="14.25" spans="1:26">
      <c r="A298" s="537"/>
      <c r="B298" s="537"/>
      <c r="C298" s="537"/>
      <c r="D298" s="537"/>
      <c r="E298" s="537"/>
      <c r="F298" s="537"/>
      <c r="G298" s="537"/>
      <c r="H298" s="537"/>
      <c r="I298" s="537"/>
      <c r="J298" s="537"/>
      <c r="K298" s="537"/>
      <c r="L298" s="537"/>
      <c r="M298" s="537"/>
      <c r="N298" s="537"/>
      <c r="O298" s="537"/>
      <c r="P298" s="537"/>
      <c r="Q298" s="537"/>
      <c r="R298" s="537"/>
      <c r="S298" s="537"/>
      <c r="T298" s="537"/>
      <c r="U298" s="537"/>
      <c r="V298" s="537"/>
      <c r="W298" s="537"/>
      <c r="X298" s="537"/>
      <c r="Y298" s="537"/>
      <c r="Z298" s="537"/>
    </row>
    <row r="299" ht="14.25" spans="1:26">
      <c r="A299" s="537"/>
      <c r="B299" s="537"/>
      <c r="C299" s="537"/>
      <c r="D299" s="537"/>
      <c r="E299" s="537"/>
      <c r="F299" s="537"/>
      <c r="G299" s="537"/>
      <c r="H299" s="537"/>
      <c r="I299" s="537"/>
      <c r="J299" s="537"/>
      <c r="K299" s="537"/>
      <c r="L299" s="537"/>
      <c r="M299" s="537"/>
      <c r="N299" s="537"/>
      <c r="O299" s="537"/>
      <c r="P299" s="537"/>
      <c r="Q299" s="537"/>
      <c r="R299" s="537"/>
      <c r="S299" s="537"/>
      <c r="T299" s="537"/>
      <c r="U299" s="537"/>
      <c r="V299" s="537"/>
      <c r="W299" s="537"/>
      <c r="X299" s="537"/>
      <c r="Y299" s="537"/>
      <c r="Z299" s="537"/>
    </row>
    <row r="300" ht="14.25" spans="1:26">
      <c r="A300" s="537"/>
      <c r="B300" s="537"/>
      <c r="C300" s="537"/>
      <c r="D300" s="537"/>
      <c r="E300" s="537"/>
      <c r="F300" s="537"/>
      <c r="G300" s="537"/>
      <c r="H300" s="537"/>
      <c r="I300" s="537"/>
      <c r="J300" s="537"/>
      <c r="K300" s="537"/>
      <c r="L300" s="537"/>
      <c r="M300" s="537"/>
      <c r="N300" s="537"/>
      <c r="O300" s="537"/>
      <c r="P300" s="537"/>
      <c r="Q300" s="537"/>
      <c r="R300" s="537"/>
      <c r="S300" s="537"/>
      <c r="T300" s="537"/>
      <c r="U300" s="537"/>
      <c r="V300" s="537"/>
      <c r="W300" s="537"/>
      <c r="X300" s="537"/>
      <c r="Y300" s="537"/>
      <c r="Z300" s="537"/>
    </row>
    <row r="301" ht="14.25" spans="1:26">
      <c r="A301" s="537"/>
      <c r="B301" s="537"/>
      <c r="C301" s="537"/>
      <c r="D301" s="537"/>
      <c r="E301" s="537"/>
      <c r="F301" s="537"/>
      <c r="G301" s="537"/>
      <c r="H301" s="537"/>
      <c r="I301" s="537"/>
      <c r="J301" s="537"/>
      <c r="K301" s="537"/>
      <c r="L301" s="537"/>
      <c r="M301" s="537"/>
      <c r="N301" s="537"/>
      <c r="O301" s="537"/>
      <c r="P301" s="537"/>
      <c r="Q301" s="537"/>
      <c r="R301" s="537"/>
      <c r="S301" s="537"/>
      <c r="T301" s="537"/>
      <c r="U301" s="537"/>
      <c r="V301" s="537"/>
      <c r="W301" s="537"/>
      <c r="X301" s="537"/>
      <c r="Y301" s="537"/>
      <c r="Z301" s="537"/>
    </row>
    <row r="302" ht="14.25" spans="1:26">
      <c r="A302" s="537"/>
      <c r="B302" s="537"/>
      <c r="C302" s="537"/>
      <c r="D302" s="537"/>
      <c r="E302" s="537"/>
      <c r="F302" s="537"/>
      <c r="G302" s="537"/>
      <c r="H302" s="537"/>
      <c r="I302" s="537"/>
      <c r="J302" s="537"/>
      <c r="K302" s="537"/>
      <c r="L302" s="537"/>
      <c r="M302" s="537"/>
      <c r="N302" s="537"/>
      <c r="O302" s="537"/>
      <c r="P302" s="537"/>
      <c r="Q302" s="537"/>
      <c r="R302" s="537"/>
      <c r="S302" s="537"/>
      <c r="T302" s="537"/>
      <c r="U302" s="537"/>
      <c r="V302" s="537"/>
      <c r="W302" s="537"/>
      <c r="X302" s="537"/>
      <c r="Y302" s="537"/>
      <c r="Z302" s="537"/>
    </row>
    <row r="303" ht="14.25" spans="1:26">
      <c r="A303" s="537"/>
      <c r="B303" s="537"/>
      <c r="C303" s="537"/>
      <c r="D303" s="537"/>
      <c r="E303" s="537"/>
      <c r="F303" s="537"/>
      <c r="G303" s="537"/>
      <c r="H303" s="537"/>
      <c r="I303" s="537"/>
      <c r="J303" s="537"/>
      <c r="K303" s="537"/>
      <c r="L303" s="537"/>
      <c r="M303" s="537"/>
      <c r="N303" s="537"/>
      <c r="O303" s="537"/>
      <c r="P303" s="537"/>
      <c r="Q303" s="537"/>
      <c r="R303" s="537"/>
      <c r="S303" s="537"/>
      <c r="T303" s="537"/>
      <c r="U303" s="537"/>
      <c r="V303" s="537"/>
      <c r="W303" s="537"/>
      <c r="X303" s="537"/>
      <c r="Y303" s="537"/>
      <c r="Z303" s="537"/>
    </row>
    <row r="304" ht="14.25" spans="1:26">
      <c r="A304" s="537"/>
      <c r="B304" s="537"/>
      <c r="C304" s="537"/>
      <c r="D304" s="537"/>
      <c r="E304" s="537"/>
      <c r="F304" s="537"/>
      <c r="G304" s="537"/>
      <c r="H304" s="537"/>
      <c r="I304" s="537"/>
      <c r="J304" s="537"/>
      <c r="K304" s="537"/>
      <c r="L304" s="537"/>
      <c r="M304" s="537"/>
      <c r="N304" s="537"/>
      <c r="O304" s="537"/>
      <c r="P304" s="537"/>
      <c r="Q304" s="537"/>
      <c r="R304" s="537"/>
      <c r="S304" s="537"/>
      <c r="T304" s="537"/>
      <c r="U304" s="537"/>
      <c r="V304" s="537"/>
      <c r="W304" s="537"/>
      <c r="X304" s="537"/>
      <c r="Y304" s="537"/>
      <c r="Z304" s="537"/>
    </row>
    <row r="305" ht="14.25" spans="1:26">
      <c r="A305" s="537"/>
      <c r="B305" s="537"/>
      <c r="C305" s="537"/>
      <c r="D305" s="537"/>
      <c r="E305" s="537"/>
      <c r="F305" s="537"/>
      <c r="G305" s="537"/>
      <c r="H305" s="537"/>
      <c r="I305" s="537"/>
      <c r="J305" s="537"/>
      <c r="K305" s="537"/>
      <c r="L305" s="537"/>
      <c r="M305" s="537"/>
      <c r="N305" s="537"/>
      <c r="O305" s="537"/>
      <c r="P305" s="537"/>
      <c r="Q305" s="537"/>
      <c r="R305" s="537"/>
      <c r="S305" s="537"/>
      <c r="T305" s="537"/>
      <c r="U305" s="537"/>
      <c r="V305" s="537"/>
      <c r="W305" s="537"/>
      <c r="X305" s="537"/>
      <c r="Y305" s="537"/>
      <c r="Z305" s="537"/>
    </row>
    <row r="306" ht="14.25" spans="1:26">
      <c r="A306" s="537"/>
      <c r="B306" s="537"/>
      <c r="C306" s="537"/>
      <c r="D306" s="537"/>
      <c r="E306" s="537"/>
      <c r="F306" s="537"/>
      <c r="G306" s="537"/>
      <c r="H306" s="537"/>
      <c r="I306" s="537"/>
      <c r="J306" s="537"/>
      <c r="K306" s="537"/>
      <c r="L306" s="537"/>
      <c r="M306" s="537"/>
      <c r="N306" s="537"/>
      <c r="O306" s="537"/>
      <c r="P306" s="537"/>
      <c r="Q306" s="537"/>
      <c r="R306" s="537"/>
      <c r="S306" s="537"/>
      <c r="T306" s="537"/>
      <c r="U306" s="537"/>
      <c r="V306" s="537"/>
      <c r="W306" s="537"/>
      <c r="X306" s="537"/>
      <c r="Y306" s="537"/>
      <c r="Z306" s="537"/>
    </row>
    <row r="307" ht="14.25" spans="1:26">
      <c r="A307" s="537"/>
      <c r="B307" s="537"/>
      <c r="C307" s="537"/>
      <c r="D307" s="537"/>
      <c r="E307" s="537"/>
      <c r="F307" s="537"/>
      <c r="G307" s="537"/>
      <c r="H307" s="537"/>
      <c r="I307" s="537"/>
      <c r="J307" s="537"/>
      <c r="K307" s="537"/>
      <c r="L307" s="537"/>
      <c r="M307" s="537"/>
      <c r="N307" s="537"/>
      <c r="O307" s="537"/>
      <c r="P307" s="537"/>
      <c r="Q307" s="537"/>
      <c r="R307" s="537"/>
      <c r="S307" s="537"/>
      <c r="T307" s="537"/>
      <c r="U307" s="537"/>
      <c r="V307" s="537"/>
      <c r="W307" s="537"/>
      <c r="X307" s="537"/>
      <c r="Y307" s="537"/>
      <c r="Z307" s="537"/>
    </row>
    <row r="308" ht="14.25" spans="1:26">
      <c r="A308" s="537"/>
      <c r="B308" s="537"/>
      <c r="C308" s="537"/>
      <c r="D308" s="537"/>
      <c r="E308" s="537"/>
      <c r="F308" s="537"/>
      <c r="G308" s="537"/>
      <c r="H308" s="537"/>
      <c r="I308" s="537"/>
      <c r="J308" s="537"/>
      <c r="K308" s="537"/>
      <c r="L308" s="537"/>
      <c r="M308" s="537"/>
      <c r="N308" s="537"/>
      <c r="O308" s="537"/>
      <c r="P308" s="537"/>
      <c r="Q308" s="537"/>
      <c r="R308" s="537"/>
      <c r="S308" s="537"/>
      <c r="T308" s="537"/>
      <c r="U308" s="537"/>
      <c r="V308" s="537"/>
      <c r="W308" s="537"/>
      <c r="X308" s="537"/>
      <c r="Y308" s="537"/>
      <c r="Z308" s="537"/>
    </row>
    <row r="309" ht="14.25" spans="1:26">
      <c r="A309" s="537"/>
      <c r="B309" s="537"/>
      <c r="C309" s="537"/>
      <c r="D309" s="537"/>
      <c r="E309" s="537"/>
      <c r="F309" s="537"/>
      <c r="G309" s="537"/>
      <c r="H309" s="537"/>
      <c r="I309" s="537"/>
      <c r="J309" s="537"/>
      <c r="K309" s="537"/>
      <c r="L309" s="537"/>
      <c r="M309" s="537"/>
      <c r="N309" s="537"/>
      <c r="O309" s="537"/>
      <c r="P309" s="537"/>
      <c r="Q309" s="537"/>
      <c r="R309" s="537"/>
      <c r="S309" s="537"/>
      <c r="T309" s="537"/>
      <c r="U309" s="537"/>
      <c r="V309" s="537"/>
      <c r="W309" s="537"/>
      <c r="X309" s="537"/>
      <c r="Y309" s="537"/>
      <c r="Z309" s="537"/>
    </row>
    <row r="310" ht="14.25" spans="1:26">
      <c r="A310" s="537"/>
      <c r="B310" s="537"/>
      <c r="C310" s="537"/>
      <c r="D310" s="537"/>
      <c r="E310" s="537"/>
      <c r="F310" s="537"/>
      <c r="G310" s="537"/>
      <c r="H310" s="537"/>
      <c r="I310" s="537"/>
      <c r="J310" s="537"/>
      <c r="K310" s="537"/>
      <c r="L310" s="537"/>
      <c r="M310" s="537"/>
      <c r="N310" s="537"/>
      <c r="O310" s="537"/>
      <c r="P310" s="537"/>
      <c r="Q310" s="537"/>
      <c r="R310" s="537"/>
      <c r="S310" s="537"/>
      <c r="T310" s="537"/>
      <c r="U310" s="537"/>
      <c r="V310" s="537"/>
      <c r="W310" s="537"/>
      <c r="X310" s="537"/>
      <c r="Y310" s="537"/>
      <c r="Z310" s="537"/>
    </row>
    <row r="311" ht="14.25" spans="1:26">
      <c r="A311" s="537"/>
      <c r="B311" s="537"/>
      <c r="C311" s="537"/>
      <c r="D311" s="537"/>
      <c r="E311" s="537"/>
      <c r="F311" s="537"/>
      <c r="G311" s="537"/>
      <c r="H311" s="537"/>
      <c r="I311" s="537"/>
      <c r="J311" s="537"/>
      <c r="K311" s="537"/>
      <c r="L311" s="537"/>
      <c r="M311" s="537"/>
      <c r="N311" s="537"/>
      <c r="O311" s="537"/>
      <c r="P311" s="537"/>
      <c r="Q311" s="537"/>
      <c r="R311" s="537"/>
      <c r="S311" s="537"/>
      <c r="T311" s="537"/>
      <c r="U311" s="537"/>
      <c r="V311" s="537"/>
      <c r="W311" s="537"/>
      <c r="X311" s="537"/>
      <c r="Y311" s="537"/>
      <c r="Z311" s="537"/>
    </row>
    <row r="312" ht="14.25" spans="1:26">
      <c r="A312" s="537"/>
      <c r="B312" s="537"/>
      <c r="C312" s="537"/>
      <c r="D312" s="537"/>
      <c r="E312" s="537"/>
      <c r="F312" s="537"/>
      <c r="G312" s="537"/>
      <c r="H312" s="537"/>
      <c r="I312" s="537"/>
      <c r="J312" s="537"/>
      <c r="K312" s="537"/>
      <c r="L312" s="537"/>
      <c r="M312" s="537"/>
      <c r="N312" s="537"/>
      <c r="O312" s="537"/>
      <c r="P312" s="537"/>
      <c r="Q312" s="537"/>
      <c r="R312" s="537"/>
      <c r="S312" s="537"/>
      <c r="T312" s="537"/>
      <c r="U312" s="537"/>
      <c r="V312" s="537"/>
      <c r="W312" s="537"/>
      <c r="X312" s="537"/>
      <c r="Y312" s="537"/>
      <c r="Z312" s="537"/>
    </row>
    <row r="313" ht="14.25" spans="1:26">
      <c r="A313" s="537"/>
      <c r="B313" s="537"/>
      <c r="C313" s="537"/>
      <c r="D313" s="537"/>
      <c r="E313" s="537"/>
      <c r="F313" s="537"/>
      <c r="G313" s="537"/>
      <c r="H313" s="537"/>
      <c r="I313" s="537"/>
      <c r="J313" s="537"/>
      <c r="K313" s="537"/>
      <c r="L313" s="537"/>
      <c r="M313" s="537"/>
      <c r="N313" s="537"/>
      <c r="O313" s="537"/>
      <c r="P313" s="537"/>
      <c r="Q313" s="537"/>
      <c r="R313" s="537"/>
      <c r="S313" s="537"/>
      <c r="T313" s="537"/>
      <c r="U313" s="537"/>
      <c r="V313" s="537"/>
      <c r="W313" s="537"/>
      <c r="X313" s="537"/>
      <c r="Y313" s="537"/>
      <c r="Z313" s="537"/>
    </row>
    <row r="314" ht="14.25" spans="1:26">
      <c r="A314" s="537"/>
      <c r="B314" s="537"/>
      <c r="C314" s="537"/>
      <c r="D314" s="537"/>
      <c r="E314" s="537"/>
      <c r="F314" s="537"/>
      <c r="G314" s="537"/>
      <c r="H314" s="537"/>
      <c r="I314" s="537"/>
      <c r="J314" s="537"/>
      <c r="K314" s="537"/>
      <c r="L314" s="537"/>
      <c r="M314" s="537"/>
      <c r="N314" s="537"/>
      <c r="O314" s="537"/>
      <c r="P314" s="537"/>
      <c r="Q314" s="537"/>
      <c r="R314" s="537"/>
      <c r="S314" s="537"/>
      <c r="T314" s="537"/>
      <c r="U314" s="537"/>
      <c r="V314" s="537"/>
      <c r="W314" s="537"/>
      <c r="X314" s="537"/>
      <c r="Y314" s="537"/>
      <c r="Z314" s="537"/>
    </row>
    <row r="315" ht="14.25" spans="1:26">
      <c r="A315" s="537"/>
      <c r="B315" s="537"/>
      <c r="C315" s="537"/>
      <c r="D315" s="537"/>
      <c r="E315" s="537"/>
      <c r="F315" s="537"/>
      <c r="G315" s="537"/>
      <c r="H315" s="537"/>
      <c r="I315" s="537"/>
      <c r="J315" s="537"/>
      <c r="K315" s="537"/>
      <c r="L315" s="537"/>
      <c r="M315" s="537"/>
      <c r="N315" s="537"/>
      <c r="O315" s="537"/>
      <c r="P315" s="537"/>
      <c r="Q315" s="537"/>
      <c r="R315" s="537"/>
      <c r="S315" s="537"/>
      <c r="T315" s="537"/>
      <c r="U315" s="537"/>
      <c r="V315" s="537"/>
      <c r="W315" s="537"/>
      <c r="X315" s="537"/>
      <c r="Y315" s="537"/>
      <c r="Z315" s="537"/>
    </row>
    <row r="316" ht="14.25" spans="1:26">
      <c r="A316" s="537"/>
      <c r="B316" s="537"/>
      <c r="C316" s="537"/>
      <c r="D316" s="537"/>
      <c r="E316" s="537"/>
      <c r="F316" s="537"/>
      <c r="G316" s="537"/>
      <c r="H316" s="537"/>
      <c r="I316" s="537"/>
      <c r="J316" s="537"/>
      <c r="K316" s="537"/>
      <c r="L316" s="537"/>
      <c r="M316" s="537"/>
      <c r="N316" s="537"/>
      <c r="O316" s="537"/>
      <c r="P316" s="537"/>
      <c r="Q316" s="537"/>
      <c r="R316" s="537"/>
      <c r="S316" s="537"/>
      <c r="T316" s="537"/>
      <c r="U316" s="537"/>
      <c r="V316" s="537"/>
      <c r="W316" s="537"/>
      <c r="X316" s="537"/>
      <c r="Y316" s="537"/>
      <c r="Z316" s="537"/>
    </row>
    <row r="317" ht="14.25" spans="1:26">
      <c r="A317" s="537"/>
      <c r="B317" s="537"/>
      <c r="C317" s="537"/>
      <c r="D317" s="537"/>
      <c r="E317" s="537"/>
      <c r="F317" s="537"/>
      <c r="G317" s="537"/>
      <c r="H317" s="537"/>
      <c r="I317" s="537"/>
      <c r="J317" s="537"/>
      <c r="K317" s="537"/>
      <c r="L317" s="537"/>
      <c r="M317" s="537"/>
      <c r="N317" s="537"/>
      <c r="O317" s="537"/>
      <c r="P317" s="537"/>
      <c r="Q317" s="537"/>
      <c r="R317" s="537"/>
      <c r="S317" s="537"/>
      <c r="T317" s="537"/>
      <c r="U317" s="537"/>
      <c r="V317" s="537"/>
      <c r="W317" s="537"/>
      <c r="X317" s="537"/>
      <c r="Y317" s="537"/>
      <c r="Z317" s="537"/>
    </row>
    <row r="318" ht="14.25" spans="1:26">
      <c r="A318" s="537"/>
      <c r="B318" s="537"/>
      <c r="C318" s="537"/>
      <c r="D318" s="537"/>
      <c r="E318" s="537"/>
      <c r="F318" s="537"/>
      <c r="G318" s="537"/>
      <c r="H318" s="537"/>
      <c r="I318" s="537"/>
      <c r="J318" s="537"/>
      <c r="K318" s="537"/>
      <c r="L318" s="537"/>
      <c r="M318" s="537"/>
      <c r="N318" s="537"/>
      <c r="O318" s="537"/>
      <c r="P318" s="537"/>
      <c r="Q318" s="537"/>
      <c r="R318" s="537"/>
      <c r="S318" s="537"/>
      <c r="T318" s="537"/>
      <c r="U318" s="537"/>
      <c r="V318" s="537"/>
      <c r="W318" s="537"/>
      <c r="X318" s="537"/>
      <c r="Y318" s="537"/>
      <c r="Z318" s="537"/>
    </row>
    <row r="319" ht="14.25" spans="1:26">
      <c r="A319" s="537"/>
      <c r="B319" s="537"/>
      <c r="C319" s="537"/>
      <c r="D319" s="537"/>
      <c r="E319" s="537"/>
      <c r="F319" s="537"/>
      <c r="G319" s="537"/>
      <c r="H319" s="537"/>
      <c r="I319" s="537"/>
      <c r="J319" s="537"/>
      <c r="K319" s="537"/>
      <c r="L319" s="537"/>
      <c r="M319" s="537"/>
      <c r="N319" s="537"/>
      <c r="O319" s="537"/>
      <c r="P319" s="537"/>
      <c r="Q319" s="537"/>
      <c r="R319" s="537"/>
      <c r="S319" s="537"/>
      <c r="T319" s="537"/>
      <c r="U319" s="537"/>
      <c r="V319" s="537"/>
      <c r="W319" s="537"/>
      <c r="X319" s="537"/>
      <c r="Y319" s="537"/>
      <c r="Z319" s="537"/>
    </row>
    <row r="320" ht="14.25" spans="1:26">
      <c r="A320" s="537"/>
      <c r="B320" s="537"/>
      <c r="C320" s="537"/>
      <c r="D320" s="537"/>
      <c r="E320" s="537"/>
      <c r="F320" s="537"/>
      <c r="G320" s="537"/>
      <c r="H320" s="537"/>
      <c r="I320" s="537"/>
      <c r="J320" s="537"/>
      <c r="K320" s="537"/>
      <c r="L320" s="537"/>
      <c r="M320" s="537"/>
      <c r="N320" s="537"/>
      <c r="O320" s="537"/>
      <c r="P320" s="537"/>
      <c r="Q320" s="537"/>
      <c r="R320" s="537"/>
      <c r="S320" s="537"/>
      <c r="T320" s="537"/>
      <c r="U320" s="537"/>
      <c r="V320" s="537"/>
      <c r="W320" s="537"/>
      <c r="X320" s="537"/>
      <c r="Y320" s="537"/>
      <c r="Z320" s="537"/>
    </row>
    <row r="321" ht="14.25" spans="1:26">
      <c r="A321" s="537"/>
      <c r="B321" s="537"/>
      <c r="C321" s="537"/>
      <c r="D321" s="537"/>
      <c r="E321" s="537"/>
      <c r="F321" s="537"/>
      <c r="G321" s="537"/>
      <c r="H321" s="537"/>
      <c r="I321" s="537"/>
      <c r="J321" s="537"/>
      <c r="K321" s="537"/>
      <c r="L321" s="537"/>
      <c r="M321" s="537"/>
      <c r="N321" s="537"/>
      <c r="O321" s="537"/>
      <c r="P321" s="537"/>
      <c r="Q321" s="537"/>
      <c r="R321" s="537"/>
      <c r="S321" s="537"/>
      <c r="T321" s="537"/>
      <c r="U321" s="537"/>
      <c r="V321" s="537"/>
      <c r="W321" s="537"/>
      <c r="X321" s="537"/>
      <c r="Y321" s="537"/>
      <c r="Z321" s="537"/>
    </row>
    <row r="322" ht="14.25" spans="1:26">
      <c r="A322" s="537"/>
      <c r="B322" s="537"/>
      <c r="C322" s="537"/>
      <c r="D322" s="537"/>
      <c r="E322" s="537"/>
      <c r="F322" s="537"/>
      <c r="G322" s="537"/>
      <c r="H322" s="537"/>
      <c r="I322" s="537"/>
      <c r="J322" s="537"/>
      <c r="K322" s="537"/>
      <c r="L322" s="537"/>
      <c r="M322" s="537"/>
      <c r="N322" s="537"/>
      <c r="O322" s="537"/>
      <c r="P322" s="537"/>
      <c r="Q322" s="537"/>
      <c r="R322" s="537"/>
      <c r="S322" s="537"/>
      <c r="T322" s="537"/>
      <c r="U322" s="537"/>
      <c r="V322" s="537"/>
      <c r="W322" s="537"/>
      <c r="X322" s="537"/>
      <c r="Y322" s="537"/>
      <c r="Z322" s="537"/>
    </row>
    <row r="323" ht="14.25" spans="1:26">
      <c r="A323" s="537"/>
      <c r="B323" s="537"/>
      <c r="C323" s="537"/>
      <c r="D323" s="537"/>
      <c r="E323" s="537"/>
      <c r="F323" s="537"/>
      <c r="G323" s="537"/>
      <c r="H323" s="537"/>
      <c r="I323" s="537"/>
      <c r="J323" s="537"/>
      <c r="K323" s="537"/>
      <c r="L323" s="537"/>
      <c r="M323" s="537"/>
      <c r="N323" s="537"/>
      <c r="O323" s="537"/>
      <c r="P323" s="537"/>
      <c r="Q323" s="537"/>
      <c r="R323" s="537"/>
      <c r="S323" s="537"/>
      <c r="T323" s="537"/>
      <c r="U323" s="537"/>
      <c r="V323" s="537"/>
      <c r="W323" s="537"/>
      <c r="X323" s="537"/>
      <c r="Y323" s="537"/>
      <c r="Z323" s="537"/>
    </row>
    <row r="324" ht="14.25" spans="1:26">
      <c r="A324" s="537"/>
      <c r="B324" s="537"/>
      <c r="C324" s="537"/>
      <c r="D324" s="537"/>
      <c r="E324" s="537"/>
      <c r="F324" s="537"/>
      <c r="G324" s="537"/>
      <c r="H324" s="537"/>
      <c r="I324" s="537"/>
      <c r="J324" s="537"/>
      <c r="K324" s="537"/>
      <c r="L324" s="537"/>
      <c r="M324" s="537"/>
      <c r="N324" s="537"/>
      <c r="O324" s="537"/>
      <c r="P324" s="537"/>
      <c r="Q324" s="537"/>
      <c r="R324" s="537"/>
      <c r="S324" s="537"/>
      <c r="T324" s="537"/>
      <c r="U324" s="537"/>
      <c r="V324" s="537"/>
      <c r="W324" s="537"/>
      <c r="X324" s="537"/>
      <c r="Y324" s="537"/>
      <c r="Z324" s="537"/>
    </row>
    <row r="325" ht="14.25" spans="1:26">
      <c r="A325" s="537"/>
      <c r="B325" s="537"/>
      <c r="C325" s="537"/>
      <c r="D325" s="537"/>
      <c r="E325" s="537"/>
      <c r="F325" s="537"/>
      <c r="G325" s="537"/>
      <c r="H325" s="537"/>
      <c r="I325" s="537"/>
      <c r="J325" s="537"/>
      <c r="K325" s="537"/>
      <c r="L325" s="537"/>
      <c r="M325" s="537"/>
      <c r="N325" s="537"/>
      <c r="O325" s="537"/>
      <c r="P325" s="537"/>
      <c r="Q325" s="537"/>
      <c r="R325" s="537"/>
      <c r="S325" s="537"/>
      <c r="T325" s="537"/>
      <c r="U325" s="537"/>
      <c r="V325" s="537"/>
      <c r="W325" s="537"/>
      <c r="X325" s="537"/>
      <c r="Y325" s="537"/>
      <c r="Z325" s="537"/>
    </row>
    <row r="326" ht="14.25" spans="1:26">
      <c r="A326" s="537"/>
      <c r="B326" s="537"/>
      <c r="C326" s="537"/>
      <c r="D326" s="537"/>
      <c r="E326" s="537"/>
      <c r="F326" s="537"/>
      <c r="G326" s="537"/>
      <c r="H326" s="537"/>
      <c r="I326" s="537"/>
      <c r="J326" s="537"/>
      <c r="K326" s="537"/>
      <c r="L326" s="537"/>
      <c r="M326" s="537"/>
      <c r="N326" s="537"/>
      <c r="O326" s="537"/>
      <c r="P326" s="537"/>
      <c r="Q326" s="537"/>
      <c r="R326" s="537"/>
      <c r="S326" s="537"/>
      <c r="T326" s="537"/>
      <c r="U326" s="537"/>
      <c r="V326" s="537"/>
      <c r="W326" s="537"/>
      <c r="X326" s="537"/>
      <c r="Y326" s="537"/>
      <c r="Z326" s="537"/>
    </row>
    <row r="327" ht="14.25" spans="1:26">
      <c r="A327" s="537"/>
      <c r="B327" s="537"/>
      <c r="C327" s="537"/>
      <c r="D327" s="537"/>
      <c r="E327" s="537"/>
      <c r="F327" s="537"/>
      <c r="G327" s="537"/>
      <c r="H327" s="537"/>
      <c r="I327" s="537"/>
      <c r="J327" s="537"/>
      <c r="K327" s="537"/>
      <c r="L327" s="537"/>
      <c r="M327" s="537"/>
      <c r="N327" s="537"/>
      <c r="O327" s="537"/>
      <c r="P327" s="537"/>
      <c r="Q327" s="537"/>
      <c r="R327" s="537"/>
      <c r="S327" s="537"/>
      <c r="T327" s="537"/>
      <c r="U327" s="537"/>
      <c r="V327" s="537"/>
      <c r="W327" s="537"/>
      <c r="X327" s="537"/>
      <c r="Y327" s="537"/>
      <c r="Z327" s="537"/>
    </row>
    <row r="328" ht="14.25" spans="1:26">
      <c r="A328" s="537"/>
      <c r="B328" s="537"/>
      <c r="C328" s="537"/>
      <c r="D328" s="537"/>
      <c r="E328" s="537"/>
      <c r="F328" s="537"/>
      <c r="G328" s="537"/>
      <c r="H328" s="537"/>
      <c r="I328" s="537"/>
      <c r="J328" s="537"/>
      <c r="K328" s="537"/>
      <c r="L328" s="537"/>
      <c r="M328" s="537"/>
      <c r="N328" s="537"/>
      <c r="O328" s="537"/>
      <c r="P328" s="537"/>
      <c r="Q328" s="537"/>
      <c r="R328" s="537"/>
      <c r="S328" s="537"/>
      <c r="T328" s="537"/>
      <c r="U328" s="537"/>
      <c r="V328" s="537"/>
      <c r="W328" s="537"/>
      <c r="X328" s="537"/>
      <c r="Y328" s="537"/>
      <c r="Z328" s="537"/>
    </row>
    <row r="329" ht="14.25" spans="1:26">
      <c r="A329" s="537"/>
      <c r="B329" s="537"/>
      <c r="C329" s="537"/>
      <c r="D329" s="537"/>
      <c r="E329" s="537"/>
      <c r="F329" s="537"/>
      <c r="G329" s="537"/>
      <c r="H329" s="537"/>
      <c r="I329" s="537"/>
      <c r="J329" s="537"/>
      <c r="K329" s="537"/>
      <c r="L329" s="537"/>
      <c r="M329" s="537"/>
      <c r="N329" s="537"/>
      <c r="O329" s="537"/>
      <c r="P329" s="537"/>
      <c r="Q329" s="537"/>
      <c r="R329" s="537"/>
      <c r="S329" s="537"/>
      <c r="T329" s="537"/>
      <c r="U329" s="537"/>
      <c r="V329" s="537"/>
      <c r="W329" s="537"/>
      <c r="X329" s="537"/>
      <c r="Y329" s="537"/>
      <c r="Z329" s="537"/>
    </row>
    <row r="330" ht="14.25" spans="1:26">
      <c r="A330" s="537"/>
      <c r="B330" s="537"/>
      <c r="C330" s="537"/>
      <c r="D330" s="537"/>
      <c r="E330" s="537"/>
      <c r="F330" s="537"/>
      <c r="G330" s="537"/>
      <c r="H330" s="537"/>
      <c r="I330" s="537"/>
      <c r="J330" s="537"/>
      <c r="K330" s="537"/>
      <c r="L330" s="537"/>
      <c r="M330" s="537"/>
      <c r="N330" s="537"/>
      <c r="O330" s="537"/>
      <c r="P330" s="537"/>
      <c r="Q330" s="537"/>
      <c r="R330" s="537"/>
      <c r="S330" s="537"/>
      <c r="T330" s="537"/>
      <c r="U330" s="537"/>
      <c r="V330" s="537"/>
      <c r="W330" s="537"/>
      <c r="X330" s="537"/>
      <c r="Y330" s="537"/>
      <c r="Z330" s="537"/>
    </row>
    <row r="331" ht="14.25" spans="1:26">
      <c r="A331" s="537"/>
      <c r="B331" s="537"/>
      <c r="C331" s="537"/>
      <c r="D331" s="537"/>
      <c r="E331" s="537"/>
      <c r="F331" s="537"/>
      <c r="G331" s="537"/>
      <c r="H331" s="537"/>
      <c r="I331" s="537"/>
      <c r="J331" s="537"/>
      <c r="K331" s="537"/>
      <c r="L331" s="537"/>
      <c r="M331" s="537"/>
      <c r="N331" s="537"/>
      <c r="O331" s="537"/>
      <c r="P331" s="537"/>
      <c r="Q331" s="537"/>
      <c r="R331" s="537"/>
      <c r="S331" s="537"/>
      <c r="T331" s="537"/>
      <c r="U331" s="537"/>
      <c r="V331" s="537"/>
      <c r="W331" s="537"/>
      <c r="X331" s="537"/>
      <c r="Y331" s="537"/>
      <c r="Z331" s="537"/>
    </row>
    <row r="332" ht="14.25" spans="1:26">
      <c r="A332" s="537"/>
      <c r="B332" s="537"/>
      <c r="C332" s="537"/>
      <c r="D332" s="537"/>
      <c r="E332" s="537"/>
      <c r="F332" s="537"/>
      <c r="G332" s="537"/>
      <c r="H332" s="537"/>
      <c r="I332" s="537"/>
      <c r="J332" s="537"/>
      <c r="K332" s="537"/>
      <c r="L332" s="537"/>
      <c r="M332" s="537"/>
      <c r="N332" s="537"/>
      <c r="O332" s="537"/>
      <c r="P332" s="537"/>
      <c r="Q332" s="537"/>
      <c r="R332" s="537"/>
      <c r="S332" s="537"/>
      <c r="T332" s="537"/>
      <c r="U332" s="537"/>
      <c r="V332" s="537"/>
      <c r="W332" s="537"/>
      <c r="X332" s="537"/>
      <c r="Y332" s="537"/>
      <c r="Z332" s="537"/>
    </row>
    <row r="333" ht="14.25" spans="1:26">
      <c r="A333" s="537"/>
      <c r="B333" s="537"/>
      <c r="C333" s="537"/>
      <c r="D333" s="537"/>
      <c r="E333" s="537"/>
      <c r="F333" s="537"/>
      <c r="G333" s="537"/>
      <c r="H333" s="537"/>
      <c r="I333" s="537"/>
      <c r="J333" s="537"/>
      <c r="K333" s="537"/>
      <c r="L333" s="537"/>
      <c r="M333" s="537"/>
      <c r="N333" s="537"/>
      <c r="O333" s="537"/>
      <c r="P333" s="537"/>
      <c r="Q333" s="537"/>
      <c r="R333" s="537"/>
      <c r="S333" s="537"/>
      <c r="T333" s="537"/>
      <c r="U333" s="537"/>
      <c r="V333" s="537"/>
      <c r="W333" s="537"/>
      <c r="X333" s="537"/>
      <c r="Y333" s="537"/>
      <c r="Z333" s="537"/>
    </row>
    <row r="334" ht="14.25" spans="1:26">
      <c r="A334" s="537"/>
      <c r="B334" s="537"/>
      <c r="C334" s="537"/>
      <c r="D334" s="537"/>
      <c r="E334" s="537"/>
      <c r="F334" s="537"/>
      <c r="G334" s="537"/>
      <c r="H334" s="537"/>
      <c r="I334" s="537"/>
      <c r="J334" s="537"/>
      <c r="K334" s="537"/>
      <c r="L334" s="537"/>
      <c r="M334" s="537"/>
      <c r="N334" s="537"/>
      <c r="O334" s="537"/>
      <c r="P334" s="537"/>
      <c r="Q334" s="537"/>
      <c r="R334" s="537"/>
      <c r="S334" s="537"/>
      <c r="T334" s="537"/>
      <c r="U334" s="537"/>
      <c r="V334" s="537"/>
      <c r="W334" s="537"/>
      <c r="X334" s="537"/>
      <c r="Y334" s="537"/>
      <c r="Z334" s="537"/>
    </row>
    <row r="335" ht="14.25" spans="1:26">
      <c r="A335" s="537"/>
      <c r="B335" s="537"/>
      <c r="C335" s="537"/>
      <c r="D335" s="537"/>
      <c r="E335" s="537"/>
      <c r="F335" s="537"/>
      <c r="G335" s="537"/>
      <c r="H335" s="537"/>
      <c r="I335" s="537"/>
      <c r="J335" s="537"/>
      <c r="K335" s="537"/>
      <c r="L335" s="537"/>
      <c r="M335" s="537"/>
      <c r="N335" s="537"/>
      <c r="O335" s="537"/>
      <c r="P335" s="537"/>
      <c r="Q335" s="537"/>
      <c r="R335" s="537"/>
      <c r="S335" s="537"/>
      <c r="T335" s="537"/>
      <c r="U335" s="537"/>
      <c r="V335" s="537"/>
      <c r="W335" s="537"/>
      <c r="X335" s="537"/>
      <c r="Y335" s="537"/>
      <c r="Z335" s="537"/>
    </row>
    <row r="336" ht="14.25" spans="1:26">
      <c r="A336" s="537"/>
      <c r="B336" s="537"/>
      <c r="C336" s="537"/>
      <c r="D336" s="537"/>
      <c r="E336" s="537"/>
      <c r="F336" s="537"/>
      <c r="G336" s="537"/>
      <c r="H336" s="537"/>
      <c r="I336" s="537"/>
      <c r="J336" s="537"/>
      <c r="K336" s="537"/>
      <c r="L336" s="537"/>
      <c r="M336" s="537"/>
      <c r="N336" s="537"/>
      <c r="O336" s="537"/>
      <c r="P336" s="537"/>
      <c r="Q336" s="537"/>
      <c r="R336" s="537"/>
      <c r="S336" s="537"/>
      <c r="T336" s="537"/>
      <c r="U336" s="537"/>
      <c r="V336" s="537"/>
      <c r="W336" s="537"/>
      <c r="X336" s="537"/>
      <c r="Y336" s="537"/>
      <c r="Z336" s="537"/>
    </row>
    <row r="337" ht="14.25" spans="1:26">
      <c r="A337" s="537"/>
      <c r="B337" s="537"/>
      <c r="C337" s="537"/>
      <c r="D337" s="537"/>
      <c r="E337" s="537"/>
      <c r="F337" s="537"/>
      <c r="G337" s="537"/>
      <c r="H337" s="537"/>
      <c r="I337" s="537"/>
      <c r="J337" s="537"/>
      <c r="K337" s="537"/>
      <c r="L337" s="537"/>
      <c r="M337" s="537"/>
      <c r="N337" s="537"/>
      <c r="O337" s="537"/>
      <c r="P337" s="537"/>
      <c r="Q337" s="537"/>
      <c r="R337" s="537"/>
      <c r="S337" s="537"/>
      <c r="T337" s="537"/>
      <c r="U337" s="537"/>
      <c r="V337" s="537"/>
      <c r="W337" s="537"/>
      <c r="X337" s="537"/>
      <c r="Y337" s="537"/>
      <c r="Z337" s="537"/>
    </row>
    <row r="338" ht="14.25" spans="1:26">
      <c r="A338" s="537"/>
      <c r="B338" s="537"/>
      <c r="C338" s="537"/>
      <c r="D338" s="537"/>
      <c r="E338" s="537"/>
      <c r="F338" s="537"/>
      <c r="G338" s="537"/>
      <c r="H338" s="537"/>
      <c r="I338" s="537"/>
      <c r="J338" s="537"/>
      <c r="K338" s="537"/>
      <c r="L338" s="537"/>
      <c r="M338" s="537"/>
      <c r="N338" s="537"/>
      <c r="O338" s="537"/>
      <c r="P338" s="537"/>
      <c r="Q338" s="537"/>
      <c r="R338" s="537"/>
      <c r="S338" s="537"/>
      <c r="T338" s="537"/>
      <c r="U338" s="537"/>
      <c r="V338" s="537"/>
      <c r="W338" s="537"/>
      <c r="X338" s="537"/>
      <c r="Y338" s="537"/>
      <c r="Z338" s="537"/>
    </row>
    <row r="339" ht="14.25" spans="1:26">
      <c r="A339" s="537"/>
      <c r="B339" s="537"/>
      <c r="C339" s="537"/>
      <c r="D339" s="537"/>
      <c r="E339" s="537"/>
      <c r="F339" s="537"/>
      <c r="G339" s="537"/>
      <c r="H339" s="537"/>
      <c r="I339" s="537"/>
      <c r="J339" s="537"/>
      <c r="K339" s="537"/>
      <c r="L339" s="537"/>
      <c r="M339" s="537"/>
      <c r="N339" s="537"/>
      <c r="O339" s="537"/>
      <c r="P339" s="537"/>
      <c r="Q339" s="537"/>
      <c r="R339" s="537"/>
      <c r="S339" s="537"/>
      <c r="T339" s="537"/>
      <c r="U339" s="537"/>
      <c r="V339" s="537"/>
      <c r="W339" s="537"/>
      <c r="X339" s="537"/>
      <c r="Y339" s="537"/>
      <c r="Z339" s="537"/>
    </row>
    <row r="340" ht="14.25" spans="1:26">
      <c r="A340" s="537"/>
      <c r="B340" s="537"/>
      <c r="C340" s="537"/>
      <c r="D340" s="537"/>
      <c r="E340" s="537"/>
      <c r="F340" s="537"/>
      <c r="G340" s="537"/>
      <c r="H340" s="537"/>
      <c r="I340" s="537"/>
      <c r="J340" s="537"/>
      <c r="K340" s="537"/>
      <c r="L340" s="537"/>
      <c r="M340" s="537"/>
      <c r="N340" s="537"/>
      <c r="O340" s="537"/>
      <c r="P340" s="537"/>
      <c r="Q340" s="537"/>
      <c r="R340" s="537"/>
      <c r="S340" s="537"/>
      <c r="T340" s="537"/>
      <c r="U340" s="537"/>
      <c r="V340" s="537"/>
      <c r="W340" s="537"/>
      <c r="X340" s="537"/>
      <c r="Y340" s="537"/>
      <c r="Z340" s="537"/>
    </row>
    <row r="341" ht="14.25" spans="1:26">
      <c r="A341" s="537"/>
      <c r="B341" s="537"/>
      <c r="C341" s="537"/>
      <c r="D341" s="537"/>
      <c r="E341" s="537"/>
      <c r="F341" s="537"/>
      <c r="G341" s="537"/>
      <c r="H341" s="537"/>
      <c r="I341" s="537"/>
      <c r="J341" s="537"/>
      <c r="K341" s="537"/>
      <c r="L341" s="537"/>
      <c r="M341" s="537"/>
      <c r="N341" s="537"/>
      <c r="O341" s="537"/>
      <c r="P341" s="537"/>
      <c r="Q341" s="537"/>
      <c r="R341" s="537"/>
      <c r="S341" s="537"/>
      <c r="T341" s="537"/>
      <c r="U341" s="537"/>
      <c r="V341" s="537"/>
      <c r="W341" s="537"/>
      <c r="X341" s="537"/>
      <c r="Y341" s="537"/>
      <c r="Z341" s="537"/>
    </row>
    <row r="342" ht="14.25" spans="1:26">
      <c r="A342" s="537"/>
      <c r="B342" s="537"/>
      <c r="C342" s="537"/>
      <c r="D342" s="537"/>
      <c r="E342" s="537"/>
      <c r="F342" s="537"/>
      <c r="G342" s="537"/>
      <c r="H342" s="537"/>
      <c r="I342" s="537"/>
      <c r="J342" s="537"/>
      <c r="K342" s="537"/>
      <c r="L342" s="537"/>
      <c r="M342" s="537"/>
      <c r="N342" s="537"/>
      <c r="O342" s="537"/>
      <c r="P342" s="537"/>
      <c r="Q342" s="537"/>
      <c r="R342" s="537"/>
      <c r="S342" s="537"/>
      <c r="T342" s="537"/>
      <c r="U342" s="537"/>
      <c r="V342" s="537"/>
      <c r="W342" s="537"/>
      <c r="X342" s="537"/>
      <c r="Y342" s="537"/>
      <c r="Z342" s="537"/>
    </row>
    <row r="343" ht="14.25" spans="1:26">
      <c r="A343" s="537"/>
      <c r="B343" s="537"/>
      <c r="C343" s="537"/>
      <c r="D343" s="537"/>
      <c r="E343" s="537"/>
      <c r="F343" s="537"/>
      <c r="G343" s="537"/>
      <c r="H343" s="537"/>
      <c r="I343" s="537"/>
      <c r="J343" s="537"/>
      <c r="K343" s="537"/>
      <c r="L343" s="537"/>
      <c r="M343" s="537"/>
      <c r="N343" s="537"/>
      <c r="O343" s="537"/>
      <c r="P343" s="537"/>
      <c r="Q343" s="537"/>
      <c r="R343" s="537"/>
      <c r="S343" s="537"/>
      <c r="T343" s="537"/>
      <c r="U343" s="537"/>
      <c r="V343" s="537"/>
      <c r="W343" s="537"/>
      <c r="X343" s="537"/>
      <c r="Y343" s="537"/>
      <c r="Z343" s="537"/>
    </row>
    <row r="344" ht="14.25" spans="1:26">
      <c r="A344" s="537"/>
      <c r="B344" s="537"/>
      <c r="C344" s="537"/>
      <c r="D344" s="537"/>
      <c r="E344" s="537"/>
      <c r="F344" s="537"/>
      <c r="G344" s="537"/>
      <c r="H344" s="537"/>
      <c r="I344" s="537"/>
      <c r="J344" s="537"/>
      <c r="K344" s="537"/>
      <c r="L344" s="537"/>
      <c r="M344" s="537"/>
      <c r="N344" s="537"/>
      <c r="O344" s="537"/>
      <c r="P344" s="537"/>
      <c r="Q344" s="537"/>
      <c r="R344" s="537"/>
      <c r="S344" s="537"/>
      <c r="T344" s="537"/>
      <c r="U344" s="537"/>
      <c r="V344" s="537"/>
      <c r="W344" s="537"/>
      <c r="X344" s="537"/>
      <c r="Y344" s="537"/>
      <c r="Z344" s="537"/>
    </row>
    <row r="345" ht="14.25" spans="1:26">
      <c r="A345" s="537"/>
      <c r="B345" s="537"/>
      <c r="C345" s="537"/>
      <c r="D345" s="537"/>
      <c r="E345" s="537"/>
      <c r="F345" s="537"/>
      <c r="G345" s="537"/>
      <c r="H345" s="537"/>
      <c r="I345" s="537"/>
      <c r="J345" s="537"/>
      <c r="K345" s="537"/>
      <c r="L345" s="537"/>
      <c r="M345" s="537"/>
      <c r="N345" s="537"/>
      <c r="O345" s="537"/>
      <c r="P345" s="537"/>
      <c r="Q345" s="537"/>
      <c r="R345" s="537"/>
      <c r="S345" s="537"/>
      <c r="T345" s="537"/>
      <c r="U345" s="537"/>
      <c r="V345" s="537"/>
      <c r="W345" s="537"/>
      <c r="X345" s="537"/>
      <c r="Y345" s="537"/>
      <c r="Z345" s="537"/>
    </row>
    <row r="346" ht="14.25" spans="1:26">
      <c r="A346" s="537"/>
      <c r="B346" s="537"/>
      <c r="C346" s="537"/>
      <c r="D346" s="537"/>
      <c r="E346" s="537"/>
      <c r="F346" s="537"/>
      <c r="G346" s="537"/>
      <c r="H346" s="537"/>
      <c r="I346" s="537"/>
      <c r="J346" s="537"/>
      <c r="K346" s="537"/>
      <c r="L346" s="537"/>
      <c r="M346" s="537"/>
      <c r="N346" s="537"/>
      <c r="O346" s="537"/>
      <c r="P346" s="537"/>
      <c r="Q346" s="537"/>
      <c r="R346" s="537"/>
      <c r="S346" s="537"/>
      <c r="T346" s="537"/>
      <c r="U346" s="537"/>
      <c r="V346" s="537"/>
      <c r="W346" s="537"/>
      <c r="X346" s="537"/>
      <c r="Y346" s="537"/>
      <c r="Z346" s="537"/>
    </row>
    <row r="347" ht="14.25" spans="1:26">
      <c r="A347" s="537"/>
      <c r="B347" s="537"/>
      <c r="C347" s="537"/>
      <c r="D347" s="537"/>
      <c r="E347" s="537"/>
      <c r="F347" s="537"/>
      <c r="G347" s="537"/>
      <c r="H347" s="537"/>
      <c r="I347" s="537"/>
      <c r="J347" s="537"/>
      <c r="K347" s="537"/>
      <c r="L347" s="537"/>
      <c r="M347" s="537"/>
      <c r="N347" s="537"/>
      <c r="O347" s="537"/>
      <c r="P347" s="537"/>
      <c r="Q347" s="537"/>
      <c r="R347" s="537"/>
      <c r="S347" s="537"/>
      <c r="T347" s="537"/>
      <c r="U347" s="537"/>
      <c r="V347" s="537"/>
      <c r="W347" s="537"/>
      <c r="X347" s="537"/>
      <c r="Y347" s="537"/>
      <c r="Z347" s="537"/>
    </row>
    <row r="348" ht="14.25" spans="1:26">
      <c r="A348" s="537"/>
      <c r="B348" s="537"/>
      <c r="C348" s="537"/>
      <c r="D348" s="537"/>
      <c r="E348" s="537"/>
      <c r="F348" s="537"/>
      <c r="G348" s="537"/>
      <c r="H348" s="537"/>
      <c r="I348" s="537"/>
      <c r="J348" s="537"/>
      <c r="K348" s="537"/>
      <c r="L348" s="537"/>
      <c r="M348" s="537"/>
      <c r="N348" s="537"/>
      <c r="O348" s="537"/>
      <c r="P348" s="537"/>
      <c r="Q348" s="537"/>
      <c r="R348" s="537"/>
      <c r="S348" s="537"/>
      <c r="T348" s="537"/>
      <c r="U348" s="537"/>
      <c r="V348" s="537"/>
      <c r="W348" s="537"/>
      <c r="X348" s="537"/>
      <c r="Y348" s="537"/>
      <c r="Z348" s="537"/>
    </row>
    <row r="349" ht="14.25" spans="1:26">
      <c r="A349" s="537"/>
      <c r="B349" s="537"/>
      <c r="C349" s="537"/>
      <c r="D349" s="537"/>
      <c r="E349" s="537"/>
      <c r="F349" s="537"/>
      <c r="G349" s="537"/>
      <c r="H349" s="537"/>
      <c r="I349" s="537"/>
      <c r="J349" s="537"/>
      <c r="K349" s="537"/>
      <c r="L349" s="537"/>
      <c r="M349" s="537"/>
      <c r="N349" s="537"/>
      <c r="O349" s="537"/>
      <c r="P349" s="537"/>
      <c r="Q349" s="537"/>
      <c r="R349" s="537"/>
      <c r="S349" s="537"/>
      <c r="T349" s="537"/>
      <c r="U349" s="537"/>
      <c r="V349" s="537"/>
      <c r="W349" s="537"/>
      <c r="X349" s="537"/>
      <c r="Y349" s="537"/>
      <c r="Z349" s="537"/>
    </row>
    <row r="350" ht="14.25" spans="1:26">
      <c r="A350" s="537"/>
      <c r="B350" s="537"/>
      <c r="C350" s="537"/>
      <c r="D350" s="537"/>
      <c r="E350" s="537"/>
      <c r="F350" s="537"/>
      <c r="G350" s="537"/>
      <c r="H350" s="537"/>
      <c r="I350" s="537"/>
      <c r="J350" s="537"/>
      <c r="K350" s="537"/>
      <c r="L350" s="537"/>
      <c r="M350" s="537"/>
      <c r="N350" s="537"/>
      <c r="O350" s="537"/>
      <c r="P350" s="537"/>
      <c r="Q350" s="537"/>
      <c r="R350" s="537"/>
      <c r="S350" s="537"/>
      <c r="T350" s="537"/>
      <c r="U350" s="537"/>
      <c r="V350" s="537"/>
      <c r="W350" s="537"/>
      <c r="X350" s="537"/>
      <c r="Y350" s="537"/>
      <c r="Z350" s="537"/>
    </row>
    <row r="351" ht="14.25" spans="1:26">
      <c r="A351" s="537"/>
      <c r="B351" s="537"/>
      <c r="C351" s="537"/>
      <c r="D351" s="537"/>
      <c r="E351" s="537"/>
      <c r="F351" s="537"/>
      <c r="G351" s="537"/>
      <c r="H351" s="537"/>
      <c r="I351" s="537"/>
      <c r="J351" s="537"/>
      <c r="K351" s="537"/>
      <c r="L351" s="537"/>
      <c r="M351" s="537"/>
      <c r="N351" s="537"/>
      <c r="O351" s="537"/>
      <c r="P351" s="537"/>
      <c r="Q351" s="537"/>
      <c r="R351" s="537"/>
      <c r="S351" s="537"/>
      <c r="T351" s="537"/>
      <c r="U351" s="537"/>
      <c r="V351" s="537"/>
      <c r="W351" s="537"/>
      <c r="X351" s="537"/>
      <c r="Y351" s="537"/>
      <c r="Z351" s="537"/>
    </row>
    <row r="352" ht="14.25" spans="1:26">
      <c r="A352" s="537"/>
      <c r="B352" s="537"/>
      <c r="C352" s="537"/>
      <c r="D352" s="537"/>
      <c r="E352" s="537"/>
      <c r="F352" s="537"/>
      <c r="G352" s="537"/>
      <c r="H352" s="537"/>
      <c r="I352" s="537"/>
      <c r="J352" s="537"/>
      <c r="K352" s="537"/>
      <c r="L352" s="537"/>
      <c r="M352" s="537"/>
      <c r="N352" s="537"/>
      <c r="O352" s="537"/>
      <c r="P352" s="537"/>
      <c r="Q352" s="537"/>
      <c r="R352" s="537"/>
      <c r="S352" s="537"/>
      <c r="T352" s="537"/>
      <c r="U352" s="537"/>
      <c r="V352" s="537"/>
      <c r="W352" s="537"/>
      <c r="X352" s="537"/>
      <c r="Y352" s="537"/>
      <c r="Z352" s="537"/>
    </row>
    <row r="353" ht="14.25" spans="1:26">
      <c r="A353" s="537"/>
      <c r="B353" s="537"/>
      <c r="C353" s="537"/>
      <c r="D353" s="537"/>
      <c r="E353" s="537"/>
      <c r="F353" s="537"/>
      <c r="G353" s="537"/>
      <c r="H353" s="537"/>
      <c r="I353" s="537"/>
      <c r="J353" s="537"/>
      <c r="K353" s="537"/>
      <c r="L353" s="537"/>
      <c r="M353" s="537"/>
      <c r="N353" s="537"/>
      <c r="O353" s="537"/>
      <c r="P353" s="537"/>
      <c r="Q353" s="537"/>
      <c r="R353" s="537"/>
      <c r="S353" s="537"/>
      <c r="T353" s="537"/>
      <c r="U353" s="537"/>
      <c r="V353" s="537"/>
      <c r="W353" s="537"/>
      <c r="X353" s="537"/>
      <c r="Y353" s="537"/>
      <c r="Z353" s="537"/>
    </row>
    <row r="354" ht="14.25" spans="1:26">
      <c r="A354" s="537"/>
      <c r="B354" s="537"/>
      <c r="C354" s="537"/>
      <c r="D354" s="537"/>
      <c r="E354" s="537"/>
      <c r="F354" s="537"/>
      <c r="G354" s="537"/>
      <c r="H354" s="537"/>
      <c r="I354" s="537"/>
      <c r="J354" s="537"/>
      <c r="K354" s="537"/>
      <c r="L354" s="537"/>
      <c r="M354" s="537"/>
      <c r="N354" s="537"/>
      <c r="O354" s="537"/>
      <c r="P354" s="537"/>
      <c r="Q354" s="537"/>
      <c r="R354" s="537"/>
      <c r="S354" s="537"/>
      <c r="T354" s="537"/>
      <c r="U354" s="537"/>
      <c r="V354" s="537"/>
      <c r="W354" s="537"/>
      <c r="X354" s="537"/>
      <c r="Y354" s="537"/>
      <c r="Z354" s="537"/>
    </row>
    <row r="355" ht="14.25" spans="1:26">
      <c r="A355" s="537"/>
      <c r="B355" s="537"/>
      <c r="C355" s="537"/>
      <c r="D355" s="537"/>
      <c r="E355" s="537"/>
      <c r="F355" s="537"/>
      <c r="G355" s="537"/>
      <c r="H355" s="537"/>
      <c r="I355" s="537"/>
      <c r="J355" s="537"/>
      <c r="K355" s="537"/>
      <c r="L355" s="537"/>
      <c r="M355" s="537"/>
      <c r="N355" s="537"/>
      <c r="O355" s="537"/>
      <c r="P355" s="537"/>
      <c r="Q355" s="537"/>
      <c r="R355" s="537"/>
      <c r="S355" s="537"/>
      <c r="T355" s="537"/>
      <c r="U355" s="537"/>
      <c r="V355" s="537"/>
      <c r="W355" s="537"/>
      <c r="X355" s="537"/>
      <c r="Y355" s="537"/>
      <c r="Z355" s="537"/>
    </row>
    <row r="356" ht="14.25" spans="1:26">
      <c r="A356" s="537"/>
      <c r="B356" s="537"/>
      <c r="C356" s="537"/>
      <c r="D356" s="537"/>
      <c r="E356" s="537"/>
      <c r="F356" s="537"/>
      <c r="G356" s="537"/>
      <c r="H356" s="537"/>
      <c r="I356" s="537"/>
      <c r="J356" s="537"/>
      <c r="K356" s="537"/>
      <c r="L356" s="537"/>
      <c r="M356" s="537"/>
      <c r="N356" s="537"/>
      <c r="O356" s="537"/>
      <c r="P356" s="537"/>
      <c r="Q356" s="537"/>
      <c r="R356" s="537"/>
      <c r="S356" s="537"/>
      <c r="T356" s="537"/>
      <c r="U356" s="537"/>
      <c r="V356" s="537"/>
      <c r="W356" s="537"/>
      <c r="X356" s="537"/>
      <c r="Y356" s="537"/>
      <c r="Z356" s="537"/>
    </row>
    <row r="357" ht="14.25" spans="1:26">
      <c r="A357" s="537"/>
      <c r="B357" s="537"/>
      <c r="C357" s="537"/>
      <c r="D357" s="537"/>
      <c r="E357" s="537"/>
      <c r="F357" s="537"/>
      <c r="G357" s="537"/>
      <c r="H357" s="537"/>
      <c r="I357" s="537"/>
      <c r="J357" s="537"/>
      <c r="K357" s="537"/>
      <c r="L357" s="537"/>
      <c r="M357" s="537"/>
      <c r="N357" s="537"/>
      <c r="O357" s="537"/>
      <c r="P357" s="537"/>
      <c r="Q357" s="537"/>
      <c r="R357" s="537"/>
      <c r="S357" s="537"/>
      <c r="T357" s="537"/>
      <c r="U357" s="537"/>
      <c r="V357" s="537"/>
      <c r="W357" s="537"/>
      <c r="X357" s="537"/>
      <c r="Y357" s="537"/>
      <c r="Z357" s="537"/>
    </row>
    <row r="358" ht="14.25" spans="1:26">
      <c r="A358" s="537"/>
      <c r="B358" s="537"/>
      <c r="C358" s="537"/>
      <c r="D358" s="537"/>
      <c r="E358" s="537"/>
      <c r="F358" s="537"/>
      <c r="G358" s="537"/>
      <c r="H358" s="537"/>
      <c r="I358" s="537"/>
      <c r="J358" s="537"/>
      <c r="K358" s="537"/>
      <c r="L358" s="537"/>
      <c r="M358" s="537"/>
      <c r="N358" s="537"/>
      <c r="O358" s="537"/>
      <c r="P358" s="537"/>
      <c r="Q358" s="537"/>
      <c r="R358" s="537"/>
      <c r="S358" s="537"/>
      <c r="T358" s="537"/>
      <c r="U358" s="537"/>
      <c r="V358" s="537"/>
      <c r="W358" s="537"/>
      <c r="X358" s="537"/>
      <c r="Y358" s="537"/>
      <c r="Z358" s="537"/>
    </row>
    <row r="359" ht="14.25" spans="1:26">
      <c r="A359" s="537"/>
      <c r="B359" s="537"/>
      <c r="C359" s="537"/>
      <c r="D359" s="537"/>
      <c r="E359" s="537"/>
      <c r="F359" s="537"/>
      <c r="G359" s="537"/>
      <c r="H359" s="537"/>
      <c r="I359" s="537"/>
      <c r="J359" s="537"/>
      <c r="K359" s="537"/>
      <c r="L359" s="537"/>
      <c r="M359" s="537"/>
      <c r="N359" s="537"/>
      <c r="O359" s="537"/>
      <c r="P359" s="537"/>
      <c r="Q359" s="537"/>
      <c r="R359" s="537"/>
      <c r="S359" s="537"/>
      <c r="T359" s="537"/>
      <c r="U359" s="537"/>
      <c r="V359" s="537"/>
      <c r="W359" s="537"/>
      <c r="X359" s="537"/>
      <c r="Y359" s="537"/>
      <c r="Z359" s="537"/>
    </row>
    <row r="360" ht="14.25" spans="1:26">
      <c r="A360" s="537"/>
      <c r="B360" s="537"/>
      <c r="C360" s="537"/>
      <c r="D360" s="537"/>
      <c r="E360" s="537"/>
      <c r="F360" s="537"/>
      <c r="G360" s="537"/>
      <c r="H360" s="537"/>
      <c r="I360" s="537"/>
      <c r="J360" s="537"/>
      <c r="K360" s="537"/>
      <c r="L360" s="537"/>
      <c r="M360" s="537"/>
      <c r="N360" s="537"/>
      <c r="O360" s="537"/>
      <c r="P360" s="537"/>
      <c r="Q360" s="537"/>
      <c r="R360" s="537"/>
      <c r="S360" s="537"/>
      <c r="T360" s="537"/>
      <c r="U360" s="537"/>
      <c r="V360" s="537"/>
      <c r="W360" s="537"/>
      <c r="X360" s="537"/>
      <c r="Y360" s="537"/>
      <c r="Z360" s="537"/>
    </row>
    <row r="361" ht="14.25" spans="1:26">
      <c r="A361" s="537"/>
      <c r="B361" s="537"/>
      <c r="C361" s="537"/>
      <c r="D361" s="537"/>
      <c r="E361" s="537"/>
      <c r="F361" s="537"/>
      <c r="G361" s="537"/>
      <c r="H361" s="537"/>
      <c r="I361" s="537"/>
      <c r="J361" s="537"/>
      <c r="K361" s="537"/>
      <c r="L361" s="537"/>
      <c r="M361" s="537"/>
      <c r="N361" s="537"/>
      <c r="O361" s="537"/>
      <c r="P361" s="537"/>
      <c r="Q361" s="537"/>
      <c r="R361" s="537"/>
      <c r="S361" s="537"/>
      <c r="T361" s="537"/>
      <c r="U361" s="537"/>
      <c r="V361" s="537"/>
      <c r="W361" s="537"/>
      <c r="X361" s="537"/>
      <c r="Y361" s="537"/>
      <c r="Z361" s="537"/>
    </row>
    <row r="362" ht="14.25" spans="1:26">
      <c r="A362" s="537"/>
      <c r="B362" s="537"/>
      <c r="C362" s="537"/>
      <c r="D362" s="537"/>
      <c r="E362" s="537"/>
      <c r="F362" s="537"/>
      <c r="G362" s="537"/>
      <c r="H362" s="537"/>
      <c r="I362" s="537"/>
      <c r="J362" s="537"/>
      <c r="K362" s="537"/>
      <c r="L362" s="537"/>
      <c r="M362" s="537"/>
      <c r="N362" s="537"/>
      <c r="O362" s="537"/>
      <c r="P362" s="537"/>
      <c r="Q362" s="537"/>
      <c r="R362" s="537"/>
      <c r="S362" s="537"/>
      <c r="T362" s="537"/>
      <c r="U362" s="537"/>
      <c r="V362" s="537"/>
      <c r="W362" s="537"/>
      <c r="X362" s="537"/>
      <c r="Y362" s="537"/>
      <c r="Z362" s="537"/>
    </row>
    <row r="363" ht="14.25" spans="1:26">
      <c r="A363" s="537"/>
      <c r="B363" s="537"/>
      <c r="C363" s="537"/>
      <c r="D363" s="537"/>
      <c r="E363" s="537"/>
      <c r="F363" s="537"/>
      <c r="G363" s="537"/>
      <c r="H363" s="537"/>
      <c r="I363" s="537"/>
      <c r="J363" s="537"/>
      <c r="K363" s="537"/>
      <c r="L363" s="537"/>
      <c r="M363" s="537"/>
      <c r="N363" s="537"/>
      <c r="O363" s="537"/>
      <c r="P363" s="537"/>
      <c r="Q363" s="537"/>
      <c r="R363" s="537"/>
      <c r="S363" s="537"/>
      <c r="T363" s="537"/>
      <c r="U363" s="537"/>
      <c r="V363" s="537"/>
      <c r="W363" s="537"/>
      <c r="X363" s="537"/>
      <c r="Y363" s="537"/>
      <c r="Z363" s="537"/>
    </row>
    <row r="364" ht="14.25" spans="1:26">
      <c r="A364" s="537"/>
      <c r="B364" s="537"/>
      <c r="C364" s="537"/>
      <c r="D364" s="537"/>
      <c r="E364" s="537"/>
      <c r="F364" s="537"/>
      <c r="G364" s="537"/>
      <c r="H364" s="537"/>
      <c r="I364" s="537"/>
      <c r="J364" s="537"/>
      <c r="K364" s="537"/>
      <c r="L364" s="537"/>
      <c r="M364" s="537"/>
      <c r="N364" s="537"/>
      <c r="O364" s="537"/>
      <c r="P364" s="537"/>
      <c r="Q364" s="537"/>
      <c r="R364" s="537"/>
      <c r="S364" s="537"/>
      <c r="T364" s="537"/>
      <c r="U364" s="537"/>
      <c r="V364" s="537"/>
      <c r="W364" s="537"/>
      <c r="X364" s="537"/>
      <c r="Y364" s="537"/>
      <c r="Z364" s="537"/>
    </row>
    <row r="365" ht="14.25" spans="1:26">
      <c r="A365" s="537"/>
      <c r="B365" s="537"/>
      <c r="C365" s="537"/>
      <c r="D365" s="537"/>
      <c r="E365" s="537"/>
      <c r="F365" s="537"/>
      <c r="G365" s="537"/>
      <c r="H365" s="537"/>
      <c r="I365" s="537"/>
      <c r="J365" s="537"/>
      <c r="K365" s="537"/>
      <c r="L365" s="537"/>
      <c r="M365" s="537"/>
      <c r="N365" s="537"/>
      <c r="O365" s="537"/>
      <c r="P365" s="537"/>
      <c r="Q365" s="537"/>
      <c r="R365" s="537"/>
      <c r="S365" s="537"/>
      <c r="T365" s="537"/>
      <c r="U365" s="537"/>
      <c r="V365" s="537"/>
      <c r="W365" s="537"/>
      <c r="X365" s="537"/>
      <c r="Y365" s="537"/>
      <c r="Z365" s="537"/>
    </row>
    <row r="366" ht="14.25" spans="1:26">
      <c r="A366" s="537"/>
      <c r="B366" s="537"/>
      <c r="C366" s="537"/>
      <c r="D366" s="537"/>
      <c r="E366" s="537"/>
      <c r="F366" s="537"/>
      <c r="G366" s="537"/>
      <c r="H366" s="537"/>
      <c r="I366" s="537"/>
      <c r="J366" s="537"/>
      <c r="K366" s="537"/>
      <c r="L366" s="537"/>
      <c r="M366" s="537"/>
      <c r="N366" s="537"/>
      <c r="O366" s="537"/>
      <c r="P366" s="537"/>
      <c r="Q366" s="537"/>
      <c r="R366" s="537"/>
      <c r="S366" s="537"/>
      <c r="T366" s="537"/>
      <c r="U366" s="537"/>
      <c r="V366" s="537"/>
      <c r="W366" s="537"/>
      <c r="X366" s="537"/>
      <c r="Y366" s="537"/>
      <c r="Z366" s="537"/>
    </row>
    <row r="367" ht="14.25" spans="1:26">
      <c r="A367" s="537"/>
      <c r="B367" s="537"/>
      <c r="C367" s="537"/>
      <c r="D367" s="537"/>
      <c r="E367" s="537"/>
      <c r="F367" s="537"/>
      <c r="G367" s="537"/>
      <c r="H367" s="537"/>
      <c r="I367" s="537"/>
      <c r="J367" s="537"/>
      <c r="K367" s="537"/>
      <c r="L367" s="537"/>
      <c r="M367" s="537"/>
      <c r="N367" s="537"/>
      <c r="O367" s="537"/>
      <c r="P367" s="537"/>
      <c r="Q367" s="537"/>
      <c r="R367" s="537"/>
      <c r="S367" s="537"/>
      <c r="T367" s="537"/>
      <c r="U367" s="537"/>
      <c r="V367" s="537"/>
      <c r="W367" s="537"/>
      <c r="X367" s="537"/>
      <c r="Y367" s="537"/>
      <c r="Z367" s="537"/>
    </row>
    <row r="368" ht="14.25" spans="1:26">
      <c r="A368" s="537"/>
      <c r="B368" s="537"/>
      <c r="C368" s="537"/>
      <c r="D368" s="537"/>
      <c r="E368" s="537"/>
      <c r="F368" s="537"/>
      <c r="G368" s="537"/>
      <c r="H368" s="537"/>
      <c r="I368" s="537"/>
      <c r="J368" s="537"/>
      <c r="K368" s="537"/>
      <c r="L368" s="537"/>
      <c r="M368" s="537"/>
      <c r="N368" s="537"/>
      <c r="O368" s="537"/>
      <c r="P368" s="537"/>
      <c r="Q368" s="537"/>
      <c r="R368" s="537"/>
      <c r="S368" s="537"/>
      <c r="T368" s="537"/>
      <c r="U368" s="537"/>
      <c r="V368" s="537"/>
      <c r="W368" s="537"/>
      <c r="X368" s="537"/>
      <c r="Y368" s="537"/>
      <c r="Z368" s="537"/>
    </row>
    <row r="369" ht="14.25" spans="1:26">
      <c r="A369" s="537"/>
      <c r="B369" s="537"/>
      <c r="C369" s="537"/>
      <c r="D369" s="537"/>
      <c r="E369" s="537"/>
      <c r="F369" s="537"/>
      <c r="G369" s="537"/>
      <c r="H369" s="537"/>
      <c r="I369" s="537"/>
      <c r="J369" s="537"/>
      <c r="K369" s="537"/>
      <c r="L369" s="537"/>
      <c r="M369" s="537"/>
      <c r="N369" s="537"/>
      <c r="O369" s="537"/>
      <c r="P369" s="537"/>
      <c r="Q369" s="537"/>
      <c r="R369" s="537"/>
      <c r="S369" s="537"/>
      <c r="T369" s="537"/>
      <c r="U369" s="537"/>
      <c r="V369" s="537"/>
      <c r="W369" s="537"/>
      <c r="X369" s="537"/>
      <c r="Y369" s="537"/>
      <c r="Z369" s="537"/>
    </row>
    <row r="370" ht="14.25" spans="1:26">
      <c r="A370" s="537"/>
      <c r="B370" s="537"/>
      <c r="C370" s="537"/>
      <c r="D370" s="537"/>
      <c r="E370" s="537"/>
      <c r="F370" s="537"/>
      <c r="G370" s="537"/>
      <c r="H370" s="537"/>
      <c r="I370" s="537"/>
      <c r="J370" s="537"/>
      <c r="K370" s="537"/>
      <c r="L370" s="537"/>
      <c r="M370" s="537"/>
      <c r="N370" s="537"/>
      <c r="O370" s="537"/>
      <c r="P370" s="537"/>
      <c r="Q370" s="537"/>
      <c r="R370" s="537"/>
      <c r="S370" s="537"/>
      <c r="T370" s="537"/>
      <c r="U370" s="537"/>
      <c r="V370" s="537"/>
      <c r="W370" s="537"/>
      <c r="X370" s="537"/>
      <c r="Y370" s="537"/>
      <c r="Z370" s="537"/>
    </row>
    <row r="371" ht="14.25" spans="1:26">
      <c r="A371" s="537"/>
      <c r="B371" s="537"/>
      <c r="C371" s="537"/>
      <c r="D371" s="537"/>
      <c r="E371" s="537"/>
      <c r="F371" s="537"/>
      <c r="G371" s="537"/>
      <c r="H371" s="537"/>
      <c r="I371" s="537"/>
      <c r="J371" s="537"/>
      <c r="K371" s="537"/>
      <c r="L371" s="537"/>
      <c r="M371" s="537"/>
      <c r="N371" s="537"/>
      <c r="O371" s="537"/>
      <c r="P371" s="537"/>
      <c r="Q371" s="537"/>
      <c r="R371" s="537"/>
      <c r="S371" s="537"/>
      <c r="T371" s="537"/>
      <c r="U371" s="537"/>
      <c r="V371" s="537"/>
      <c r="W371" s="537"/>
      <c r="X371" s="537"/>
      <c r="Y371" s="537"/>
      <c r="Z371" s="537"/>
    </row>
    <row r="372" ht="14.25" spans="1:26">
      <c r="A372" s="537"/>
      <c r="B372" s="537"/>
      <c r="C372" s="537"/>
      <c r="D372" s="537"/>
      <c r="E372" s="537"/>
      <c r="F372" s="537"/>
      <c r="G372" s="537"/>
      <c r="H372" s="537"/>
      <c r="I372" s="537"/>
      <c r="J372" s="537"/>
      <c r="K372" s="537"/>
      <c r="L372" s="537"/>
      <c r="M372" s="537"/>
      <c r="N372" s="537"/>
      <c r="O372" s="537"/>
      <c r="P372" s="537"/>
      <c r="Q372" s="537"/>
      <c r="R372" s="537"/>
      <c r="S372" s="537"/>
      <c r="T372" s="537"/>
      <c r="U372" s="537"/>
      <c r="V372" s="537"/>
      <c r="W372" s="537"/>
      <c r="X372" s="537"/>
      <c r="Y372" s="537"/>
      <c r="Z372" s="537"/>
    </row>
    <row r="373" ht="14.25" spans="1:26">
      <c r="A373" s="537"/>
      <c r="B373" s="537"/>
      <c r="C373" s="537"/>
      <c r="D373" s="537"/>
      <c r="E373" s="537"/>
      <c r="F373" s="537"/>
      <c r="G373" s="537"/>
      <c r="H373" s="537"/>
      <c r="I373" s="537"/>
      <c r="J373" s="537"/>
      <c r="K373" s="537"/>
      <c r="L373" s="537"/>
      <c r="M373" s="537"/>
      <c r="N373" s="537"/>
      <c r="O373" s="537"/>
      <c r="P373" s="537"/>
      <c r="Q373" s="537"/>
      <c r="R373" s="537"/>
      <c r="S373" s="537"/>
      <c r="T373" s="537"/>
      <c r="U373" s="537"/>
      <c r="V373" s="537"/>
      <c r="W373" s="537"/>
      <c r="X373" s="537"/>
      <c r="Y373" s="537"/>
      <c r="Z373" s="537"/>
    </row>
    <row r="374" ht="14.25" spans="1:26">
      <c r="A374" s="537"/>
      <c r="B374" s="537"/>
      <c r="C374" s="537"/>
      <c r="D374" s="537"/>
      <c r="E374" s="537"/>
      <c r="F374" s="537"/>
      <c r="G374" s="537"/>
      <c r="H374" s="537"/>
      <c r="I374" s="537"/>
      <c r="J374" s="537"/>
      <c r="K374" s="537"/>
      <c r="L374" s="537"/>
      <c r="M374" s="537"/>
      <c r="N374" s="537"/>
      <c r="O374" s="537"/>
      <c r="P374" s="537"/>
      <c r="Q374" s="537"/>
      <c r="R374" s="537"/>
      <c r="S374" s="537"/>
      <c r="T374" s="537"/>
      <c r="U374" s="537"/>
      <c r="V374" s="537"/>
      <c r="W374" s="537"/>
      <c r="X374" s="537"/>
      <c r="Y374" s="537"/>
      <c r="Z374" s="537"/>
    </row>
    <row r="375" ht="14.25" spans="1:26">
      <c r="A375" s="537"/>
      <c r="B375" s="537"/>
      <c r="C375" s="537"/>
      <c r="D375" s="537"/>
      <c r="E375" s="537"/>
      <c r="F375" s="537"/>
      <c r="G375" s="537"/>
      <c r="H375" s="537"/>
      <c r="I375" s="537"/>
      <c r="J375" s="537"/>
      <c r="K375" s="537"/>
      <c r="L375" s="537"/>
      <c r="M375" s="537"/>
      <c r="N375" s="537"/>
      <c r="O375" s="537"/>
      <c r="P375" s="537"/>
      <c r="Q375" s="537"/>
      <c r="R375" s="537"/>
      <c r="S375" s="537"/>
      <c r="T375" s="537"/>
      <c r="U375" s="537"/>
      <c r="V375" s="537"/>
      <c r="W375" s="537"/>
      <c r="X375" s="537"/>
      <c r="Y375" s="537"/>
      <c r="Z375" s="537"/>
    </row>
    <row r="376" ht="14.25" spans="1:26">
      <c r="A376" s="537"/>
      <c r="B376" s="537"/>
      <c r="C376" s="537"/>
      <c r="D376" s="537"/>
      <c r="E376" s="537"/>
      <c r="F376" s="537"/>
      <c r="G376" s="537"/>
      <c r="H376" s="537"/>
      <c r="I376" s="537"/>
      <c r="J376" s="537"/>
      <c r="K376" s="537"/>
      <c r="L376" s="537"/>
      <c r="M376" s="537"/>
      <c r="N376" s="537"/>
      <c r="O376" s="537"/>
      <c r="P376" s="537"/>
      <c r="Q376" s="537"/>
      <c r="R376" s="537"/>
      <c r="S376" s="537"/>
      <c r="T376" s="537"/>
      <c r="U376" s="537"/>
      <c r="V376" s="537"/>
      <c r="W376" s="537"/>
      <c r="X376" s="537"/>
      <c r="Y376" s="537"/>
      <c r="Z376" s="537"/>
    </row>
    <row r="377" ht="14.25" spans="1:26">
      <c r="A377" s="537"/>
      <c r="B377" s="537"/>
      <c r="C377" s="537"/>
      <c r="D377" s="537"/>
      <c r="E377" s="537"/>
      <c r="F377" s="537"/>
      <c r="G377" s="537"/>
      <c r="H377" s="537"/>
      <c r="I377" s="537"/>
      <c r="J377" s="537"/>
      <c r="K377" s="537"/>
      <c r="L377" s="537"/>
      <c r="M377" s="537"/>
      <c r="N377" s="537"/>
      <c r="O377" s="537"/>
      <c r="P377" s="537"/>
      <c r="Q377" s="537"/>
      <c r="R377" s="537"/>
      <c r="S377" s="537"/>
      <c r="T377" s="537"/>
      <c r="U377" s="537"/>
      <c r="V377" s="537"/>
      <c r="W377" s="537"/>
      <c r="X377" s="537"/>
      <c r="Y377" s="537"/>
      <c r="Z377" s="537"/>
    </row>
    <row r="378" ht="14.25" spans="1:26">
      <c r="A378" s="537"/>
      <c r="B378" s="537"/>
      <c r="C378" s="537"/>
      <c r="D378" s="537"/>
      <c r="E378" s="537"/>
      <c r="F378" s="537"/>
      <c r="G378" s="537"/>
      <c r="H378" s="537"/>
      <c r="I378" s="537"/>
      <c r="J378" s="537"/>
      <c r="K378" s="537"/>
      <c r="L378" s="537"/>
      <c r="M378" s="537"/>
      <c r="N378" s="537"/>
      <c r="O378" s="537"/>
      <c r="P378" s="537"/>
      <c r="Q378" s="537"/>
      <c r="R378" s="537"/>
      <c r="S378" s="537"/>
      <c r="T378" s="537"/>
      <c r="U378" s="537"/>
      <c r="V378" s="537"/>
      <c r="W378" s="537"/>
      <c r="X378" s="537"/>
      <c r="Y378" s="537"/>
      <c r="Z378" s="537"/>
    </row>
    <row r="379" ht="14.25" spans="1:26">
      <c r="A379" s="537"/>
      <c r="B379" s="537"/>
      <c r="C379" s="537"/>
      <c r="D379" s="537"/>
      <c r="E379" s="537"/>
      <c r="F379" s="537"/>
      <c r="G379" s="537"/>
      <c r="H379" s="537"/>
      <c r="I379" s="537"/>
      <c r="J379" s="537"/>
      <c r="K379" s="537"/>
      <c r="L379" s="537"/>
      <c r="M379" s="537"/>
      <c r="N379" s="537"/>
      <c r="O379" s="537"/>
      <c r="P379" s="537"/>
      <c r="Q379" s="537"/>
      <c r="R379" s="537"/>
      <c r="S379" s="537"/>
      <c r="T379" s="537"/>
      <c r="U379" s="537"/>
      <c r="V379" s="537"/>
      <c r="W379" s="537"/>
      <c r="X379" s="537"/>
      <c r="Y379" s="537"/>
      <c r="Z379" s="537"/>
    </row>
    <row r="380" ht="14.25" spans="1:26">
      <c r="A380" s="537"/>
      <c r="B380" s="537"/>
      <c r="C380" s="537"/>
      <c r="D380" s="537"/>
      <c r="E380" s="537"/>
      <c r="F380" s="537"/>
      <c r="G380" s="537"/>
      <c r="H380" s="537"/>
      <c r="I380" s="537"/>
      <c r="J380" s="537"/>
      <c r="K380" s="537"/>
      <c r="L380" s="537"/>
      <c r="M380" s="537"/>
      <c r="N380" s="537"/>
      <c r="O380" s="537"/>
      <c r="P380" s="537"/>
      <c r="Q380" s="537"/>
      <c r="R380" s="537"/>
      <c r="S380" s="537"/>
      <c r="T380" s="537"/>
      <c r="U380" s="537"/>
      <c r="V380" s="537"/>
      <c r="W380" s="537"/>
      <c r="X380" s="537"/>
      <c r="Y380" s="537"/>
      <c r="Z380" s="537"/>
    </row>
    <row r="381" ht="14.25" spans="1:26">
      <c r="A381" s="537"/>
      <c r="B381" s="537"/>
      <c r="C381" s="537"/>
      <c r="D381" s="537"/>
      <c r="E381" s="537"/>
      <c r="F381" s="537"/>
      <c r="G381" s="537"/>
      <c r="H381" s="537"/>
      <c r="I381" s="537"/>
      <c r="J381" s="537"/>
      <c r="K381" s="537"/>
      <c r="L381" s="537"/>
      <c r="M381" s="537"/>
      <c r="N381" s="537"/>
      <c r="O381" s="537"/>
      <c r="P381" s="537"/>
      <c r="Q381" s="537"/>
      <c r="R381" s="537"/>
      <c r="S381" s="537"/>
      <c r="T381" s="537"/>
      <c r="U381" s="537"/>
      <c r="V381" s="537"/>
      <c r="W381" s="537"/>
      <c r="X381" s="537"/>
      <c r="Y381" s="537"/>
      <c r="Z381" s="537"/>
    </row>
    <row r="382" ht="14.25" spans="1:26">
      <c r="A382" s="537"/>
      <c r="B382" s="537"/>
      <c r="C382" s="537"/>
      <c r="D382" s="537"/>
      <c r="E382" s="537"/>
      <c r="F382" s="537"/>
      <c r="G382" s="537"/>
      <c r="H382" s="537"/>
      <c r="I382" s="537"/>
      <c r="J382" s="537"/>
      <c r="K382" s="537"/>
      <c r="L382" s="537"/>
      <c r="M382" s="537"/>
      <c r="N382" s="537"/>
      <c r="O382" s="537"/>
      <c r="P382" s="537"/>
      <c r="Q382" s="537"/>
      <c r="R382" s="537"/>
      <c r="S382" s="537"/>
      <c r="T382" s="537"/>
      <c r="U382" s="537"/>
      <c r="V382" s="537"/>
      <c r="W382" s="537"/>
      <c r="X382" s="537"/>
      <c r="Y382" s="537"/>
      <c r="Z382" s="537"/>
    </row>
    <row r="383" ht="14.25" spans="1:26">
      <c r="A383" s="537"/>
      <c r="B383" s="537"/>
      <c r="C383" s="537"/>
      <c r="D383" s="537"/>
      <c r="E383" s="537"/>
      <c r="F383" s="537"/>
      <c r="G383" s="537"/>
      <c r="H383" s="537"/>
      <c r="I383" s="537"/>
      <c r="J383" s="537"/>
      <c r="K383" s="537"/>
      <c r="L383" s="537"/>
      <c r="M383" s="537"/>
      <c r="N383" s="537"/>
      <c r="O383" s="537"/>
      <c r="P383" s="537"/>
      <c r="Q383" s="537"/>
      <c r="R383" s="537"/>
      <c r="S383" s="537"/>
      <c r="T383" s="537"/>
      <c r="U383" s="537"/>
      <c r="V383" s="537"/>
      <c r="W383" s="537"/>
      <c r="X383" s="537"/>
      <c r="Y383" s="537"/>
      <c r="Z383" s="537"/>
    </row>
    <row r="384" ht="14.25" spans="1:26">
      <c r="A384" s="537"/>
      <c r="B384" s="537"/>
      <c r="C384" s="537"/>
      <c r="D384" s="537"/>
      <c r="E384" s="537"/>
      <c r="F384" s="537"/>
      <c r="G384" s="537"/>
      <c r="H384" s="537"/>
      <c r="I384" s="537"/>
      <c r="J384" s="537"/>
      <c r="K384" s="537"/>
      <c r="L384" s="537"/>
      <c r="M384" s="537"/>
      <c r="N384" s="537"/>
      <c r="O384" s="537"/>
      <c r="P384" s="537"/>
      <c r="Q384" s="537"/>
      <c r="R384" s="537"/>
      <c r="S384" s="537"/>
      <c r="T384" s="537"/>
      <c r="U384" s="537"/>
      <c r="V384" s="537"/>
      <c r="W384" s="537"/>
      <c r="X384" s="537"/>
      <c r="Y384" s="537"/>
      <c r="Z384" s="537"/>
    </row>
    <row r="385" ht="14.25" spans="1:26">
      <c r="A385" s="537"/>
      <c r="B385" s="537"/>
      <c r="C385" s="537"/>
      <c r="D385" s="537"/>
      <c r="E385" s="537"/>
      <c r="F385" s="537"/>
      <c r="G385" s="537"/>
      <c r="H385" s="537"/>
      <c r="I385" s="537"/>
      <c r="J385" s="537"/>
      <c r="K385" s="537"/>
      <c r="L385" s="537"/>
      <c r="M385" s="537"/>
      <c r="N385" s="537"/>
      <c r="O385" s="537"/>
      <c r="P385" s="537"/>
      <c r="Q385" s="537"/>
      <c r="R385" s="537"/>
      <c r="S385" s="537"/>
      <c r="T385" s="537"/>
      <c r="U385" s="537"/>
      <c r="V385" s="537"/>
      <c r="W385" s="537"/>
      <c r="X385" s="537"/>
      <c r="Y385" s="537"/>
      <c r="Z385" s="537"/>
    </row>
    <row r="386" ht="14.25" spans="1:26">
      <c r="A386" s="537"/>
      <c r="B386" s="537"/>
      <c r="C386" s="537"/>
      <c r="D386" s="537"/>
      <c r="E386" s="537"/>
      <c r="F386" s="537"/>
      <c r="G386" s="537"/>
      <c r="H386" s="537"/>
      <c r="I386" s="537"/>
      <c r="J386" s="537"/>
      <c r="K386" s="537"/>
      <c r="L386" s="537"/>
      <c r="M386" s="537"/>
      <c r="N386" s="537"/>
      <c r="O386" s="537"/>
      <c r="P386" s="537"/>
      <c r="Q386" s="537"/>
      <c r="R386" s="537"/>
      <c r="S386" s="537"/>
      <c r="T386" s="537"/>
      <c r="U386" s="537"/>
      <c r="V386" s="537"/>
      <c r="W386" s="537"/>
      <c r="X386" s="537"/>
      <c r="Y386" s="537"/>
      <c r="Z386" s="537"/>
    </row>
    <row r="387" ht="14.25" spans="1:26">
      <c r="A387" s="537"/>
      <c r="B387" s="537"/>
      <c r="C387" s="537"/>
      <c r="D387" s="537"/>
      <c r="E387" s="537"/>
      <c r="F387" s="537"/>
      <c r="G387" s="537"/>
      <c r="H387" s="537"/>
      <c r="I387" s="537"/>
      <c r="J387" s="537"/>
      <c r="K387" s="537"/>
      <c r="L387" s="537"/>
      <c r="M387" s="537"/>
      <c r="N387" s="537"/>
      <c r="O387" s="537"/>
      <c r="P387" s="537"/>
      <c r="Q387" s="537"/>
      <c r="R387" s="537"/>
      <c r="S387" s="537"/>
      <c r="T387" s="537"/>
      <c r="U387" s="537"/>
      <c r="V387" s="537"/>
      <c r="W387" s="537"/>
      <c r="X387" s="537"/>
      <c r="Y387" s="537"/>
      <c r="Z387" s="537"/>
    </row>
    <row r="388" ht="14.25" spans="1:26">
      <c r="A388" s="537"/>
      <c r="B388" s="537"/>
      <c r="C388" s="537"/>
      <c r="D388" s="537"/>
      <c r="E388" s="537"/>
      <c r="F388" s="537"/>
      <c r="G388" s="537"/>
      <c r="H388" s="537"/>
      <c r="I388" s="537"/>
      <c r="J388" s="537"/>
      <c r="K388" s="537"/>
      <c r="L388" s="537"/>
      <c r="M388" s="537"/>
      <c r="N388" s="537"/>
      <c r="O388" s="537"/>
      <c r="P388" s="537"/>
      <c r="Q388" s="537"/>
      <c r="R388" s="537"/>
      <c r="S388" s="537"/>
      <c r="T388" s="537"/>
      <c r="U388" s="537"/>
      <c r="V388" s="537"/>
      <c r="W388" s="537"/>
      <c r="X388" s="537"/>
      <c r="Y388" s="537"/>
      <c r="Z388" s="537"/>
    </row>
    <row r="389" ht="14.25" spans="1:26">
      <c r="A389" s="537"/>
      <c r="B389" s="537"/>
      <c r="C389" s="537"/>
      <c r="D389" s="537"/>
      <c r="E389" s="537"/>
      <c r="F389" s="537"/>
      <c r="G389" s="537"/>
      <c r="H389" s="537"/>
      <c r="I389" s="537"/>
      <c r="J389" s="537"/>
      <c r="K389" s="537"/>
      <c r="L389" s="537"/>
      <c r="M389" s="537"/>
      <c r="N389" s="537"/>
      <c r="O389" s="537"/>
      <c r="P389" s="537"/>
      <c r="Q389" s="537"/>
      <c r="R389" s="537"/>
      <c r="S389" s="537"/>
      <c r="T389" s="537"/>
      <c r="U389" s="537"/>
      <c r="V389" s="537"/>
      <c r="W389" s="537"/>
      <c r="X389" s="537"/>
      <c r="Y389" s="537"/>
      <c r="Z389" s="537"/>
    </row>
    <row r="390" ht="14.25" spans="1:26">
      <c r="A390" s="537"/>
      <c r="B390" s="537"/>
      <c r="C390" s="537"/>
      <c r="D390" s="537"/>
      <c r="E390" s="537"/>
      <c r="F390" s="537"/>
      <c r="G390" s="537"/>
      <c r="H390" s="537"/>
      <c r="I390" s="537"/>
      <c r="J390" s="537"/>
      <c r="K390" s="537"/>
      <c r="L390" s="537"/>
      <c r="M390" s="537"/>
      <c r="N390" s="537"/>
      <c r="O390" s="537"/>
      <c r="P390" s="537"/>
      <c r="Q390" s="537"/>
      <c r="R390" s="537"/>
      <c r="S390" s="537"/>
      <c r="T390" s="537"/>
      <c r="U390" s="537"/>
      <c r="V390" s="537"/>
      <c r="W390" s="537"/>
      <c r="X390" s="537"/>
      <c r="Y390" s="537"/>
      <c r="Z390" s="537"/>
    </row>
    <row r="391" ht="14.25" spans="1:26">
      <c r="A391" s="537"/>
      <c r="B391" s="537"/>
      <c r="C391" s="537"/>
      <c r="D391" s="537"/>
      <c r="E391" s="537"/>
      <c r="F391" s="537"/>
      <c r="G391" s="537"/>
      <c r="H391" s="537"/>
      <c r="I391" s="537"/>
      <c r="J391" s="537"/>
      <c r="K391" s="537"/>
      <c r="L391" s="537"/>
      <c r="M391" s="537"/>
      <c r="N391" s="537"/>
      <c r="O391" s="537"/>
      <c r="P391" s="537"/>
      <c r="Q391" s="537"/>
      <c r="R391" s="537"/>
      <c r="S391" s="537"/>
      <c r="T391" s="537"/>
      <c r="U391" s="537"/>
      <c r="V391" s="537"/>
      <c r="W391" s="537"/>
      <c r="X391" s="537"/>
      <c r="Y391" s="537"/>
      <c r="Z391" s="537"/>
    </row>
    <row r="392" ht="14.25" spans="1:26">
      <c r="A392" s="537"/>
      <c r="B392" s="537"/>
      <c r="C392" s="537"/>
      <c r="D392" s="537"/>
      <c r="E392" s="537"/>
      <c r="F392" s="537"/>
      <c r="G392" s="537"/>
      <c r="H392" s="537"/>
      <c r="I392" s="537"/>
      <c r="J392" s="537"/>
      <c r="K392" s="537"/>
      <c r="L392" s="537"/>
      <c r="M392" s="537"/>
      <c r="N392" s="537"/>
      <c r="O392" s="537"/>
      <c r="P392" s="537"/>
      <c r="Q392" s="537"/>
      <c r="R392" s="537"/>
      <c r="S392" s="537"/>
      <c r="T392" s="537"/>
      <c r="U392" s="537"/>
      <c r="V392" s="537"/>
      <c r="W392" s="537"/>
      <c r="X392" s="537"/>
      <c r="Y392" s="537"/>
      <c r="Z392" s="537"/>
    </row>
    <row r="393" ht="14.25" spans="1:26">
      <c r="A393" s="537"/>
      <c r="B393" s="537"/>
      <c r="C393" s="537"/>
      <c r="D393" s="537"/>
      <c r="E393" s="537"/>
      <c r="F393" s="537"/>
      <c r="G393" s="537"/>
      <c r="H393" s="537"/>
      <c r="I393" s="537"/>
      <c r="J393" s="537"/>
      <c r="K393" s="537"/>
      <c r="L393" s="537"/>
      <c r="M393" s="537"/>
      <c r="N393" s="537"/>
      <c r="O393" s="537"/>
      <c r="P393" s="537"/>
      <c r="Q393" s="537"/>
      <c r="R393" s="537"/>
      <c r="S393" s="537"/>
      <c r="T393" s="537"/>
      <c r="U393" s="537"/>
      <c r="V393" s="537"/>
      <c r="W393" s="537"/>
      <c r="X393" s="537"/>
      <c r="Y393" s="537"/>
      <c r="Z393" s="537"/>
    </row>
    <row r="394" ht="14.25" spans="1:26">
      <c r="A394" s="537"/>
      <c r="B394" s="537"/>
      <c r="C394" s="537"/>
      <c r="D394" s="537"/>
      <c r="E394" s="537"/>
      <c r="F394" s="537"/>
      <c r="G394" s="537"/>
      <c r="H394" s="537"/>
      <c r="I394" s="537"/>
      <c r="J394" s="537"/>
      <c r="K394" s="537"/>
      <c r="L394" s="537"/>
      <c r="M394" s="537"/>
      <c r="N394" s="537"/>
      <c r="O394" s="537"/>
      <c r="P394" s="537"/>
      <c r="Q394" s="537"/>
      <c r="R394" s="537"/>
      <c r="S394" s="537"/>
      <c r="T394" s="537"/>
      <c r="U394" s="537"/>
      <c r="V394" s="537"/>
      <c r="W394" s="537"/>
      <c r="X394" s="537"/>
      <c r="Y394" s="537"/>
      <c r="Z394" s="537"/>
    </row>
    <row r="395" ht="14.25" spans="1:26">
      <c r="A395" s="537"/>
      <c r="B395" s="537"/>
      <c r="C395" s="537"/>
      <c r="D395" s="537"/>
      <c r="E395" s="537"/>
      <c r="F395" s="537"/>
      <c r="G395" s="537"/>
      <c r="H395" s="537"/>
      <c r="I395" s="537"/>
      <c r="J395" s="537"/>
      <c r="K395" s="537"/>
      <c r="L395" s="537"/>
      <c r="M395" s="537"/>
      <c r="N395" s="537"/>
      <c r="O395" s="537"/>
      <c r="P395" s="537"/>
      <c r="Q395" s="537"/>
      <c r="R395" s="537"/>
      <c r="S395" s="537"/>
      <c r="T395" s="537"/>
      <c r="U395" s="537"/>
      <c r="V395" s="537"/>
      <c r="W395" s="537"/>
      <c r="X395" s="537"/>
      <c r="Y395" s="537"/>
      <c r="Z395" s="537"/>
    </row>
    <row r="396" ht="14.25" spans="1:26">
      <c r="A396" s="537"/>
      <c r="B396" s="537"/>
      <c r="C396" s="537"/>
      <c r="D396" s="537"/>
      <c r="E396" s="537"/>
      <c r="F396" s="537"/>
      <c r="G396" s="537"/>
      <c r="H396" s="537"/>
      <c r="I396" s="537"/>
      <c r="J396" s="537"/>
      <c r="K396" s="537"/>
      <c r="L396" s="537"/>
      <c r="M396" s="537"/>
      <c r="N396" s="537"/>
      <c r="O396" s="537"/>
      <c r="P396" s="537"/>
      <c r="Q396" s="537"/>
      <c r="R396" s="537"/>
      <c r="S396" s="537"/>
      <c r="T396" s="537"/>
      <c r="U396" s="537"/>
      <c r="V396" s="537"/>
      <c r="W396" s="537"/>
      <c r="X396" s="537"/>
      <c r="Y396" s="537"/>
      <c r="Z396" s="537"/>
    </row>
    <row r="397" ht="14.25" spans="1:26">
      <c r="A397" s="537"/>
      <c r="B397" s="537"/>
      <c r="C397" s="537"/>
      <c r="D397" s="537"/>
      <c r="E397" s="537"/>
      <c r="F397" s="537"/>
      <c r="G397" s="537"/>
      <c r="H397" s="537"/>
      <c r="I397" s="537"/>
      <c r="J397" s="537"/>
      <c r="K397" s="537"/>
      <c r="L397" s="537"/>
      <c r="M397" s="537"/>
      <c r="N397" s="537"/>
      <c r="O397" s="537"/>
      <c r="P397" s="537"/>
      <c r="Q397" s="537"/>
      <c r="R397" s="537"/>
      <c r="S397" s="537"/>
      <c r="T397" s="537"/>
      <c r="U397" s="537"/>
      <c r="V397" s="537"/>
      <c r="W397" s="537"/>
      <c r="X397" s="537"/>
      <c r="Y397" s="537"/>
      <c r="Z397" s="537"/>
    </row>
    <row r="398" ht="14.25" spans="1:26">
      <c r="A398" s="537"/>
      <c r="B398" s="537"/>
      <c r="C398" s="537"/>
      <c r="D398" s="537"/>
      <c r="E398" s="537"/>
      <c r="F398" s="537"/>
      <c r="G398" s="537"/>
      <c r="H398" s="537"/>
      <c r="I398" s="537"/>
      <c r="J398" s="537"/>
      <c r="K398" s="537"/>
      <c r="L398" s="537"/>
      <c r="M398" s="537"/>
      <c r="N398" s="537"/>
      <c r="O398" s="537"/>
      <c r="P398" s="537"/>
      <c r="Q398" s="537"/>
      <c r="R398" s="537"/>
      <c r="S398" s="537"/>
      <c r="T398" s="537"/>
      <c r="U398" s="537"/>
      <c r="V398" s="537"/>
      <c r="W398" s="537"/>
      <c r="X398" s="537"/>
      <c r="Y398" s="537"/>
      <c r="Z398" s="537"/>
    </row>
    <row r="399" ht="14.25" spans="1:26">
      <c r="A399" s="537"/>
      <c r="B399" s="537"/>
      <c r="C399" s="537"/>
      <c r="D399" s="537"/>
      <c r="E399" s="537"/>
      <c r="F399" s="537"/>
      <c r="G399" s="537"/>
      <c r="H399" s="537"/>
      <c r="I399" s="537"/>
      <c r="J399" s="537"/>
      <c r="K399" s="537"/>
      <c r="L399" s="537"/>
      <c r="M399" s="537"/>
      <c r="N399" s="537"/>
      <c r="O399" s="537"/>
      <c r="P399" s="537"/>
      <c r="Q399" s="537"/>
      <c r="R399" s="537"/>
      <c r="S399" s="537"/>
      <c r="T399" s="537"/>
      <c r="U399" s="537"/>
      <c r="V399" s="537"/>
      <c r="W399" s="537"/>
      <c r="X399" s="537"/>
      <c r="Y399" s="537"/>
      <c r="Z399" s="537"/>
    </row>
    <row r="400" ht="14.25" spans="1:26">
      <c r="A400" s="537"/>
      <c r="B400" s="537"/>
      <c r="C400" s="537"/>
      <c r="D400" s="537"/>
      <c r="E400" s="537"/>
      <c r="F400" s="537"/>
      <c r="G400" s="537"/>
      <c r="H400" s="537"/>
      <c r="I400" s="537"/>
      <c r="J400" s="537"/>
      <c r="K400" s="537"/>
      <c r="L400" s="537"/>
      <c r="M400" s="537"/>
      <c r="N400" s="537"/>
      <c r="O400" s="537"/>
      <c r="P400" s="537"/>
      <c r="Q400" s="537"/>
      <c r="R400" s="537"/>
      <c r="S400" s="537"/>
      <c r="T400" s="537"/>
      <c r="U400" s="537"/>
      <c r="V400" s="537"/>
      <c r="W400" s="537"/>
      <c r="X400" s="537"/>
      <c r="Y400" s="537"/>
      <c r="Z400" s="537"/>
    </row>
    <row r="401" ht="14.25" spans="1:26">
      <c r="A401" s="537"/>
      <c r="B401" s="537"/>
      <c r="C401" s="537"/>
      <c r="D401" s="537"/>
      <c r="E401" s="537"/>
      <c r="F401" s="537"/>
      <c r="G401" s="537"/>
      <c r="H401" s="537"/>
      <c r="I401" s="537"/>
      <c r="J401" s="537"/>
      <c r="K401" s="537"/>
      <c r="L401" s="537"/>
      <c r="M401" s="537"/>
      <c r="N401" s="537"/>
      <c r="O401" s="537"/>
      <c r="P401" s="537"/>
      <c r="Q401" s="537"/>
      <c r="R401" s="537"/>
      <c r="S401" s="537"/>
      <c r="T401" s="537"/>
      <c r="U401" s="537"/>
      <c r="V401" s="537"/>
      <c r="W401" s="537"/>
      <c r="X401" s="537"/>
      <c r="Y401" s="537"/>
      <c r="Z401" s="537"/>
    </row>
    <row r="402" ht="14.25" spans="1:26">
      <c r="A402" s="537"/>
      <c r="B402" s="537"/>
      <c r="C402" s="537"/>
      <c r="D402" s="537"/>
      <c r="E402" s="537"/>
      <c r="F402" s="537"/>
      <c r="G402" s="537"/>
      <c r="H402" s="537"/>
      <c r="I402" s="537"/>
      <c r="J402" s="537"/>
      <c r="K402" s="537"/>
      <c r="L402" s="537"/>
      <c r="M402" s="537"/>
      <c r="N402" s="537"/>
      <c r="O402" s="537"/>
      <c r="P402" s="537"/>
      <c r="Q402" s="537"/>
      <c r="R402" s="537"/>
      <c r="S402" s="537"/>
      <c r="T402" s="537"/>
      <c r="U402" s="537"/>
      <c r="V402" s="537"/>
      <c r="W402" s="537"/>
      <c r="X402" s="537"/>
      <c r="Y402" s="537"/>
      <c r="Z402" s="537"/>
    </row>
    <row r="403" ht="14.25" spans="1:26">
      <c r="A403" s="537"/>
      <c r="B403" s="537"/>
      <c r="C403" s="537"/>
      <c r="D403" s="537"/>
      <c r="E403" s="537"/>
      <c r="F403" s="537"/>
      <c r="G403" s="537"/>
      <c r="H403" s="537"/>
      <c r="I403" s="537"/>
      <c r="J403" s="537"/>
      <c r="K403" s="537"/>
      <c r="L403" s="537"/>
      <c r="M403" s="537"/>
      <c r="N403" s="537"/>
      <c r="O403" s="537"/>
      <c r="P403" s="537"/>
      <c r="Q403" s="537"/>
      <c r="R403" s="537"/>
      <c r="S403" s="537"/>
      <c r="T403" s="537"/>
      <c r="U403" s="537"/>
      <c r="V403" s="537"/>
      <c r="W403" s="537"/>
      <c r="X403" s="537"/>
      <c r="Y403" s="537"/>
      <c r="Z403" s="537"/>
    </row>
    <row r="404" ht="14.25" spans="1:26">
      <c r="A404" s="537"/>
      <c r="B404" s="537"/>
      <c r="C404" s="537"/>
      <c r="D404" s="537"/>
      <c r="E404" s="537"/>
      <c r="F404" s="537"/>
      <c r="G404" s="537"/>
      <c r="H404" s="537"/>
      <c r="I404" s="537"/>
      <c r="J404" s="537"/>
      <c r="K404" s="537"/>
      <c r="L404" s="537"/>
      <c r="M404" s="537"/>
      <c r="N404" s="537"/>
      <c r="O404" s="537"/>
      <c r="P404" s="537"/>
      <c r="Q404" s="537"/>
      <c r="R404" s="537"/>
      <c r="S404" s="537"/>
      <c r="T404" s="537"/>
      <c r="U404" s="537"/>
      <c r="V404" s="537"/>
      <c r="W404" s="537"/>
      <c r="X404" s="537"/>
      <c r="Y404" s="537"/>
      <c r="Z404" s="537"/>
    </row>
    <row r="405" ht="14.25" spans="1:26">
      <c r="A405" s="537"/>
      <c r="B405" s="537"/>
      <c r="C405" s="537"/>
      <c r="D405" s="537"/>
      <c r="E405" s="537"/>
      <c r="F405" s="537"/>
      <c r="G405" s="537"/>
      <c r="H405" s="537"/>
      <c r="I405" s="537"/>
      <c r="J405" s="537"/>
      <c r="K405" s="537"/>
      <c r="L405" s="537"/>
      <c r="M405" s="537"/>
      <c r="N405" s="537"/>
      <c r="O405" s="537"/>
      <c r="P405" s="537"/>
      <c r="Q405" s="537"/>
      <c r="R405" s="537"/>
      <c r="S405" s="537"/>
      <c r="T405" s="537"/>
      <c r="U405" s="537"/>
      <c r="V405" s="537"/>
      <c r="W405" s="537"/>
      <c r="X405" s="537"/>
      <c r="Y405" s="537"/>
      <c r="Z405" s="537"/>
    </row>
    <row r="406" ht="14.25" spans="1:26">
      <c r="A406" s="537"/>
      <c r="B406" s="537"/>
      <c r="C406" s="537"/>
      <c r="D406" s="537"/>
      <c r="E406" s="537"/>
      <c r="F406" s="537"/>
      <c r="G406" s="537"/>
      <c r="H406" s="537"/>
      <c r="I406" s="537"/>
      <c r="J406" s="537"/>
      <c r="K406" s="537"/>
      <c r="L406" s="537"/>
      <c r="M406" s="537"/>
      <c r="N406" s="537"/>
      <c r="O406" s="537"/>
      <c r="P406" s="537"/>
      <c r="Q406" s="537"/>
      <c r="R406" s="537"/>
      <c r="S406" s="537"/>
      <c r="T406" s="537"/>
      <c r="U406" s="537"/>
      <c r="V406" s="537"/>
      <c r="W406" s="537"/>
      <c r="X406" s="537"/>
      <c r="Y406" s="537"/>
      <c r="Z406" s="537"/>
    </row>
    <row r="407" ht="14.25" spans="1:26">
      <c r="A407" s="537"/>
      <c r="B407" s="537"/>
      <c r="C407" s="537"/>
      <c r="D407" s="537"/>
      <c r="E407" s="537"/>
      <c r="F407" s="537"/>
      <c r="G407" s="537"/>
      <c r="H407" s="537"/>
      <c r="I407" s="537"/>
      <c r="J407" s="537"/>
      <c r="K407" s="537"/>
      <c r="L407" s="537"/>
      <c r="M407" s="537"/>
      <c r="N407" s="537"/>
      <c r="O407" s="537"/>
      <c r="P407" s="537"/>
      <c r="Q407" s="537"/>
      <c r="R407" s="537"/>
      <c r="S407" s="537"/>
      <c r="T407" s="537"/>
      <c r="U407" s="537"/>
      <c r="V407" s="537"/>
      <c r="W407" s="537"/>
      <c r="X407" s="537"/>
      <c r="Y407" s="537"/>
      <c r="Z407" s="537"/>
    </row>
    <row r="408" ht="14.25" spans="1:26">
      <c r="A408" s="537"/>
      <c r="B408" s="537"/>
      <c r="C408" s="537"/>
      <c r="D408" s="537"/>
      <c r="E408" s="537"/>
      <c r="F408" s="537"/>
      <c r="G408" s="537"/>
      <c r="H408" s="537"/>
      <c r="I408" s="537"/>
      <c r="J408" s="537"/>
      <c r="K408" s="537"/>
      <c r="L408" s="537"/>
      <c r="M408" s="537"/>
      <c r="N408" s="537"/>
      <c r="O408" s="537"/>
      <c r="P408" s="537"/>
      <c r="Q408" s="537"/>
      <c r="R408" s="537"/>
      <c r="S408" s="537"/>
      <c r="T408" s="537"/>
      <c r="U408" s="537"/>
      <c r="V408" s="537"/>
      <c r="W408" s="537"/>
      <c r="X408" s="537"/>
      <c r="Y408" s="537"/>
      <c r="Z408" s="537"/>
    </row>
    <row r="409" ht="14.25" spans="1:26">
      <c r="A409" s="537"/>
      <c r="B409" s="537"/>
      <c r="C409" s="537"/>
      <c r="D409" s="537"/>
      <c r="E409" s="537"/>
      <c r="F409" s="537"/>
      <c r="G409" s="537"/>
      <c r="H409" s="537"/>
      <c r="I409" s="537"/>
      <c r="J409" s="537"/>
      <c r="K409" s="537"/>
      <c r="L409" s="537"/>
      <c r="M409" s="537"/>
      <c r="N409" s="537"/>
      <c r="O409" s="537"/>
      <c r="P409" s="537"/>
      <c r="Q409" s="537"/>
      <c r="R409" s="537"/>
      <c r="S409" s="537"/>
      <c r="T409" s="537"/>
      <c r="U409" s="537"/>
      <c r="V409" s="537"/>
      <c r="W409" s="537"/>
      <c r="X409" s="537"/>
      <c r="Y409" s="537"/>
      <c r="Z409" s="537"/>
    </row>
    <row r="410" ht="14.25" spans="1:26">
      <c r="A410" s="537"/>
      <c r="B410" s="537"/>
      <c r="C410" s="537"/>
      <c r="D410" s="537"/>
      <c r="E410" s="537"/>
      <c r="F410" s="537"/>
      <c r="G410" s="537"/>
      <c r="H410" s="537"/>
      <c r="I410" s="537"/>
      <c r="J410" s="537"/>
      <c r="K410" s="537"/>
      <c r="L410" s="537"/>
      <c r="M410" s="537"/>
      <c r="N410" s="537"/>
      <c r="O410" s="537"/>
      <c r="P410" s="537"/>
      <c r="Q410" s="537"/>
      <c r="R410" s="537"/>
      <c r="S410" s="537"/>
      <c r="T410" s="537"/>
      <c r="U410" s="537"/>
      <c r="V410" s="537"/>
      <c r="W410" s="537"/>
      <c r="X410" s="537"/>
      <c r="Y410" s="537"/>
      <c r="Z410" s="537"/>
    </row>
    <row r="411" ht="14.25" spans="1:26">
      <c r="A411" s="537"/>
      <c r="B411" s="537"/>
      <c r="C411" s="537"/>
      <c r="D411" s="537"/>
      <c r="E411" s="537"/>
      <c r="F411" s="537"/>
      <c r="G411" s="537"/>
      <c r="H411" s="537"/>
      <c r="I411" s="537"/>
      <c r="J411" s="537"/>
      <c r="K411" s="537"/>
      <c r="L411" s="537"/>
      <c r="M411" s="537"/>
      <c r="N411" s="537"/>
      <c r="O411" s="537"/>
      <c r="P411" s="537"/>
      <c r="Q411" s="537"/>
      <c r="R411" s="537"/>
      <c r="S411" s="537"/>
      <c r="T411" s="537"/>
      <c r="U411" s="537"/>
      <c r="V411" s="537"/>
      <c r="W411" s="537"/>
      <c r="X411" s="537"/>
      <c r="Y411" s="537"/>
      <c r="Z411" s="537"/>
    </row>
    <row r="412" ht="14.25" spans="1:26">
      <c r="A412" s="537"/>
      <c r="B412" s="537"/>
      <c r="C412" s="537"/>
      <c r="D412" s="537"/>
      <c r="E412" s="537"/>
      <c r="F412" s="537"/>
      <c r="G412" s="537"/>
      <c r="H412" s="537"/>
      <c r="I412" s="537"/>
      <c r="J412" s="537"/>
      <c r="K412" s="537"/>
      <c r="L412" s="537"/>
      <c r="M412" s="537"/>
      <c r="N412" s="537"/>
      <c r="O412" s="537"/>
      <c r="P412" s="537"/>
      <c r="Q412" s="537"/>
      <c r="R412" s="537"/>
      <c r="S412" s="537"/>
      <c r="T412" s="537"/>
      <c r="U412" s="537"/>
      <c r="V412" s="537"/>
      <c r="W412" s="537"/>
      <c r="X412" s="537"/>
      <c r="Y412" s="537"/>
      <c r="Z412" s="537"/>
    </row>
    <row r="413" ht="14.25" spans="1:26">
      <c r="A413" s="537"/>
      <c r="B413" s="537"/>
      <c r="C413" s="537"/>
      <c r="D413" s="537"/>
      <c r="E413" s="537"/>
      <c r="F413" s="537"/>
      <c r="G413" s="537"/>
      <c r="H413" s="537"/>
      <c r="I413" s="537"/>
      <c r="J413" s="537"/>
      <c r="K413" s="537"/>
      <c r="L413" s="537"/>
      <c r="M413" s="537"/>
      <c r="N413" s="537"/>
      <c r="O413" s="537"/>
      <c r="P413" s="537"/>
      <c r="Q413" s="537"/>
      <c r="R413" s="537"/>
      <c r="S413" s="537"/>
      <c r="T413" s="537"/>
      <c r="U413" s="537"/>
      <c r="V413" s="537"/>
      <c r="W413" s="537"/>
      <c r="X413" s="537"/>
      <c r="Y413" s="537"/>
      <c r="Z413" s="537"/>
    </row>
    <row r="414" ht="14.25" spans="1:26">
      <c r="A414" s="537"/>
      <c r="B414" s="537"/>
      <c r="C414" s="537"/>
      <c r="D414" s="537"/>
      <c r="E414" s="537"/>
      <c r="F414" s="537"/>
      <c r="G414" s="537"/>
      <c r="H414" s="537"/>
      <c r="I414" s="537"/>
      <c r="J414" s="537"/>
      <c r="K414" s="537"/>
      <c r="L414" s="537"/>
      <c r="M414" s="537"/>
      <c r="N414" s="537"/>
      <c r="O414" s="537"/>
      <c r="P414" s="537"/>
      <c r="Q414" s="537"/>
      <c r="R414" s="537"/>
      <c r="S414" s="537"/>
      <c r="T414" s="537"/>
      <c r="U414" s="537"/>
      <c r="V414" s="537"/>
      <c r="W414" s="537"/>
      <c r="X414" s="537"/>
      <c r="Y414" s="537"/>
      <c r="Z414" s="537"/>
    </row>
    <row r="415" ht="14.25" spans="1:26">
      <c r="A415" s="537"/>
      <c r="B415" s="537"/>
      <c r="C415" s="537"/>
      <c r="D415" s="537"/>
      <c r="E415" s="537"/>
      <c r="F415" s="537"/>
      <c r="G415" s="537"/>
      <c r="H415" s="537"/>
      <c r="I415" s="537"/>
      <c r="J415" s="537"/>
      <c r="K415" s="537"/>
      <c r="L415" s="537"/>
      <c r="M415" s="537"/>
      <c r="N415" s="537"/>
      <c r="O415" s="537"/>
      <c r="P415" s="537"/>
      <c r="Q415" s="537"/>
      <c r="R415" s="537"/>
      <c r="S415" s="537"/>
      <c r="T415" s="537"/>
      <c r="U415" s="537"/>
      <c r="V415" s="537"/>
      <c r="W415" s="537"/>
      <c r="X415" s="537"/>
      <c r="Y415" s="537"/>
      <c r="Z415" s="537"/>
    </row>
    <row r="416" ht="14.25" spans="1:26">
      <c r="A416" s="537"/>
      <c r="B416" s="537"/>
      <c r="C416" s="537"/>
      <c r="D416" s="537"/>
      <c r="E416" s="537"/>
      <c r="F416" s="537"/>
      <c r="G416" s="537"/>
      <c r="H416" s="537"/>
      <c r="I416" s="537"/>
      <c r="J416" s="537"/>
      <c r="K416" s="537"/>
      <c r="L416" s="537"/>
      <c r="M416" s="537"/>
      <c r="N416" s="537"/>
      <c r="O416" s="537"/>
      <c r="P416" s="537"/>
      <c r="Q416" s="537"/>
      <c r="R416" s="537"/>
      <c r="S416" s="537"/>
      <c r="T416" s="537"/>
      <c r="U416" s="537"/>
      <c r="V416" s="537"/>
      <c r="W416" s="537"/>
      <c r="X416" s="537"/>
      <c r="Y416" s="537"/>
      <c r="Z416" s="537"/>
    </row>
    <row r="417" ht="14.25" spans="1:26">
      <c r="A417" s="537"/>
      <c r="B417" s="537"/>
      <c r="C417" s="537"/>
      <c r="D417" s="537"/>
      <c r="E417" s="537"/>
      <c r="F417" s="537"/>
      <c r="G417" s="537"/>
      <c r="H417" s="537"/>
      <c r="I417" s="537"/>
      <c r="J417" s="537"/>
      <c r="K417" s="537"/>
      <c r="L417" s="537"/>
      <c r="M417" s="537"/>
      <c r="N417" s="537"/>
      <c r="O417" s="537"/>
      <c r="P417" s="537"/>
      <c r="Q417" s="537"/>
      <c r="R417" s="537"/>
      <c r="S417" s="537"/>
      <c r="T417" s="537"/>
      <c r="U417" s="537"/>
      <c r="V417" s="537"/>
      <c r="W417" s="537"/>
      <c r="X417" s="537"/>
      <c r="Y417" s="537"/>
      <c r="Z417" s="537"/>
    </row>
    <row r="418" ht="14.25" spans="1:26">
      <c r="A418" s="537"/>
      <c r="B418" s="537"/>
      <c r="C418" s="537"/>
      <c r="D418" s="537"/>
      <c r="E418" s="537"/>
      <c r="F418" s="537"/>
      <c r="G418" s="537"/>
      <c r="H418" s="537"/>
      <c r="I418" s="537"/>
      <c r="J418" s="537"/>
      <c r="K418" s="537"/>
      <c r="L418" s="537"/>
      <c r="M418" s="537"/>
      <c r="N418" s="537"/>
      <c r="O418" s="537"/>
      <c r="P418" s="537"/>
      <c r="Q418" s="537"/>
      <c r="R418" s="537"/>
      <c r="S418" s="537"/>
      <c r="T418" s="537"/>
      <c r="U418" s="537"/>
      <c r="V418" s="537"/>
      <c r="W418" s="537"/>
      <c r="X418" s="537"/>
      <c r="Y418" s="537"/>
      <c r="Z418" s="537"/>
    </row>
    <row r="419" ht="14.25" spans="1:26">
      <c r="A419" s="537"/>
      <c r="B419" s="537"/>
      <c r="C419" s="537"/>
      <c r="D419" s="537"/>
      <c r="E419" s="537"/>
      <c r="F419" s="537"/>
      <c r="G419" s="537"/>
      <c r="H419" s="537"/>
      <c r="I419" s="537"/>
      <c r="J419" s="537"/>
      <c r="K419" s="537"/>
      <c r="L419" s="537"/>
      <c r="M419" s="537"/>
      <c r="N419" s="537"/>
      <c r="O419" s="537"/>
      <c r="P419" s="537"/>
      <c r="Q419" s="537"/>
      <c r="R419" s="537"/>
      <c r="S419" s="537"/>
      <c r="T419" s="537"/>
      <c r="U419" s="537"/>
      <c r="V419" s="537"/>
      <c r="W419" s="537"/>
      <c r="X419" s="537"/>
      <c r="Y419" s="537"/>
      <c r="Z419" s="537"/>
    </row>
    <row r="420" ht="14.25" spans="1:26">
      <c r="A420" s="537"/>
      <c r="B420" s="537"/>
      <c r="C420" s="537"/>
      <c r="D420" s="537"/>
      <c r="E420" s="537"/>
      <c r="F420" s="537"/>
      <c r="G420" s="537"/>
      <c r="H420" s="537"/>
      <c r="I420" s="537"/>
      <c r="J420" s="537"/>
      <c r="K420" s="537"/>
      <c r="L420" s="537"/>
      <c r="M420" s="537"/>
      <c r="N420" s="537"/>
      <c r="O420" s="537"/>
      <c r="P420" s="537"/>
      <c r="Q420" s="537"/>
      <c r="R420" s="537"/>
      <c r="S420" s="537"/>
      <c r="T420" s="537"/>
      <c r="U420" s="537"/>
      <c r="V420" s="537"/>
      <c r="W420" s="537"/>
      <c r="X420" s="537"/>
      <c r="Y420" s="537"/>
      <c r="Z420" s="537"/>
    </row>
    <row r="421" ht="14.25" spans="1:26">
      <c r="A421" s="537"/>
      <c r="B421" s="537"/>
      <c r="C421" s="537"/>
      <c r="D421" s="537"/>
      <c r="E421" s="537"/>
      <c r="F421" s="537"/>
      <c r="G421" s="537"/>
      <c r="H421" s="537"/>
      <c r="I421" s="537"/>
      <c r="J421" s="537"/>
      <c r="K421" s="537"/>
      <c r="L421" s="537"/>
      <c r="M421" s="537"/>
      <c r="N421" s="537"/>
      <c r="O421" s="537"/>
      <c r="P421" s="537"/>
      <c r="Q421" s="537"/>
      <c r="R421" s="537"/>
      <c r="S421" s="537"/>
      <c r="T421" s="537"/>
      <c r="U421" s="537"/>
      <c r="V421" s="537"/>
      <c r="W421" s="537"/>
      <c r="X421" s="537"/>
      <c r="Y421" s="537"/>
      <c r="Z421" s="537"/>
    </row>
    <row r="422" ht="14.25" spans="1:26">
      <c r="A422" s="537"/>
      <c r="B422" s="537"/>
      <c r="C422" s="537"/>
      <c r="D422" s="537"/>
      <c r="E422" s="537"/>
      <c r="F422" s="537"/>
      <c r="G422" s="537"/>
      <c r="H422" s="537"/>
      <c r="I422" s="537"/>
      <c r="J422" s="537"/>
      <c r="K422" s="537"/>
      <c r="L422" s="537"/>
      <c r="M422" s="537"/>
      <c r="N422" s="537"/>
      <c r="O422" s="537"/>
      <c r="P422" s="537"/>
      <c r="Q422" s="537"/>
      <c r="R422" s="537"/>
      <c r="S422" s="537"/>
      <c r="T422" s="537"/>
      <c r="U422" s="537"/>
      <c r="V422" s="537"/>
      <c r="W422" s="537"/>
      <c r="X422" s="537"/>
      <c r="Y422" s="537"/>
      <c r="Z422" s="537"/>
    </row>
    <row r="423" ht="14.25" spans="1:26">
      <c r="A423" s="537"/>
      <c r="B423" s="537"/>
      <c r="C423" s="537"/>
      <c r="D423" s="537"/>
      <c r="E423" s="537"/>
      <c r="F423" s="537"/>
      <c r="G423" s="537"/>
      <c r="H423" s="537"/>
      <c r="I423" s="537"/>
      <c r="J423" s="537"/>
      <c r="K423" s="537"/>
      <c r="L423" s="537"/>
      <c r="M423" s="537"/>
      <c r="N423" s="537"/>
      <c r="O423" s="537"/>
      <c r="P423" s="537"/>
      <c r="Q423" s="537"/>
      <c r="R423" s="537"/>
      <c r="S423" s="537"/>
      <c r="T423" s="537"/>
      <c r="U423" s="537"/>
      <c r="V423" s="537"/>
      <c r="W423" s="537"/>
      <c r="X423" s="537"/>
      <c r="Y423" s="537"/>
      <c r="Z423" s="537"/>
    </row>
    <row r="424" ht="14.25" spans="1:26">
      <c r="A424" s="537"/>
      <c r="B424" s="537"/>
      <c r="C424" s="537"/>
      <c r="D424" s="537"/>
      <c r="E424" s="537"/>
      <c r="F424" s="537"/>
      <c r="G424" s="537"/>
      <c r="H424" s="537"/>
      <c r="I424" s="537"/>
      <c r="J424" s="537"/>
      <c r="K424" s="537"/>
      <c r="L424" s="537"/>
      <c r="M424" s="537"/>
      <c r="N424" s="537"/>
      <c r="O424" s="537"/>
      <c r="P424" s="537"/>
      <c r="Q424" s="537"/>
      <c r="R424" s="537"/>
      <c r="S424" s="537"/>
      <c r="T424" s="537"/>
      <c r="U424" s="537"/>
      <c r="V424" s="537"/>
      <c r="W424" s="537"/>
      <c r="X424" s="537"/>
      <c r="Y424" s="537"/>
      <c r="Z424" s="537"/>
    </row>
    <row r="425" ht="14.25" spans="1:26">
      <c r="A425" s="537"/>
      <c r="B425" s="537"/>
      <c r="C425" s="537"/>
      <c r="D425" s="537"/>
      <c r="E425" s="537"/>
      <c r="F425" s="537"/>
      <c r="G425" s="537"/>
      <c r="H425" s="537"/>
      <c r="I425" s="537"/>
      <c r="J425" s="537"/>
      <c r="K425" s="537"/>
      <c r="L425" s="537"/>
      <c r="M425" s="537"/>
      <c r="N425" s="537"/>
      <c r="O425" s="537"/>
      <c r="P425" s="537"/>
      <c r="Q425" s="537"/>
      <c r="R425" s="537"/>
      <c r="S425" s="537"/>
      <c r="T425" s="537"/>
      <c r="U425" s="537"/>
      <c r="V425" s="537"/>
      <c r="W425" s="537"/>
      <c r="X425" s="537"/>
      <c r="Y425" s="537"/>
      <c r="Z425" s="537"/>
    </row>
    <row r="426" ht="14.25" spans="1:26">
      <c r="A426" s="537"/>
      <c r="B426" s="537"/>
      <c r="C426" s="537"/>
      <c r="D426" s="537"/>
      <c r="E426" s="537"/>
      <c r="F426" s="537"/>
      <c r="G426" s="537"/>
      <c r="H426" s="537"/>
      <c r="I426" s="537"/>
      <c r="J426" s="537"/>
      <c r="K426" s="537"/>
      <c r="L426" s="537"/>
      <c r="M426" s="537"/>
      <c r="N426" s="537"/>
      <c r="O426" s="537"/>
      <c r="P426" s="537"/>
      <c r="Q426" s="537"/>
      <c r="R426" s="537"/>
      <c r="S426" s="537"/>
      <c r="T426" s="537"/>
      <c r="U426" s="537"/>
      <c r="V426" s="537"/>
      <c r="W426" s="537"/>
      <c r="X426" s="537"/>
      <c r="Y426" s="537"/>
      <c r="Z426" s="537"/>
    </row>
    <row r="427" ht="14.25" spans="1:26">
      <c r="A427" s="537"/>
      <c r="B427" s="537"/>
      <c r="C427" s="537"/>
      <c r="D427" s="537"/>
      <c r="E427" s="537"/>
      <c r="F427" s="537"/>
      <c r="G427" s="537"/>
      <c r="H427" s="537"/>
      <c r="I427" s="537"/>
      <c r="J427" s="537"/>
      <c r="K427" s="537"/>
      <c r="L427" s="537"/>
      <c r="M427" s="537"/>
      <c r="N427" s="537"/>
      <c r="O427" s="537"/>
      <c r="P427" s="537"/>
      <c r="Q427" s="537"/>
      <c r="R427" s="537"/>
      <c r="S427" s="537"/>
      <c r="T427" s="537"/>
      <c r="U427" s="537"/>
      <c r="V427" s="537"/>
      <c r="W427" s="537"/>
      <c r="X427" s="537"/>
      <c r="Y427" s="537"/>
      <c r="Z427" s="537"/>
    </row>
    <row r="428" ht="14.25" spans="1:26">
      <c r="A428" s="537"/>
      <c r="B428" s="537"/>
      <c r="C428" s="537"/>
      <c r="D428" s="537"/>
      <c r="E428" s="537"/>
      <c r="F428" s="537"/>
      <c r="G428" s="537"/>
      <c r="H428" s="537"/>
      <c r="I428" s="537"/>
      <c r="J428" s="537"/>
      <c r="K428" s="537"/>
      <c r="L428" s="537"/>
      <c r="M428" s="537"/>
      <c r="N428" s="537"/>
      <c r="O428" s="537"/>
      <c r="P428" s="537"/>
      <c r="Q428" s="537"/>
      <c r="R428" s="537"/>
      <c r="S428" s="537"/>
      <c r="T428" s="537"/>
      <c r="U428" s="537"/>
      <c r="V428" s="537"/>
      <c r="W428" s="537"/>
      <c r="X428" s="537"/>
      <c r="Y428" s="537"/>
      <c r="Z428" s="537"/>
    </row>
    <row r="429" ht="14.25" spans="1:26">
      <c r="A429" s="537"/>
      <c r="B429" s="537"/>
      <c r="C429" s="537"/>
      <c r="D429" s="537"/>
      <c r="E429" s="537"/>
      <c r="F429" s="537"/>
      <c r="G429" s="537"/>
      <c r="H429" s="537"/>
      <c r="I429" s="537"/>
      <c r="J429" s="537"/>
      <c r="K429" s="537"/>
      <c r="L429" s="537"/>
      <c r="M429" s="537"/>
      <c r="N429" s="537"/>
      <c r="O429" s="537"/>
      <c r="P429" s="537"/>
      <c r="Q429" s="537"/>
      <c r="R429" s="537"/>
      <c r="S429" s="537"/>
      <c r="T429" s="537"/>
      <c r="U429" s="537"/>
      <c r="V429" s="537"/>
      <c r="W429" s="537"/>
      <c r="X429" s="537"/>
      <c r="Y429" s="537"/>
      <c r="Z429" s="537"/>
    </row>
    <row r="430" ht="14.25" spans="1:26">
      <c r="A430" s="537"/>
      <c r="B430" s="537"/>
      <c r="C430" s="537"/>
      <c r="D430" s="537"/>
      <c r="E430" s="537"/>
      <c r="F430" s="537"/>
      <c r="G430" s="537"/>
      <c r="H430" s="537"/>
      <c r="I430" s="537"/>
      <c r="J430" s="537"/>
      <c r="K430" s="537"/>
      <c r="L430" s="537"/>
      <c r="M430" s="537"/>
      <c r="N430" s="537"/>
      <c r="O430" s="537"/>
      <c r="P430" s="537"/>
      <c r="Q430" s="537"/>
      <c r="R430" s="537"/>
      <c r="S430" s="537"/>
      <c r="T430" s="537"/>
      <c r="U430" s="537"/>
      <c r="V430" s="537"/>
      <c r="W430" s="537"/>
      <c r="X430" s="537"/>
      <c r="Y430" s="537"/>
      <c r="Z430" s="537"/>
    </row>
    <row r="431" ht="14.25" spans="1:26">
      <c r="A431" s="537"/>
      <c r="B431" s="537"/>
      <c r="C431" s="537"/>
      <c r="D431" s="537"/>
      <c r="E431" s="537"/>
      <c r="F431" s="537"/>
      <c r="G431" s="537"/>
      <c r="H431" s="537"/>
      <c r="I431" s="537"/>
      <c r="J431" s="537"/>
      <c r="K431" s="537"/>
      <c r="L431" s="537"/>
      <c r="M431" s="537"/>
      <c r="N431" s="537"/>
      <c r="O431" s="537"/>
      <c r="P431" s="537"/>
      <c r="Q431" s="537"/>
      <c r="R431" s="537"/>
      <c r="S431" s="537"/>
      <c r="T431" s="537"/>
      <c r="U431" s="537"/>
      <c r="V431" s="537"/>
      <c r="W431" s="537"/>
      <c r="X431" s="537"/>
      <c r="Y431" s="537"/>
      <c r="Z431" s="537"/>
    </row>
    <row r="432" ht="14.25" spans="1:26">
      <c r="A432" s="537"/>
      <c r="B432" s="537"/>
      <c r="C432" s="537"/>
      <c r="D432" s="537"/>
      <c r="E432" s="537"/>
      <c r="F432" s="537"/>
      <c r="G432" s="537"/>
      <c r="H432" s="537"/>
      <c r="I432" s="537"/>
      <c r="J432" s="537"/>
      <c r="K432" s="537"/>
      <c r="L432" s="537"/>
      <c r="M432" s="537"/>
      <c r="N432" s="537"/>
      <c r="O432" s="537"/>
      <c r="P432" s="537"/>
      <c r="Q432" s="537"/>
      <c r="R432" s="537"/>
      <c r="S432" s="537"/>
      <c r="T432" s="537"/>
      <c r="U432" s="537"/>
      <c r="V432" s="537"/>
      <c r="W432" s="537"/>
      <c r="X432" s="537"/>
      <c r="Y432" s="537"/>
      <c r="Z432" s="537"/>
    </row>
    <row r="433" ht="14.25" spans="1:26">
      <c r="A433" s="537"/>
      <c r="B433" s="537"/>
      <c r="C433" s="537"/>
      <c r="D433" s="537"/>
      <c r="E433" s="537"/>
      <c r="F433" s="537"/>
      <c r="G433" s="537"/>
      <c r="H433" s="537"/>
      <c r="I433" s="537"/>
      <c r="J433" s="537"/>
      <c r="K433" s="537"/>
      <c r="L433" s="537"/>
      <c r="M433" s="537"/>
      <c r="N433" s="537"/>
      <c r="O433" s="537"/>
      <c r="P433" s="537"/>
      <c r="Q433" s="537"/>
      <c r="R433" s="537"/>
      <c r="S433" s="537"/>
      <c r="T433" s="537"/>
      <c r="U433" s="537"/>
      <c r="V433" s="537"/>
      <c r="W433" s="537"/>
      <c r="X433" s="537"/>
      <c r="Y433" s="537"/>
      <c r="Z433" s="537"/>
    </row>
    <row r="434" ht="14.25" spans="1:26">
      <c r="A434" s="537"/>
      <c r="B434" s="537"/>
      <c r="C434" s="537"/>
      <c r="D434" s="537"/>
      <c r="E434" s="537"/>
      <c r="F434" s="537"/>
      <c r="G434" s="537"/>
      <c r="H434" s="537"/>
      <c r="I434" s="537"/>
      <c r="J434" s="537"/>
      <c r="K434" s="537"/>
      <c r="L434" s="537"/>
      <c r="M434" s="537"/>
      <c r="N434" s="537"/>
      <c r="O434" s="537"/>
      <c r="P434" s="537"/>
      <c r="Q434" s="537"/>
      <c r="R434" s="537"/>
      <c r="S434" s="537"/>
      <c r="T434" s="537"/>
      <c r="U434" s="537"/>
      <c r="V434" s="537"/>
      <c r="W434" s="537"/>
      <c r="X434" s="537"/>
      <c r="Y434" s="537"/>
      <c r="Z434" s="537"/>
    </row>
    <row r="435" ht="14.25" spans="1:26">
      <c r="A435" s="537"/>
      <c r="B435" s="537"/>
      <c r="C435" s="537"/>
      <c r="D435" s="537"/>
      <c r="E435" s="537"/>
      <c r="F435" s="537"/>
      <c r="G435" s="537"/>
      <c r="H435" s="537"/>
      <c r="I435" s="537"/>
      <c r="J435" s="537"/>
      <c r="K435" s="537"/>
      <c r="L435" s="537"/>
      <c r="M435" s="537"/>
      <c r="N435" s="537"/>
      <c r="O435" s="537"/>
      <c r="P435" s="537"/>
      <c r="Q435" s="537"/>
      <c r="R435" s="537"/>
      <c r="S435" s="537"/>
      <c r="T435" s="537"/>
      <c r="U435" s="537"/>
      <c r="V435" s="537"/>
      <c r="W435" s="537"/>
      <c r="X435" s="537"/>
      <c r="Y435" s="537"/>
      <c r="Z435" s="537"/>
    </row>
    <row r="436" ht="14.25" spans="1:26">
      <c r="A436" s="537"/>
      <c r="B436" s="537"/>
      <c r="C436" s="537"/>
      <c r="D436" s="537"/>
      <c r="E436" s="537"/>
      <c r="F436" s="537"/>
      <c r="G436" s="537"/>
      <c r="H436" s="537"/>
      <c r="I436" s="537"/>
      <c r="J436" s="537"/>
      <c r="K436" s="537"/>
      <c r="L436" s="537"/>
      <c r="M436" s="537"/>
      <c r="N436" s="537"/>
      <c r="O436" s="537"/>
      <c r="P436" s="537"/>
      <c r="Q436" s="537"/>
      <c r="R436" s="537"/>
      <c r="S436" s="537"/>
      <c r="T436" s="537"/>
      <c r="U436" s="537"/>
      <c r="V436" s="537"/>
      <c r="W436" s="537"/>
      <c r="X436" s="537"/>
      <c r="Y436" s="537"/>
      <c r="Z436" s="537"/>
    </row>
    <row r="437" ht="14.25" spans="1:26">
      <c r="A437" s="537"/>
      <c r="B437" s="537"/>
      <c r="C437" s="537"/>
      <c r="D437" s="537"/>
      <c r="E437" s="537"/>
      <c r="F437" s="537"/>
      <c r="G437" s="537"/>
      <c r="H437" s="537"/>
      <c r="I437" s="537"/>
      <c r="J437" s="537"/>
      <c r="K437" s="537"/>
      <c r="L437" s="537"/>
      <c r="M437" s="537"/>
      <c r="N437" s="537"/>
      <c r="O437" s="537"/>
      <c r="P437" s="537"/>
      <c r="Q437" s="537"/>
      <c r="R437" s="537"/>
      <c r="S437" s="537"/>
      <c r="T437" s="537"/>
      <c r="U437" s="537"/>
      <c r="V437" s="537"/>
      <c r="W437" s="537"/>
      <c r="X437" s="537"/>
      <c r="Y437" s="537"/>
      <c r="Z437" s="537"/>
    </row>
    <row r="438" ht="14.25" spans="1:26">
      <c r="A438" s="537"/>
      <c r="B438" s="537"/>
      <c r="C438" s="537"/>
      <c r="D438" s="537"/>
      <c r="E438" s="537"/>
      <c r="F438" s="537"/>
      <c r="G438" s="537"/>
      <c r="H438" s="537"/>
      <c r="I438" s="537"/>
      <c r="J438" s="537"/>
      <c r="K438" s="537"/>
      <c r="L438" s="537"/>
      <c r="M438" s="537"/>
      <c r="N438" s="537"/>
      <c r="O438" s="537"/>
      <c r="P438" s="537"/>
      <c r="Q438" s="537"/>
      <c r="R438" s="537"/>
      <c r="S438" s="537"/>
      <c r="T438" s="537"/>
      <c r="U438" s="537"/>
      <c r="V438" s="537"/>
      <c r="W438" s="537"/>
      <c r="X438" s="537"/>
      <c r="Y438" s="537"/>
      <c r="Z438" s="537"/>
    </row>
    <row r="439" ht="14.25" spans="1:26">
      <c r="A439" s="537"/>
      <c r="B439" s="537"/>
      <c r="C439" s="537"/>
      <c r="D439" s="537"/>
      <c r="E439" s="537"/>
      <c r="F439" s="537"/>
      <c r="G439" s="537"/>
      <c r="H439" s="537"/>
      <c r="I439" s="537"/>
      <c r="J439" s="537"/>
      <c r="K439" s="537"/>
      <c r="L439" s="537"/>
      <c r="M439" s="537"/>
      <c r="N439" s="537"/>
      <c r="O439" s="537"/>
      <c r="P439" s="537"/>
      <c r="Q439" s="537"/>
      <c r="R439" s="537"/>
      <c r="S439" s="537"/>
      <c r="T439" s="537"/>
      <c r="U439" s="537"/>
      <c r="V439" s="537"/>
      <c r="W439" s="537"/>
      <c r="X439" s="537"/>
      <c r="Y439" s="537"/>
      <c r="Z439" s="537"/>
    </row>
    <row r="440" ht="14.25" spans="1:26">
      <c r="A440" s="537"/>
      <c r="B440" s="537"/>
      <c r="C440" s="537"/>
      <c r="D440" s="537"/>
      <c r="E440" s="537"/>
      <c r="F440" s="537"/>
      <c r="G440" s="537"/>
      <c r="H440" s="537"/>
      <c r="I440" s="537"/>
      <c r="J440" s="537"/>
      <c r="K440" s="537"/>
      <c r="L440" s="537"/>
      <c r="M440" s="537"/>
      <c r="N440" s="537"/>
      <c r="O440" s="537"/>
      <c r="P440" s="537"/>
      <c r="Q440" s="537"/>
      <c r="R440" s="537"/>
      <c r="S440" s="537"/>
      <c r="T440" s="537"/>
      <c r="U440" s="537"/>
      <c r="V440" s="537"/>
      <c r="W440" s="537"/>
      <c r="X440" s="537"/>
      <c r="Y440" s="537"/>
      <c r="Z440" s="537"/>
    </row>
    <row r="441" ht="14.25" spans="1:26">
      <c r="A441" s="537"/>
      <c r="B441" s="537"/>
      <c r="C441" s="537"/>
      <c r="D441" s="537"/>
      <c r="E441" s="537"/>
      <c r="F441" s="537"/>
      <c r="G441" s="537"/>
      <c r="H441" s="537"/>
      <c r="I441" s="537"/>
      <c r="J441" s="537"/>
      <c r="K441" s="537"/>
      <c r="L441" s="537"/>
      <c r="M441" s="537"/>
      <c r="N441" s="537"/>
      <c r="O441" s="537"/>
      <c r="P441" s="537"/>
      <c r="Q441" s="537"/>
      <c r="R441" s="537"/>
      <c r="S441" s="537"/>
      <c r="T441" s="537"/>
      <c r="U441" s="537"/>
      <c r="V441" s="537"/>
      <c r="W441" s="537"/>
      <c r="X441" s="537"/>
      <c r="Y441" s="537"/>
      <c r="Z441" s="537"/>
    </row>
    <row r="442" ht="14.25" spans="1:26">
      <c r="A442" s="537"/>
      <c r="B442" s="537"/>
      <c r="C442" s="537"/>
      <c r="D442" s="537"/>
      <c r="E442" s="537"/>
      <c r="F442" s="537"/>
      <c r="G442" s="537"/>
      <c r="H442" s="537"/>
      <c r="I442" s="537"/>
      <c r="J442" s="537"/>
      <c r="K442" s="537"/>
      <c r="L442" s="537"/>
      <c r="M442" s="537"/>
      <c r="N442" s="537"/>
      <c r="O442" s="537"/>
      <c r="P442" s="537"/>
      <c r="Q442" s="537"/>
      <c r="R442" s="537"/>
      <c r="S442" s="537"/>
      <c r="T442" s="537"/>
      <c r="U442" s="537"/>
      <c r="V442" s="537"/>
      <c r="W442" s="537"/>
      <c r="X442" s="537"/>
      <c r="Y442" s="537"/>
      <c r="Z442" s="537"/>
    </row>
    <row r="443" ht="14.25" spans="1:26">
      <c r="A443" s="537"/>
      <c r="B443" s="537"/>
      <c r="C443" s="537"/>
      <c r="D443" s="537"/>
      <c r="E443" s="537"/>
      <c r="F443" s="537"/>
      <c r="G443" s="537"/>
      <c r="H443" s="537"/>
      <c r="I443" s="537"/>
      <c r="J443" s="537"/>
      <c r="K443" s="537"/>
      <c r="L443" s="537"/>
      <c r="M443" s="537"/>
      <c r="N443" s="537"/>
      <c r="O443" s="537"/>
      <c r="P443" s="537"/>
      <c r="Q443" s="537"/>
      <c r="R443" s="537"/>
      <c r="S443" s="537"/>
      <c r="T443" s="537"/>
      <c r="U443" s="537"/>
      <c r="V443" s="537"/>
      <c r="W443" s="537"/>
      <c r="X443" s="537"/>
      <c r="Y443" s="537"/>
      <c r="Z443" s="537"/>
    </row>
    <row r="444" ht="14.25" spans="1:26">
      <c r="A444" s="537"/>
      <c r="B444" s="537"/>
      <c r="C444" s="537"/>
      <c r="D444" s="537"/>
      <c r="E444" s="537"/>
      <c r="F444" s="537"/>
      <c r="G444" s="537"/>
      <c r="H444" s="537"/>
      <c r="I444" s="537"/>
      <c r="J444" s="537"/>
      <c r="K444" s="537"/>
      <c r="L444" s="537"/>
      <c r="M444" s="537"/>
      <c r="N444" s="537"/>
      <c r="O444" s="537"/>
      <c r="P444" s="537"/>
      <c r="Q444" s="537"/>
      <c r="R444" s="537"/>
      <c r="S444" s="537"/>
      <c r="T444" s="537"/>
      <c r="U444" s="537"/>
      <c r="V444" s="537"/>
      <c r="W444" s="537"/>
      <c r="X444" s="537"/>
      <c r="Y444" s="537"/>
      <c r="Z444" s="537"/>
    </row>
    <row r="445" ht="14.25" spans="1:26">
      <c r="A445" s="537"/>
      <c r="B445" s="537"/>
      <c r="C445" s="537"/>
      <c r="D445" s="537"/>
      <c r="E445" s="537"/>
      <c r="F445" s="537"/>
      <c r="G445" s="537"/>
      <c r="H445" s="537"/>
      <c r="I445" s="537"/>
      <c r="J445" s="537"/>
      <c r="K445" s="537"/>
      <c r="L445" s="537"/>
      <c r="M445" s="537"/>
      <c r="N445" s="537"/>
      <c r="O445" s="537"/>
      <c r="P445" s="537"/>
      <c r="Q445" s="537"/>
      <c r="R445" s="537"/>
      <c r="S445" s="537"/>
      <c r="T445" s="537"/>
      <c r="U445" s="537"/>
      <c r="V445" s="537"/>
      <c r="W445" s="537"/>
      <c r="X445" s="537"/>
      <c r="Y445" s="537"/>
      <c r="Z445" s="537"/>
    </row>
    <row r="446" ht="14.25" spans="1:26">
      <c r="A446" s="537"/>
      <c r="B446" s="537"/>
      <c r="C446" s="537"/>
      <c r="D446" s="537"/>
      <c r="E446" s="537"/>
      <c r="F446" s="537"/>
      <c r="G446" s="537"/>
      <c r="H446" s="537"/>
      <c r="I446" s="537"/>
      <c r="J446" s="537"/>
      <c r="K446" s="537"/>
      <c r="L446" s="537"/>
      <c r="M446" s="537"/>
      <c r="N446" s="537"/>
      <c r="O446" s="537"/>
      <c r="P446" s="537"/>
      <c r="Q446" s="537"/>
      <c r="R446" s="537"/>
      <c r="S446" s="537"/>
      <c r="T446" s="537"/>
      <c r="U446" s="537"/>
      <c r="V446" s="537"/>
      <c r="W446" s="537"/>
      <c r="X446" s="537"/>
      <c r="Y446" s="537"/>
      <c r="Z446" s="537"/>
    </row>
    <row r="447" ht="14.25" spans="1:26">
      <c r="A447" s="537"/>
      <c r="B447" s="537"/>
      <c r="C447" s="537"/>
      <c r="D447" s="537"/>
      <c r="E447" s="537"/>
      <c r="F447" s="537"/>
      <c r="G447" s="537"/>
      <c r="H447" s="537"/>
      <c r="I447" s="537"/>
      <c r="J447" s="537"/>
      <c r="K447" s="537"/>
      <c r="L447" s="537"/>
      <c r="M447" s="537"/>
      <c r="N447" s="537"/>
      <c r="O447" s="537"/>
      <c r="P447" s="537"/>
      <c r="Q447" s="537"/>
      <c r="R447" s="537"/>
      <c r="S447" s="537"/>
      <c r="T447" s="537"/>
      <c r="U447" s="537"/>
      <c r="V447" s="537"/>
      <c r="W447" s="537"/>
      <c r="X447" s="537"/>
      <c r="Y447" s="537"/>
      <c r="Z447" s="537"/>
    </row>
    <row r="448" ht="14.25" spans="1:26">
      <c r="A448" s="537"/>
      <c r="B448" s="537"/>
      <c r="C448" s="537"/>
      <c r="D448" s="537"/>
      <c r="E448" s="537"/>
      <c r="F448" s="537"/>
      <c r="G448" s="537"/>
      <c r="H448" s="537"/>
      <c r="I448" s="537"/>
      <c r="J448" s="537"/>
      <c r="K448" s="537"/>
      <c r="L448" s="537"/>
      <c r="M448" s="537"/>
      <c r="N448" s="537"/>
      <c r="O448" s="537"/>
      <c r="P448" s="537"/>
      <c r="Q448" s="537"/>
      <c r="R448" s="537"/>
      <c r="S448" s="537"/>
      <c r="T448" s="537"/>
      <c r="U448" s="537"/>
      <c r="V448" s="537"/>
      <c r="W448" s="537"/>
      <c r="X448" s="537"/>
      <c r="Y448" s="537"/>
      <c r="Z448" s="537"/>
    </row>
    <row r="449" ht="14.25" spans="1:26">
      <c r="A449" s="537"/>
      <c r="B449" s="537"/>
      <c r="C449" s="537"/>
      <c r="D449" s="537"/>
      <c r="E449" s="537"/>
      <c r="F449" s="537"/>
      <c r="G449" s="537"/>
      <c r="H449" s="537"/>
      <c r="I449" s="537"/>
      <c r="J449" s="537"/>
      <c r="K449" s="537"/>
      <c r="L449" s="537"/>
      <c r="M449" s="537"/>
      <c r="N449" s="537"/>
      <c r="O449" s="537"/>
      <c r="P449" s="537"/>
      <c r="Q449" s="537"/>
      <c r="R449" s="537"/>
      <c r="S449" s="537"/>
      <c r="T449" s="537"/>
      <c r="U449" s="537"/>
      <c r="V449" s="537"/>
      <c r="W449" s="537"/>
      <c r="X449" s="537"/>
      <c r="Y449" s="537"/>
      <c r="Z449" s="537"/>
    </row>
    <row r="450" ht="14.25" spans="1:26">
      <c r="A450" s="537"/>
      <c r="B450" s="537"/>
      <c r="C450" s="537"/>
      <c r="D450" s="537"/>
      <c r="E450" s="537"/>
      <c r="F450" s="537"/>
      <c r="G450" s="537"/>
      <c r="H450" s="537"/>
      <c r="I450" s="537"/>
      <c r="J450" s="537"/>
      <c r="K450" s="537"/>
      <c r="L450" s="537"/>
      <c r="M450" s="537"/>
      <c r="N450" s="537"/>
      <c r="O450" s="537"/>
      <c r="P450" s="537"/>
      <c r="Q450" s="537"/>
      <c r="R450" s="537"/>
      <c r="S450" s="537"/>
      <c r="T450" s="537"/>
      <c r="U450" s="537"/>
      <c r="V450" s="537"/>
      <c r="W450" s="537"/>
      <c r="X450" s="537"/>
      <c r="Y450" s="537"/>
      <c r="Z450" s="537"/>
    </row>
    <row r="451" ht="14.25" spans="1:26">
      <c r="A451" s="537"/>
      <c r="B451" s="537"/>
      <c r="C451" s="537"/>
      <c r="D451" s="537"/>
      <c r="E451" s="537"/>
      <c r="F451" s="537"/>
      <c r="G451" s="537"/>
      <c r="H451" s="537"/>
      <c r="I451" s="537"/>
      <c r="J451" s="537"/>
      <c r="K451" s="537"/>
      <c r="L451" s="537"/>
      <c r="M451" s="537"/>
      <c r="N451" s="537"/>
      <c r="O451" s="537"/>
      <c r="P451" s="537"/>
      <c r="Q451" s="537"/>
      <c r="R451" s="537"/>
      <c r="S451" s="537"/>
      <c r="T451" s="537"/>
      <c r="U451" s="537"/>
      <c r="V451" s="537"/>
      <c r="W451" s="537"/>
      <c r="X451" s="537"/>
      <c r="Y451" s="537"/>
      <c r="Z451" s="537"/>
    </row>
    <row r="452" ht="14.25" spans="1:26">
      <c r="A452" s="537"/>
      <c r="B452" s="537"/>
      <c r="C452" s="537"/>
      <c r="D452" s="537"/>
      <c r="E452" s="537"/>
      <c r="F452" s="537"/>
      <c r="G452" s="537"/>
      <c r="H452" s="537"/>
      <c r="I452" s="537"/>
      <c r="J452" s="537"/>
      <c r="K452" s="537"/>
      <c r="L452" s="537"/>
      <c r="M452" s="537"/>
      <c r="N452" s="537"/>
      <c r="O452" s="537"/>
      <c r="P452" s="537"/>
      <c r="Q452" s="537"/>
      <c r="R452" s="537"/>
      <c r="S452" s="537"/>
      <c r="T452" s="537"/>
      <c r="U452" s="537"/>
      <c r="V452" s="537"/>
      <c r="W452" s="537"/>
      <c r="X452" s="537"/>
      <c r="Y452" s="537"/>
      <c r="Z452" s="537"/>
    </row>
    <row r="453" ht="14.25" spans="1:26">
      <c r="A453" s="537"/>
      <c r="B453" s="537"/>
      <c r="C453" s="537"/>
      <c r="D453" s="537"/>
      <c r="E453" s="537"/>
      <c r="F453" s="537"/>
      <c r="G453" s="537"/>
      <c r="H453" s="537"/>
      <c r="I453" s="537"/>
      <c r="J453" s="537"/>
      <c r="K453" s="537"/>
      <c r="L453" s="537"/>
      <c r="M453" s="537"/>
      <c r="N453" s="537"/>
      <c r="O453" s="537"/>
      <c r="P453" s="537"/>
      <c r="Q453" s="537"/>
      <c r="R453" s="537"/>
      <c r="S453" s="537"/>
      <c r="T453" s="537"/>
      <c r="U453" s="537"/>
      <c r="V453" s="537"/>
      <c r="W453" s="537"/>
      <c r="X453" s="537"/>
      <c r="Y453" s="537"/>
      <c r="Z453" s="537"/>
    </row>
    <row r="454" ht="14.25" spans="1:26">
      <c r="A454" s="537"/>
      <c r="B454" s="537"/>
      <c r="C454" s="537"/>
      <c r="D454" s="537"/>
      <c r="E454" s="537"/>
      <c r="F454" s="537"/>
      <c r="G454" s="537"/>
      <c r="H454" s="537"/>
      <c r="I454" s="537"/>
      <c r="J454" s="537"/>
      <c r="K454" s="537"/>
      <c r="L454" s="537"/>
      <c r="M454" s="537"/>
      <c r="N454" s="537"/>
      <c r="O454" s="537"/>
      <c r="P454" s="537"/>
      <c r="Q454" s="537"/>
      <c r="R454" s="537"/>
      <c r="S454" s="537"/>
      <c r="T454" s="537"/>
      <c r="U454" s="537"/>
      <c r="V454" s="537"/>
      <c r="W454" s="537"/>
      <c r="X454" s="537"/>
      <c r="Y454" s="537"/>
      <c r="Z454" s="537"/>
    </row>
    <row r="455" ht="14.25" spans="1:26">
      <c r="A455" s="537"/>
      <c r="B455" s="537"/>
      <c r="C455" s="537"/>
      <c r="D455" s="537"/>
      <c r="E455" s="537"/>
      <c r="F455" s="537"/>
      <c r="G455" s="537"/>
      <c r="H455" s="537"/>
      <c r="I455" s="537"/>
      <c r="J455" s="537"/>
      <c r="K455" s="537"/>
      <c r="L455" s="537"/>
      <c r="M455" s="537"/>
      <c r="N455" s="537"/>
      <c r="O455" s="537"/>
      <c r="P455" s="537"/>
      <c r="Q455" s="537"/>
      <c r="R455" s="537"/>
      <c r="S455" s="537"/>
      <c r="T455" s="537"/>
      <c r="U455" s="537"/>
      <c r="V455" s="537"/>
      <c r="W455" s="537"/>
      <c r="X455" s="537"/>
      <c r="Y455" s="537"/>
      <c r="Z455" s="537"/>
    </row>
    <row r="456" ht="14.25" spans="1:26">
      <c r="A456" s="537"/>
      <c r="B456" s="537"/>
      <c r="C456" s="537"/>
      <c r="D456" s="537"/>
      <c r="E456" s="537"/>
      <c r="F456" s="537"/>
      <c r="G456" s="537"/>
      <c r="H456" s="537"/>
      <c r="I456" s="537"/>
      <c r="J456" s="537"/>
      <c r="K456" s="537"/>
      <c r="L456" s="537"/>
      <c r="M456" s="537"/>
      <c r="N456" s="537"/>
      <c r="O456" s="537"/>
      <c r="P456" s="537"/>
      <c r="Q456" s="537"/>
      <c r="R456" s="537"/>
      <c r="S456" s="537"/>
      <c r="T456" s="537"/>
      <c r="U456" s="537"/>
      <c r="V456" s="537"/>
      <c r="W456" s="537"/>
      <c r="X456" s="537"/>
      <c r="Y456" s="537"/>
      <c r="Z456" s="537"/>
    </row>
    <row r="457" ht="14.25" spans="1:26">
      <c r="A457" s="537"/>
      <c r="B457" s="537"/>
      <c r="C457" s="537"/>
      <c r="D457" s="537"/>
      <c r="E457" s="537"/>
      <c r="F457" s="537"/>
      <c r="G457" s="537"/>
      <c r="H457" s="537"/>
      <c r="I457" s="537"/>
      <c r="J457" s="537"/>
      <c r="K457" s="537"/>
      <c r="L457" s="537"/>
      <c r="M457" s="537"/>
      <c r="N457" s="537"/>
      <c r="O457" s="537"/>
      <c r="P457" s="537"/>
      <c r="Q457" s="537"/>
      <c r="R457" s="537"/>
      <c r="S457" s="537"/>
      <c r="T457" s="537"/>
      <c r="U457" s="537"/>
      <c r="V457" s="537"/>
      <c r="W457" s="537"/>
      <c r="X457" s="537"/>
      <c r="Y457" s="537"/>
      <c r="Z457" s="537"/>
    </row>
    <row r="458" ht="14.25" spans="1:26">
      <c r="A458" s="537"/>
      <c r="B458" s="537"/>
      <c r="C458" s="537"/>
      <c r="D458" s="537"/>
      <c r="E458" s="537"/>
      <c r="F458" s="537"/>
      <c r="G458" s="537"/>
      <c r="H458" s="537"/>
      <c r="I458" s="537"/>
      <c r="J458" s="537"/>
      <c r="K458" s="537"/>
      <c r="L458" s="537"/>
      <c r="M458" s="537"/>
      <c r="N458" s="537"/>
      <c r="O458" s="537"/>
      <c r="P458" s="537"/>
      <c r="Q458" s="537"/>
      <c r="R458" s="537"/>
      <c r="S458" s="537"/>
      <c r="T458" s="537"/>
      <c r="U458" s="537"/>
      <c r="V458" s="537"/>
      <c r="W458" s="537"/>
      <c r="X458" s="537"/>
      <c r="Y458" s="537"/>
      <c r="Z458" s="537"/>
    </row>
    <row r="459" ht="14.25" spans="1:26">
      <c r="A459" s="537"/>
      <c r="B459" s="537"/>
      <c r="C459" s="537"/>
      <c r="D459" s="537"/>
      <c r="E459" s="537"/>
      <c r="F459" s="537"/>
      <c r="G459" s="537"/>
      <c r="H459" s="537"/>
      <c r="I459" s="537"/>
      <c r="J459" s="537"/>
      <c r="K459" s="537"/>
      <c r="L459" s="537"/>
      <c r="M459" s="537"/>
      <c r="N459" s="537"/>
      <c r="O459" s="537"/>
      <c r="P459" s="537"/>
      <c r="Q459" s="537"/>
      <c r="R459" s="537"/>
      <c r="S459" s="537"/>
      <c r="T459" s="537"/>
      <c r="U459" s="537"/>
      <c r="V459" s="537"/>
      <c r="W459" s="537"/>
      <c r="X459" s="537"/>
      <c r="Y459" s="537"/>
      <c r="Z459" s="537"/>
    </row>
    <row r="460" ht="14.25" spans="1:26">
      <c r="A460" s="537"/>
      <c r="B460" s="537"/>
      <c r="C460" s="537"/>
      <c r="D460" s="537"/>
      <c r="E460" s="537"/>
      <c r="F460" s="537"/>
      <c r="G460" s="537"/>
      <c r="H460" s="537"/>
      <c r="I460" s="537"/>
      <c r="J460" s="537"/>
      <c r="K460" s="537"/>
      <c r="L460" s="537"/>
      <c r="M460" s="537"/>
      <c r="N460" s="537"/>
      <c r="O460" s="537"/>
      <c r="P460" s="537"/>
      <c r="Q460" s="537"/>
      <c r="R460" s="537"/>
      <c r="S460" s="537"/>
      <c r="T460" s="537"/>
      <c r="U460" s="537"/>
      <c r="V460" s="537"/>
      <c r="W460" s="537"/>
      <c r="X460" s="537"/>
      <c r="Y460" s="537"/>
      <c r="Z460" s="537"/>
    </row>
    <row r="461" ht="14.25" spans="1:26">
      <c r="A461" s="537"/>
      <c r="B461" s="537"/>
      <c r="C461" s="537"/>
      <c r="D461" s="537"/>
      <c r="E461" s="537"/>
      <c r="F461" s="537"/>
      <c r="G461" s="537"/>
      <c r="H461" s="537"/>
      <c r="I461" s="537"/>
      <c r="J461" s="537"/>
      <c r="K461" s="537"/>
      <c r="L461" s="537"/>
      <c r="M461" s="537"/>
      <c r="N461" s="537"/>
      <c r="O461" s="537"/>
      <c r="P461" s="537"/>
      <c r="Q461" s="537"/>
      <c r="R461" s="537"/>
      <c r="S461" s="537"/>
      <c r="T461" s="537"/>
      <c r="U461" s="537"/>
      <c r="V461" s="537"/>
      <c r="W461" s="537"/>
      <c r="X461" s="537"/>
      <c r="Y461" s="537"/>
      <c r="Z461" s="537"/>
    </row>
    <row r="462" ht="14.25" spans="1:26">
      <c r="A462" s="537"/>
      <c r="B462" s="537"/>
      <c r="C462" s="537"/>
      <c r="D462" s="537"/>
      <c r="E462" s="537"/>
      <c r="F462" s="537"/>
      <c r="G462" s="537"/>
      <c r="H462" s="537"/>
      <c r="I462" s="537"/>
      <c r="J462" s="537"/>
      <c r="K462" s="537"/>
      <c r="L462" s="537"/>
      <c r="M462" s="537"/>
      <c r="N462" s="537"/>
      <c r="O462" s="537"/>
      <c r="P462" s="537"/>
      <c r="Q462" s="537"/>
      <c r="R462" s="537"/>
      <c r="S462" s="537"/>
      <c r="T462" s="537"/>
      <c r="U462" s="537"/>
      <c r="V462" s="537"/>
      <c r="W462" s="537"/>
      <c r="X462" s="537"/>
      <c r="Y462" s="537"/>
      <c r="Z462" s="537"/>
    </row>
    <row r="463" ht="14.25" spans="1:26">
      <c r="A463" s="537"/>
      <c r="B463" s="537"/>
      <c r="C463" s="537"/>
      <c r="D463" s="537"/>
      <c r="E463" s="537"/>
      <c r="F463" s="537"/>
      <c r="G463" s="537"/>
      <c r="H463" s="537"/>
      <c r="I463" s="537"/>
      <c r="J463" s="537"/>
      <c r="K463" s="537"/>
      <c r="L463" s="537"/>
      <c r="M463" s="537"/>
      <c r="N463" s="537"/>
      <c r="O463" s="537"/>
      <c r="P463" s="537"/>
      <c r="Q463" s="537"/>
      <c r="R463" s="537"/>
      <c r="S463" s="537"/>
      <c r="T463" s="537"/>
      <c r="U463" s="537"/>
      <c r="V463" s="537"/>
      <c r="W463" s="537"/>
      <c r="X463" s="537"/>
      <c r="Y463" s="537"/>
      <c r="Z463" s="537"/>
    </row>
    <row r="464" ht="14.25" spans="1:26">
      <c r="A464" s="537"/>
      <c r="B464" s="537"/>
      <c r="C464" s="537"/>
      <c r="D464" s="537"/>
      <c r="E464" s="537"/>
      <c r="F464" s="537"/>
      <c r="G464" s="537"/>
      <c r="H464" s="537"/>
      <c r="I464" s="537"/>
      <c r="J464" s="537"/>
      <c r="K464" s="537"/>
      <c r="L464" s="537"/>
      <c r="M464" s="537"/>
      <c r="N464" s="537"/>
      <c r="O464" s="537"/>
      <c r="P464" s="537"/>
      <c r="Q464" s="537"/>
      <c r="R464" s="537"/>
      <c r="S464" s="537"/>
      <c r="T464" s="537"/>
      <c r="U464" s="537"/>
      <c r="V464" s="537"/>
      <c r="W464" s="537"/>
      <c r="X464" s="537"/>
      <c r="Y464" s="537"/>
      <c r="Z464" s="537"/>
    </row>
    <row r="465" ht="14.25" spans="1:26">
      <c r="A465" s="537"/>
      <c r="B465" s="537"/>
      <c r="C465" s="537"/>
      <c r="D465" s="537"/>
      <c r="E465" s="537"/>
      <c r="F465" s="537"/>
      <c r="G465" s="537"/>
      <c r="H465" s="537"/>
      <c r="I465" s="537"/>
      <c r="J465" s="537"/>
      <c r="K465" s="537"/>
      <c r="L465" s="537"/>
      <c r="M465" s="537"/>
      <c r="N465" s="537"/>
      <c r="O465" s="537"/>
      <c r="P465" s="537"/>
      <c r="Q465" s="537"/>
      <c r="R465" s="537"/>
      <c r="S465" s="537"/>
      <c r="T465" s="537"/>
      <c r="U465" s="537"/>
      <c r="V465" s="537"/>
      <c r="W465" s="537"/>
      <c r="X465" s="537"/>
      <c r="Y465" s="537"/>
      <c r="Z465" s="537"/>
    </row>
    <row r="466" ht="14.25" spans="1:26">
      <c r="A466" s="537"/>
      <c r="B466" s="537"/>
      <c r="C466" s="537"/>
      <c r="D466" s="537"/>
      <c r="E466" s="537"/>
      <c r="F466" s="537"/>
      <c r="G466" s="537"/>
      <c r="H466" s="537"/>
      <c r="I466" s="537"/>
      <c r="J466" s="537"/>
      <c r="K466" s="537"/>
      <c r="L466" s="537"/>
      <c r="M466" s="537"/>
      <c r="N466" s="537"/>
      <c r="O466" s="537"/>
      <c r="P466" s="537"/>
      <c r="Q466" s="537"/>
      <c r="R466" s="537"/>
      <c r="S466" s="537"/>
      <c r="T466" s="537"/>
      <c r="U466" s="537"/>
      <c r="V466" s="537"/>
      <c r="W466" s="537"/>
      <c r="X466" s="537"/>
      <c r="Y466" s="537"/>
      <c r="Z466" s="537"/>
    </row>
    <row r="467" ht="14.25" spans="1:26">
      <c r="A467" s="537"/>
      <c r="B467" s="537"/>
      <c r="C467" s="537"/>
      <c r="D467" s="537"/>
      <c r="E467" s="537"/>
      <c r="F467" s="537"/>
      <c r="G467" s="537"/>
      <c r="H467" s="537"/>
      <c r="I467" s="537"/>
      <c r="J467" s="537"/>
      <c r="K467" s="537"/>
      <c r="L467" s="537"/>
      <c r="M467" s="537"/>
      <c r="N467" s="537"/>
      <c r="O467" s="537"/>
      <c r="P467" s="537"/>
      <c r="Q467" s="537"/>
      <c r="R467" s="537"/>
      <c r="S467" s="537"/>
      <c r="T467" s="537"/>
      <c r="U467" s="537"/>
      <c r="V467" s="537"/>
      <c r="W467" s="537"/>
      <c r="X467" s="537"/>
      <c r="Y467" s="537"/>
      <c r="Z467" s="537"/>
    </row>
    <row r="468" ht="14.25" spans="1:26">
      <c r="A468" s="537"/>
      <c r="B468" s="537"/>
      <c r="C468" s="537"/>
      <c r="D468" s="537"/>
      <c r="E468" s="537"/>
      <c r="F468" s="537"/>
      <c r="G468" s="537"/>
      <c r="H468" s="537"/>
      <c r="I468" s="537"/>
      <c r="J468" s="537"/>
      <c r="K468" s="537"/>
      <c r="L468" s="537"/>
      <c r="M468" s="537"/>
      <c r="N468" s="537"/>
      <c r="O468" s="537"/>
      <c r="P468" s="537"/>
      <c r="Q468" s="537"/>
      <c r="R468" s="537"/>
      <c r="S468" s="537"/>
      <c r="T468" s="537"/>
      <c r="U468" s="537"/>
      <c r="V468" s="537"/>
      <c r="W468" s="537"/>
      <c r="X468" s="537"/>
      <c r="Y468" s="537"/>
      <c r="Z468" s="537"/>
    </row>
    <row r="469" ht="14.25" spans="1:26">
      <c r="A469" s="537"/>
      <c r="B469" s="537"/>
      <c r="C469" s="537"/>
      <c r="D469" s="537"/>
      <c r="E469" s="537"/>
      <c r="F469" s="537"/>
      <c r="G469" s="537"/>
      <c r="H469" s="537"/>
      <c r="I469" s="537"/>
      <c r="J469" s="537"/>
      <c r="K469" s="537"/>
      <c r="L469" s="537"/>
      <c r="M469" s="537"/>
      <c r="N469" s="537"/>
      <c r="O469" s="537"/>
      <c r="P469" s="537"/>
      <c r="Q469" s="537"/>
      <c r="R469" s="537"/>
      <c r="S469" s="537"/>
      <c r="T469" s="537"/>
      <c r="U469" s="537"/>
      <c r="V469" s="537"/>
      <c r="W469" s="537"/>
      <c r="X469" s="537"/>
      <c r="Y469" s="537"/>
      <c r="Z469" s="537"/>
    </row>
    <row r="470" ht="14.25" spans="1:26">
      <c r="A470" s="537"/>
      <c r="B470" s="537"/>
      <c r="C470" s="537"/>
      <c r="D470" s="537"/>
      <c r="E470" s="537"/>
      <c r="F470" s="537"/>
      <c r="G470" s="537"/>
      <c r="H470" s="537"/>
      <c r="I470" s="537"/>
      <c r="J470" s="537"/>
      <c r="K470" s="537"/>
      <c r="L470" s="537"/>
      <c r="M470" s="537"/>
      <c r="N470" s="537"/>
      <c r="O470" s="537"/>
      <c r="P470" s="537"/>
      <c r="Q470" s="537"/>
      <c r="R470" s="537"/>
      <c r="S470" s="537"/>
      <c r="T470" s="537"/>
      <c r="U470" s="537"/>
      <c r="V470" s="537"/>
      <c r="W470" s="537"/>
      <c r="X470" s="537"/>
      <c r="Y470" s="537"/>
      <c r="Z470" s="537"/>
    </row>
    <row r="471" ht="14.25" spans="1:26">
      <c r="A471" s="537"/>
      <c r="B471" s="537"/>
      <c r="C471" s="537"/>
      <c r="D471" s="537"/>
      <c r="E471" s="537"/>
      <c r="F471" s="537"/>
      <c r="G471" s="537"/>
      <c r="H471" s="537"/>
      <c r="I471" s="537"/>
      <c r="J471" s="537"/>
      <c r="K471" s="537"/>
      <c r="L471" s="537"/>
      <c r="M471" s="537"/>
      <c r="N471" s="537"/>
      <c r="O471" s="537"/>
      <c r="P471" s="537"/>
      <c r="Q471" s="537"/>
      <c r="R471" s="537"/>
      <c r="S471" s="537"/>
      <c r="T471" s="537"/>
      <c r="U471" s="537"/>
      <c r="V471" s="537"/>
      <c r="W471" s="537"/>
      <c r="X471" s="537"/>
      <c r="Y471" s="537"/>
      <c r="Z471" s="537"/>
    </row>
    <row r="472" ht="14.25" spans="1:26">
      <c r="A472" s="537"/>
      <c r="B472" s="537"/>
      <c r="C472" s="537"/>
      <c r="D472" s="537"/>
      <c r="E472" s="537"/>
      <c r="F472" s="537"/>
      <c r="G472" s="537"/>
      <c r="H472" s="537"/>
      <c r="I472" s="537"/>
      <c r="J472" s="537"/>
      <c r="K472" s="537"/>
      <c r="L472" s="537"/>
      <c r="M472" s="537"/>
      <c r="N472" s="537"/>
      <c r="O472" s="537"/>
      <c r="P472" s="537"/>
      <c r="Q472" s="537"/>
      <c r="R472" s="537"/>
      <c r="S472" s="537"/>
      <c r="T472" s="537"/>
      <c r="U472" s="537"/>
      <c r="V472" s="537"/>
      <c r="W472" s="537"/>
      <c r="X472" s="537"/>
      <c r="Y472" s="537"/>
      <c r="Z472" s="537"/>
    </row>
    <row r="473" ht="14.25" spans="1:26">
      <c r="A473" s="537"/>
      <c r="B473" s="537"/>
      <c r="C473" s="537"/>
      <c r="D473" s="537"/>
      <c r="E473" s="537"/>
      <c r="F473" s="537"/>
      <c r="G473" s="537"/>
      <c r="H473" s="537"/>
      <c r="I473" s="537"/>
      <c r="J473" s="537"/>
      <c r="K473" s="537"/>
      <c r="L473" s="537"/>
      <c r="M473" s="537"/>
      <c r="N473" s="537"/>
      <c r="O473" s="537"/>
      <c r="P473" s="537"/>
      <c r="Q473" s="537"/>
      <c r="R473" s="537"/>
      <c r="S473" s="537"/>
      <c r="T473" s="537"/>
      <c r="U473" s="537"/>
      <c r="V473" s="537"/>
      <c r="W473" s="537"/>
      <c r="X473" s="537"/>
      <c r="Y473" s="537"/>
      <c r="Z473" s="537"/>
    </row>
    <row r="474" ht="14.25" spans="1:26">
      <c r="A474" s="537"/>
      <c r="B474" s="537"/>
      <c r="C474" s="537"/>
      <c r="D474" s="537"/>
      <c r="E474" s="537"/>
      <c r="F474" s="537"/>
      <c r="G474" s="537"/>
      <c r="H474" s="537"/>
      <c r="I474" s="537"/>
      <c r="J474" s="537"/>
      <c r="K474" s="537"/>
      <c r="L474" s="537"/>
      <c r="M474" s="537"/>
      <c r="N474" s="537"/>
      <c r="O474" s="537"/>
      <c r="P474" s="537"/>
      <c r="Q474" s="537"/>
      <c r="R474" s="537"/>
      <c r="S474" s="537"/>
      <c r="T474" s="537"/>
      <c r="U474" s="537"/>
      <c r="V474" s="537"/>
      <c r="W474" s="537"/>
      <c r="X474" s="537"/>
      <c r="Y474" s="537"/>
      <c r="Z474" s="537"/>
    </row>
    <row r="475" ht="14.25" spans="1:26">
      <c r="A475" s="537"/>
      <c r="B475" s="537"/>
      <c r="C475" s="537"/>
      <c r="D475" s="537"/>
      <c r="E475" s="537"/>
      <c r="F475" s="537"/>
      <c r="G475" s="537"/>
      <c r="H475" s="537"/>
      <c r="I475" s="537"/>
      <c r="J475" s="537"/>
      <c r="K475" s="537"/>
      <c r="L475" s="537"/>
      <c r="M475" s="537"/>
      <c r="N475" s="537"/>
      <c r="O475" s="537"/>
      <c r="P475" s="537"/>
      <c r="Q475" s="537"/>
      <c r="R475" s="537"/>
      <c r="S475" s="537"/>
      <c r="T475" s="537"/>
      <c r="U475" s="537"/>
      <c r="V475" s="537"/>
      <c r="W475" s="537"/>
      <c r="X475" s="537"/>
      <c r="Y475" s="537"/>
      <c r="Z475" s="537"/>
    </row>
    <row r="476" ht="14.25" spans="1:26">
      <c r="A476" s="537"/>
      <c r="B476" s="537"/>
      <c r="C476" s="537"/>
      <c r="D476" s="537"/>
      <c r="E476" s="537"/>
      <c r="F476" s="537"/>
      <c r="G476" s="537"/>
      <c r="H476" s="537"/>
      <c r="I476" s="537"/>
      <c r="J476" s="537"/>
      <c r="K476" s="537"/>
      <c r="L476" s="537"/>
      <c r="M476" s="537"/>
      <c r="N476" s="537"/>
      <c r="O476" s="537"/>
      <c r="P476" s="537"/>
      <c r="Q476" s="537"/>
      <c r="R476" s="537"/>
      <c r="S476" s="537"/>
      <c r="T476" s="537"/>
      <c r="U476" s="537"/>
      <c r="V476" s="537"/>
      <c r="W476" s="537"/>
      <c r="X476" s="537"/>
      <c r="Y476" s="537"/>
      <c r="Z476" s="537"/>
    </row>
    <row r="477" ht="14.25" spans="1:26">
      <c r="A477" s="537"/>
      <c r="B477" s="537"/>
      <c r="C477" s="537"/>
      <c r="D477" s="537"/>
      <c r="E477" s="537"/>
      <c r="F477" s="537"/>
      <c r="G477" s="537"/>
      <c r="H477" s="537"/>
      <c r="I477" s="537"/>
      <c r="J477" s="537"/>
      <c r="K477" s="537"/>
      <c r="L477" s="537"/>
      <c r="M477" s="537"/>
      <c r="N477" s="537"/>
      <c r="O477" s="537"/>
      <c r="P477" s="537"/>
      <c r="Q477" s="537"/>
      <c r="R477" s="537"/>
      <c r="S477" s="537"/>
      <c r="T477" s="537"/>
      <c r="U477" s="537"/>
      <c r="V477" s="537"/>
      <c r="W477" s="537"/>
      <c r="X477" s="537"/>
      <c r="Y477" s="537"/>
      <c r="Z477" s="537"/>
    </row>
    <row r="478" ht="14.25" spans="1:26">
      <c r="A478" s="537"/>
      <c r="B478" s="537"/>
      <c r="C478" s="537"/>
      <c r="D478" s="537"/>
      <c r="E478" s="537"/>
      <c r="F478" s="537"/>
      <c r="G478" s="537"/>
      <c r="H478" s="537"/>
      <c r="I478" s="537"/>
      <c r="J478" s="537"/>
      <c r="K478" s="537"/>
      <c r="L478" s="537"/>
      <c r="M478" s="537"/>
      <c r="N478" s="537"/>
      <c r="O478" s="537"/>
      <c r="P478" s="537"/>
      <c r="Q478" s="537"/>
      <c r="R478" s="537"/>
      <c r="S478" s="537"/>
      <c r="T478" s="537"/>
      <c r="U478" s="537"/>
      <c r="V478" s="537"/>
      <c r="W478" s="537"/>
      <c r="X478" s="537"/>
      <c r="Y478" s="537"/>
      <c r="Z478" s="537"/>
    </row>
    <row r="479" ht="14.25" spans="1:26">
      <c r="A479" s="537"/>
      <c r="B479" s="537"/>
      <c r="C479" s="537"/>
      <c r="D479" s="537"/>
      <c r="E479" s="537"/>
      <c r="F479" s="537"/>
      <c r="G479" s="537"/>
      <c r="H479" s="537"/>
      <c r="I479" s="537"/>
      <c r="J479" s="537"/>
      <c r="K479" s="537"/>
      <c r="L479" s="537"/>
      <c r="M479" s="537"/>
      <c r="N479" s="537"/>
      <c r="O479" s="537"/>
      <c r="P479" s="537"/>
      <c r="Q479" s="537"/>
      <c r="R479" s="537"/>
      <c r="S479" s="537"/>
      <c r="T479" s="537"/>
      <c r="U479" s="537"/>
      <c r="V479" s="537"/>
      <c r="W479" s="537"/>
      <c r="X479" s="537"/>
      <c r="Y479" s="537"/>
      <c r="Z479" s="537"/>
    </row>
    <row r="480" ht="14.25" spans="1:26">
      <c r="A480" s="537"/>
      <c r="B480" s="537"/>
      <c r="C480" s="537"/>
      <c r="D480" s="537"/>
      <c r="E480" s="537"/>
      <c r="F480" s="537"/>
      <c r="G480" s="537"/>
      <c r="H480" s="537"/>
      <c r="I480" s="537"/>
      <c r="J480" s="537"/>
      <c r="K480" s="537"/>
      <c r="L480" s="537"/>
      <c r="M480" s="537"/>
      <c r="N480" s="537"/>
      <c r="O480" s="537"/>
      <c r="P480" s="537"/>
      <c r="Q480" s="537"/>
      <c r="R480" s="537"/>
      <c r="S480" s="537"/>
      <c r="T480" s="537"/>
      <c r="U480" s="537"/>
      <c r="V480" s="537"/>
      <c r="W480" s="537"/>
      <c r="X480" s="537"/>
      <c r="Y480" s="537"/>
      <c r="Z480" s="537"/>
    </row>
    <row r="481" ht="14.25" spans="1:26">
      <c r="A481" s="537"/>
      <c r="B481" s="537"/>
      <c r="C481" s="537"/>
      <c r="D481" s="537"/>
      <c r="E481" s="537"/>
      <c r="F481" s="537"/>
      <c r="G481" s="537"/>
      <c r="H481" s="537"/>
      <c r="I481" s="537"/>
      <c r="J481" s="537"/>
      <c r="K481" s="537"/>
      <c r="L481" s="537"/>
      <c r="M481" s="537"/>
      <c r="N481" s="537"/>
      <c r="O481" s="537"/>
      <c r="P481" s="537"/>
      <c r="Q481" s="537"/>
      <c r="R481" s="537"/>
      <c r="S481" s="537"/>
      <c r="T481" s="537"/>
      <c r="U481" s="537"/>
      <c r="V481" s="537"/>
      <c r="W481" s="537"/>
      <c r="X481" s="537"/>
      <c r="Y481" s="537"/>
      <c r="Z481" s="537"/>
    </row>
    <row r="482" ht="14.25" spans="1:26">
      <c r="A482" s="537"/>
      <c r="B482" s="537"/>
      <c r="C482" s="537"/>
      <c r="D482" s="537"/>
      <c r="E482" s="537"/>
      <c r="F482" s="537"/>
      <c r="G482" s="537"/>
      <c r="H482" s="537"/>
      <c r="I482" s="537"/>
      <c r="J482" s="537"/>
      <c r="K482" s="537"/>
      <c r="L482" s="537"/>
      <c r="M482" s="537"/>
      <c r="N482" s="537"/>
      <c r="O482" s="537"/>
      <c r="P482" s="537"/>
      <c r="Q482" s="537"/>
      <c r="R482" s="537"/>
      <c r="S482" s="537"/>
      <c r="T482" s="537"/>
      <c r="U482" s="537"/>
      <c r="V482" s="537"/>
      <c r="W482" s="537"/>
      <c r="X482" s="537"/>
      <c r="Y482" s="537"/>
      <c r="Z482" s="537"/>
    </row>
    <row r="483" ht="14.25" spans="1:26">
      <c r="A483" s="537"/>
      <c r="B483" s="537"/>
      <c r="C483" s="537"/>
      <c r="D483" s="537"/>
      <c r="E483" s="537"/>
      <c r="F483" s="537"/>
      <c r="G483" s="537"/>
      <c r="H483" s="537"/>
      <c r="I483" s="537"/>
      <c r="J483" s="537"/>
      <c r="K483" s="537"/>
      <c r="L483" s="537"/>
      <c r="M483" s="537"/>
      <c r="N483" s="537"/>
      <c r="O483" s="537"/>
      <c r="P483" s="537"/>
      <c r="Q483" s="537"/>
      <c r="R483" s="537"/>
      <c r="S483" s="537"/>
      <c r="T483" s="537"/>
      <c r="U483" s="537"/>
      <c r="V483" s="537"/>
      <c r="W483" s="537"/>
      <c r="X483" s="537"/>
      <c r="Y483" s="537"/>
      <c r="Z483" s="537"/>
    </row>
    <row r="484" ht="14.25" spans="1:26">
      <c r="A484" s="537"/>
      <c r="B484" s="537"/>
      <c r="C484" s="537"/>
      <c r="D484" s="537"/>
      <c r="E484" s="537"/>
      <c r="F484" s="537"/>
      <c r="G484" s="537"/>
      <c r="H484" s="537"/>
      <c r="I484" s="537"/>
      <c r="J484" s="537"/>
      <c r="K484" s="537"/>
      <c r="L484" s="537"/>
      <c r="M484" s="537"/>
      <c r="N484" s="537"/>
      <c r="O484" s="537"/>
      <c r="P484" s="537"/>
      <c r="Q484" s="537"/>
      <c r="R484" s="537"/>
      <c r="S484" s="537"/>
      <c r="T484" s="537"/>
      <c r="U484" s="537"/>
      <c r="V484" s="537"/>
      <c r="W484" s="537"/>
      <c r="X484" s="537"/>
      <c r="Y484" s="537"/>
      <c r="Z484" s="537"/>
    </row>
    <row r="485" ht="14.25" spans="1:26">
      <c r="A485" s="537"/>
      <c r="B485" s="537"/>
      <c r="C485" s="537"/>
      <c r="D485" s="537"/>
      <c r="E485" s="537"/>
      <c r="F485" s="537"/>
      <c r="G485" s="537"/>
      <c r="H485" s="537"/>
      <c r="I485" s="537"/>
      <c r="J485" s="537"/>
      <c r="K485" s="537"/>
      <c r="L485" s="537"/>
      <c r="M485" s="537"/>
      <c r="N485" s="537"/>
      <c r="O485" s="537"/>
      <c r="P485" s="537"/>
      <c r="Q485" s="537"/>
      <c r="R485" s="537"/>
      <c r="S485" s="537"/>
      <c r="T485" s="537"/>
      <c r="U485" s="537"/>
      <c r="V485" s="537"/>
      <c r="W485" s="537"/>
      <c r="X485" s="537"/>
      <c r="Y485" s="537"/>
      <c r="Z485" s="537"/>
    </row>
    <row r="486" ht="14.25" spans="1:26">
      <c r="A486" s="537"/>
      <c r="B486" s="537"/>
      <c r="C486" s="537"/>
      <c r="D486" s="537"/>
      <c r="E486" s="537"/>
      <c r="F486" s="537"/>
      <c r="G486" s="537"/>
      <c r="H486" s="537"/>
      <c r="I486" s="537"/>
      <c r="J486" s="537"/>
      <c r="K486" s="537"/>
      <c r="L486" s="537"/>
      <c r="M486" s="537"/>
      <c r="N486" s="537"/>
      <c r="O486" s="537"/>
      <c r="P486" s="537"/>
      <c r="Q486" s="537"/>
      <c r="R486" s="537"/>
      <c r="S486" s="537"/>
      <c r="T486" s="537"/>
      <c r="U486" s="537"/>
      <c r="V486" s="537"/>
      <c r="W486" s="537"/>
      <c r="X486" s="537"/>
      <c r="Y486" s="537"/>
      <c r="Z486" s="537"/>
    </row>
    <row r="487" ht="14.25" spans="1:26">
      <c r="A487" s="537"/>
      <c r="B487" s="537"/>
      <c r="C487" s="537"/>
      <c r="D487" s="537"/>
      <c r="E487" s="537"/>
      <c r="F487" s="537"/>
      <c r="G487" s="537"/>
      <c r="H487" s="537"/>
      <c r="I487" s="537"/>
      <c r="J487" s="537"/>
      <c r="K487" s="537"/>
      <c r="L487" s="537"/>
      <c r="M487" s="537"/>
      <c r="N487" s="537"/>
      <c r="O487" s="537"/>
      <c r="P487" s="537"/>
      <c r="Q487" s="537"/>
      <c r="R487" s="537"/>
      <c r="S487" s="537"/>
      <c r="T487" s="537"/>
      <c r="U487" s="537"/>
      <c r="V487" s="537"/>
      <c r="W487" s="537"/>
      <c r="X487" s="537"/>
      <c r="Y487" s="537"/>
      <c r="Z487" s="537"/>
    </row>
    <row r="488" ht="14.25" spans="1:26">
      <c r="A488" s="537"/>
      <c r="B488" s="537"/>
      <c r="C488" s="537"/>
      <c r="D488" s="537"/>
      <c r="E488" s="537"/>
      <c r="F488" s="537"/>
      <c r="G488" s="537"/>
      <c r="H488" s="537"/>
      <c r="I488" s="537"/>
      <c r="J488" s="537"/>
      <c r="K488" s="537"/>
      <c r="L488" s="537"/>
      <c r="M488" s="537"/>
      <c r="N488" s="537"/>
      <c r="O488" s="537"/>
      <c r="P488" s="537"/>
      <c r="Q488" s="537"/>
      <c r="R488" s="537"/>
      <c r="S488" s="537"/>
      <c r="T488" s="537"/>
      <c r="U488" s="537"/>
      <c r="V488" s="537"/>
      <c r="W488" s="537"/>
      <c r="X488" s="537"/>
      <c r="Y488" s="537"/>
      <c r="Z488" s="537"/>
    </row>
    <row r="489" ht="14.25" spans="1:26">
      <c r="A489" s="537"/>
      <c r="B489" s="537"/>
      <c r="C489" s="537"/>
      <c r="D489" s="537"/>
      <c r="E489" s="537"/>
      <c r="F489" s="537"/>
      <c r="G489" s="537"/>
      <c r="H489" s="537"/>
      <c r="I489" s="537"/>
      <c r="J489" s="537"/>
      <c r="K489" s="537"/>
      <c r="L489" s="537"/>
      <c r="M489" s="537"/>
      <c r="N489" s="537"/>
      <c r="O489" s="537"/>
      <c r="P489" s="537"/>
      <c r="Q489" s="537"/>
      <c r="R489" s="537"/>
      <c r="S489" s="537"/>
      <c r="T489" s="537"/>
      <c r="U489" s="537"/>
      <c r="V489" s="537"/>
      <c r="W489" s="537"/>
      <c r="X489" s="537"/>
      <c r="Y489" s="537"/>
      <c r="Z489" s="537"/>
    </row>
    <row r="490" ht="14.25" spans="1:26">
      <c r="A490" s="537"/>
      <c r="B490" s="537"/>
      <c r="C490" s="537"/>
      <c r="D490" s="537"/>
      <c r="E490" s="537"/>
      <c r="F490" s="537"/>
      <c r="G490" s="537"/>
      <c r="H490" s="537"/>
      <c r="I490" s="537"/>
      <c r="J490" s="537"/>
      <c r="K490" s="537"/>
      <c r="L490" s="537"/>
      <c r="M490" s="537"/>
      <c r="N490" s="537"/>
      <c r="O490" s="537"/>
      <c r="P490" s="537"/>
      <c r="Q490" s="537"/>
      <c r="R490" s="537"/>
      <c r="S490" s="537"/>
      <c r="T490" s="537"/>
      <c r="U490" s="537"/>
      <c r="V490" s="537"/>
      <c r="W490" s="537"/>
      <c r="X490" s="537"/>
      <c r="Y490" s="537"/>
      <c r="Z490" s="537"/>
    </row>
    <row r="491" ht="14.25" spans="1:26">
      <c r="A491" s="537"/>
      <c r="B491" s="537"/>
      <c r="C491" s="537"/>
      <c r="D491" s="537"/>
      <c r="E491" s="537"/>
      <c r="F491" s="537"/>
      <c r="G491" s="537"/>
      <c r="H491" s="537"/>
      <c r="I491" s="537"/>
      <c r="J491" s="537"/>
      <c r="K491" s="537"/>
      <c r="L491" s="537"/>
      <c r="M491" s="537"/>
      <c r="N491" s="537"/>
      <c r="O491" s="537"/>
      <c r="P491" s="537"/>
      <c r="Q491" s="537"/>
      <c r="R491" s="537"/>
      <c r="S491" s="537"/>
      <c r="T491" s="537"/>
      <c r="U491" s="537"/>
      <c r="V491" s="537"/>
      <c r="W491" s="537"/>
      <c r="X491" s="537"/>
      <c r="Y491" s="537"/>
      <c r="Z491" s="537"/>
    </row>
    <row r="492" ht="14.25" spans="1:26">
      <c r="A492" s="537"/>
      <c r="B492" s="537"/>
      <c r="C492" s="537"/>
      <c r="D492" s="537"/>
      <c r="E492" s="537"/>
      <c r="F492" s="537"/>
      <c r="G492" s="537"/>
      <c r="H492" s="537"/>
      <c r="I492" s="537"/>
      <c r="J492" s="537"/>
      <c r="K492" s="537"/>
      <c r="L492" s="537"/>
      <c r="M492" s="537"/>
      <c r="N492" s="537"/>
      <c r="O492" s="537"/>
      <c r="P492" s="537"/>
      <c r="Q492" s="537"/>
      <c r="R492" s="537"/>
      <c r="S492" s="537"/>
      <c r="T492" s="537"/>
      <c r="U492" s="537"/>
      <c r="V492" s="537"/>
      <c r="W492" s="537"/>
      <c r="X492" s="537"/>
      <c r="Y492" s="537"/>
      <c r="Z492" s="537"/>
    </row>
    <row r="493" ht="14.25" spans="1:26">
      <c r="A493" s="537"/>
      <c r="B493" s="537"/>
      <c r="C493" s="537"/>
      <c r="D493" s="537"/>
      <c r="E493" s="537"/>
      <c r="F493" s="537"/>
      <c r="G493" s="537"/>
      <c r="H493" s="537"/>
      <c r="I493" s="537"/>
      <c r="J493" s="537"/>
      <c r="K493" s="537"/>
      <c r="L493" s="537"/>
      <c r="M493" s="537"/>
      <c r="N493" s="537"/>
      <c r="O493" s="537"/>
      <c r="P493" s="537"/>
      <c r="Q493" s="537"/>
      <c r="R493" s="537"/>
      <c r="S493" s="537"/>
      <c r="T493" s="537"/>
      <c r="U493" s="537"/>
      <c r="V493" s="537"/>
      <c r="W493" s="537"/>
      <c r="X493" s="537"/>
      <c r="Y493" s="537"/>
      <c r="Z493" s="537"/>
    </row>
    <row r="494" ht="14.25" spans="1:26">
      <c r="A494" s="537"/>
      <c r="B494" s="537"/>
      <c r="C494" s="537"/>
      <c r="D494" s="537"/>
      <c r="E494" s="537"/>
      <c r="F494" s="537"/>
      <c r="G494" s="537"/>
      <c r="H494" s="537"/>
      <c r="I494" s="537"/>
      <c r="J494" s="537"/>
      <c r="K494" s="537"/>
      <c r="L494" s="537"/>
      <c r="M494" s="537"/>
      <c r="N494" s="537"/>
      <c r="O494" s="537"/>
      <c r="P494" s="537"/>
      <c r="Q494" s="537"/>
      <c r="R494" s="537"/>
      <c r="S494" s="537"/>
      <c r="T494" s="537"/>
      <c r="U494" s="537"/>
      <c r="V494" s="537"/>
      <c r="W494" s="537"/>
      <c r="X494" s="537"/>
      <c r="Y494" s="537"/>
      <c r="Z494" s="537"/>
    </row>
    <row r="495" ht="14.25" spans="1:26">
      <c r="A495" s="537"/>
      <c r="B495" s="537"/>
      <c r="C495" s="537"/>
      <c r="D495" s="537"/>
      <c r="E495" s="537"/>
      <c r="F495" s="537"/>
      <c r="G495" s="537"/>
      <c r="H495" s="537"/>
      <c r="I495" s="537"/>
      <c r="J495" s="537"/>
      <c r="K495" s="537"/>
      <c r="L495" s="537"/>
      <c r="M495" s="537"/>
      <c r="N495" s="537"/>
      <c r="O495" s="537"/>
      <c r="P495" s="537"/>
      <c r="Q495" s="537"/>
      <c r="R495" s="537"/>
      <c r="S495" s="537"/>
      <c r="T495" s="537"/>
      <c r="U495" s="537"/>
      <c r="V495" s="537"/>
      <c r="W495" s="537"/>
      <c r="X495" s="537"/>
      <c r="Y495" s="537"/>
      <c r="Z495" s="537"/>
    </row>
    <row r="496" ht="14.25" spans="1:26">
      <c r="A496" s="537"/>
      <c r="B496" s="537"/>
      <c r="C496" s="537"/>
      <c r="D496" s="537"/>
      <c r="E496" s="537"/>
      <c r="F496" s="537"/>
      <c r="G496" s="537"/>
      <c r="H496" s="537"/>
      <c r="I496" s="537"/>
      <c r="J496" s="537"/>
      <c r="K496" s="537"/>
      <c r="L496" s="537"/>
      <c r="M496" s="537"/>
      <c r="N496" s="537"/>
      <c r="O496" s="537"/>
      <c r="P496" s="537"/>
      <c r="Q496" s="537"/>
      <c r="R496" s="537"/>
      <c r="S496" s="537"/>
      <c r="T496" s="537"/>
      <c r="U496" s="537"/>
      <c r="V496" s="537"/>
      <c r="W496" s="537"/>
      <c r="X496" s="537"/>
      <c r="Y496" s="537"/>
      <c r="Z496" s="537"/>
    </row>
    <row r="497" ht="14.25" spans="1:26">
      <c r="A497" s="537"/>
      <c r="B497" s="537"/>
      <c r="C497" s="537"/>
      <c r="D497" s="537"/>
      <c r="E497" s="537"/>
      <c r="F497" s="537"/>
      <c r="G497" s="537"/>
      <c r="H497" s="537"/>
      <c r="I497" s="537"/>
      <c r="J497" s="537"/>
      <c r="K497" s="537"/>
      <c r="L497" s="537"/>
      <c r="M497" s="537"/>
      <c r="N497" s="537"/>
      <c r="O497" s="537"/>
      <c r="P497" s="537"/>
      <c r="Q497" s="537"/>
      <c r="R497" s="537"/>
      <c r="S497" s="537"/>
      <c r="T497" s="537"/>
      <c r="U497" s="537"/>
      <c r="V497" s="537"/>
      <c r="W497" s="537"/>
      <c r="X497" s="537"/>
      <c r="Y497" s="537"/>
      <c r="Z497" s="537"/>
    </row>
    <row r="498" ht="14.25" spans="1:26">
      <c r="A498" s="537"/>
      <c r="B498" s="537"/>
      <c r="C498" s="537"/>
      <c r="D498" s="537"/>
      <c r="E498" s="537"/>
      <c r="F498" s="537"/>
      <c r="G498" s="537"/>
      <c r="H498" s="537"/>
      <c r="I498" s="537"/>
      <c r="J498" s="537"/>
      <c r="K498" s="537"/>
      <c r="L498" s="537"/>
      <c r="M498" s="537"/>
      <c r="N498" s="537"/>
      <c r="O498" s="537"/>
      <c r="P498" s="537"/>
      <c r="Q498" s="537"/>
      <c r="R498" s="537"/>
      <c r="S498" s="537"/>
      <c r="T498" s="537"/>
      <c r="U498" s="537"/>
      <c r="V498" s="537"/>
      <c r="W498" s="537"/>
      <c r="X498" s="537"/>
      <c r="Y498" s="537"/>
      <c r="Z498" s="537"/>
    </row>
    <row r="499" ht="14.25" spans="1:26">
      <c r="A499" s="537"/>
      <c r="B499" s="537"/>
      <c r="C499" s="537"/>
      <c r="D499" s="537"/>
      <c r="E499" s="537"/>
      <c r="F499" s="537"/>
      <c r="G499" s="537"/>
      <c r="H499" s="537"/>
      <c r="I499" s="537"/>
      <c r="J499" s="537"/>
      <c r="K499" s="537"/>
      <c r="L499" s="537"/>
      <c r="M499" s="537"/>
      <c r="N499" s="537"/>
      <c r="O499" s="537"/>
      <c r="P499" s="537"/>
      <c r="Q499" s="537"/>
      <c r="R499" s="537"/>
      <c r="S499" s="537"/>
      <c r="T499" s="537"/>
      <c r="U499" s="537"/>
      <c r="V499" s="537"/>
      <c r="W499" s="537"/>
      <c r="X499" s="537"/>
      <c r="Y499" s="537"/>
      <c r="Z499" s="537"/>
    </row>
    <row r="500" ht="14.25" spans="1:26">
      <c r="A500" s="537"/>
      <c r="B500" s="537"/>
      <c r="C500" s="537"/>
      <c r="D500" s="537"/>
      <c r="E500" s="537"/>
      <c r="F500" s="537"/>
      <c r="G500" s="537"/>
      <c r="H500" s="537"/>
      <c r="I500" s="537"/>
      <c r="J500" s="537"/>
      <c r="K500" s="537"/>
      <c r="L500" s="537"/>
      <c r="M500" s="537"/>
      <c r="N500" s="537"/>
      <c r="O500" s="537"/>
      <c r="P500" s="537"/>
      <c r="Q500" s="537"/>
      <c r="R500" s="537"/>
      <c r="S500" s="537"/>
      <c r="T500" s="537"/>
      <c r="U500" s="537"/>
      <c r="V500" s="537"/>
      <c r="W500" s="537"/>
      <c r="X500" s="537"/>
      <c r="Y500" s="537"/>
      <c r="Z500" s="537"/>
    </row>
    <row r="501" ht="14.25" spans="1:26">
      <c r="A501" s="537"/>
      <c r="B501" s="537"/>
      <c r="C501" s="537"/>
      <c r="D501" s="537"/>
      <c r="E501" s="537"/>
      <c r="F501" s="537"/>
      <c r="G501" s="537"/>
      <c r="H501" s="537"/>
      <c r="I501" s="537"/>
      <c r="J501" s="537"/>
      <c r="K501" s="537"/>
      <c r="L501" s="537"/>
      <c r="M501" s="537"/>
      <c r="N501" s="537"/>
      <c r="O501" s="537"/>
      <c r="P501" s="537"/>
      <c r="Q501" s="537"/>
      <c r="R501" s="537"/>
      <c r="S501" s="537"/>
      <c r="T501" s="537"/>
      <c r="U501" s="537"/>
      <c r="V501" s="537"/>
      <c r="W501" s="537"/>
      <c r="X501" s="537"/>
      <c r="Y501" s="537"/>
      <c r="Z501" s="537"/>
    </row>
    <row r="502" ht="14.25" spans="1:26">
      <c r="A502" s="537"/>
      <c r="B502" s="537"/>
      <c r="C502" s="537"/>
      <c r="D502" s="537"/>
      <c r="E502" s="537"/>
      <c r="F502" s="537"/>
      <c r="G502" s="537"/>
      <c r="H502" s="537"/>
      <c r="I502" s="537"/>
      <c r="J502" s="537"/>
      <c r="K502" s="537"/>
      <c r="L502" s="537"/>
      <c r="M502" s="537"/>
      <c r="N502" s="537"/>
      <c r="O502" s="537"/>
      <c r="P502" s="537"/>
      <c r="Q502" s="537"/>
      <c r="R502" s="537"/>
      <c r="S502" s="537"/>
      <c r="T502" s="537"/>
      <c r="U502" s="537"/>
      <c r="V502" s="537"/>
      <c r="W502" s="537"/>
      <c r="X502" s="537"/>
      <c r="Y502" s="537"/>
      <c r="Z502" s="537"/>
    </row>
    <row r="503" ht="14.25" spans="1:26">
      <c r="A503" s="537"/>
      <c r="B503" s="537"/>
      <c r="C503" s="537"/>
      <c r="D503" s="537"/>
      <c r="E503" s="537"/>
      <c r="F503" s="537"/>
      <c r="G503" s="537"/>
      <c r="H503" s="537"/>
      <c r="I503" s="537"/>
      <c r="J503" s="537"/>
      <c r="K503" s="537"/>
      <c r="L503" s="537"/>
      <c r="M503" s="537"/>
      <c r="N503" s="537"/>
      <c r="O503" s="537"/>
      <c r="P503" s="537"/>
      <c r="Q503" s="537"/>
      <c r="R503" s="537"/>
      <c r="S503" s="537"/>
      <c r="T503" s="537"/>
      <c r="U503" s="537"/>
      <c r="V503" s="537"/>
      <c r="W503" s="537"/>
      <c r="X503" s="537"/>
      <c r="Y503" s="537"/>
      <c r="Z503" s="537"/>
    </row>
    <row r="504" ht="14.25" spans="1:26">
      <c r="A504" s="537"/>
      <c r="B504" s="537"/>
      <c r="C504" s="537"/>
      <c r="D504" s="537"/>
      <c r="E504" s="537"/>
      <c r="F504" s="537"/>
      <c r="G504" s="537"/>
      <c r="H504" s="537"/>
      <c r="I504" s="537"/>
      <c r="J504" s="537"/>
      <c r="K504" s="537"/>
      <c r="L504" s="537"/>
      <c r="M504" s="537"/>
      <c r="N504" s="537"/>
      <c r="O504" s="537"/>
      <c r="P504" s="537"/>
      <c r="Q504" s="537"/>
      <c r="R504" s="537"/>
      <c r="S504" s="537"/>
      <c r="T504" s="537"/>
      <c r="U504" s="537"/>
      <c r="V504" s="537"/>
      <c r="W504" s="537"/>
      <c r="X504" s="537"/>
      <c r="Y504" s="537"/>
      <c r="Z504" s="537"/>
    </row>
    <row r="505" ht="14.25" spans="1:26">
      <c r="A505" s="537"/>
      <c r="B505" s="537"/>
      <c r="C505" s="537"/>
      <c r="D505" s="537"/>
      <c r="E505" s="537"/>
      <c r="F505" s="537"/>
      <c r="G505" s="537"/>
      <c r="H505" s="537"/>
      <c r="I505" s="537"/>
      <c r="J505" s="537"/>
      <c r="K505" s="537"/>
      <c r="L505" s="537"/>
      <c r="M505" s="537"/>
      <c r="N505" s="537"/>
      <c r="O505" s="537"/>
      <c r="P505" s="537"/>
      <c r="Q505" s="537"/>
      <c r="R505" s="537"/>
      <c r="S505" s="537"/>
      <c r="T505" s="537"/>
      <c r="U505" s="537"/>
      <c r="V505" s="537"/>
      <c r="W505" s="537"/>
      <c r="X505" s="537"/>
      <c r="Y505" s="537"/>
      <c r="Z505" s="537"/>
    </row>
    <row r="506" ht="14.25" spans="1:26">
      <c r="A506" s="537"/>
      <c r="B506" s="537"/>
      <c r="C506" s="537"/>
      <c r="D506" s="537"/>
      <c r="E506" s="537"/>
      <c r="F506" s="537"/>
      <c r="G506" s="537"/>
      <c r="H506" s="537"/>
      <c r="I506" s="537"/>
      <c r="J506" s="537"/>
      <c r="K506" s="537"/>
      <c r="L506" s="537"/>
      <c r="M506" s="537"/>
      <c r="N506" s="537"/>
      <c r="O506" s="537"/>
      <c r="P506" s="537"/>
      <c r="Q506" s="537"/>
      <c r="R506" s="537"/>
      <c r="S506" s="537"/>
      <c r="T506" s="537"/>
      <c r="U506" s="537"/>
      <c r="V506" s="537"/>
      <c r="W506" s="537"/>
      <c r="X506" s="537"/>
      <c r="Y506" s="537"/>
      <c r="Z506" s="537"/>
    </row>
    <row r="507" ht="14.25" spans="1:26">
      <c r="A507" s="537"/>
      <c r="B507" s="537"/>
      <c r="C507" s="537"/>
      <c r="D507" s="537"/>
      <c r="E507" s="537"/>
      <c r="F507" s="537"/>
      <c r="G507" s="537"/>
      <c r="H507" s="537"/>
      <c r="I507" s="537"/>
      <c r="J507" s="537"/>
      <c r="K507" s="537"/>
      <c r="L507" s="537"/>
      <c r="M507" s="537"/>
      <c r="N507" s="537"/>
      <c r="O507" s="537"/>
      <c r="P507" s="537"/>
      <c r="Q507" s="537"/>
      <c r="R507" s="537"/>
      <c r="S507" s="537"/>
      <c r="T507" s="537"/>
      <c r="U507" s="537"/>
      <c r="V507" s="537"/>
      <c r="W507" s="537"/>
      <c r="X507" s="537"/>
      <c r="Y507" s="537"/>
      <c r="Z507" s="537"/>
    </row>
    <row r="508" ht="14.25" spans="1:26">
      <c r="A508" s="537"/>
      <c r="B508" s="537"/>
      <c r="C508" s="537"/>
      <c r="D508" s="537"/>
      <c r="E508" s="537"/>
      <c r="F508" s="537"/>
      <c r="G508" s="537"/>
      <c r="H508" s="537"/>
      <c r="I508" s="537"/>
      <c r="J508" s="537"/>
      <c r="K508" s="537"/>
      <c r="L508" s="537"/>
      <c r="M508" s="537"/>
      <c r="N508" s="537"/>
      <c r="O508" s="537"/>
      <c r="P508" s="537"/>
      <c r="Q508" s="537"/>
      <c r="R508" s="537"/>
      <c r="S508" s="537"/>
      <c r="T508" s="537"/>
      <c r="U508" s="537"/>
      <c r="V508" s="537"/>
      <c r="W508" s="537"/>
      <c r="X508" s="537"/>
      <c r="Y508" s="537"/>
      <c r="Z508" s="537"/>
    </row>
    <row r="509" ht="14.25" spans="1:26">
      <c r="A509" s="537"/>
      <c r="B509" s="537"/>
      <c r="C509" s="537"/>
      <c r="D509" s="537"/>
      <c r="E509" s="537"/>
      <c r="F509" s="537"/>
      <c r="G509" s="537"/>
      <c r="H509" s="537"/>
      <c r="I509" s="537"/>
      <c r="J509" s="537"/>
      <c r="K509" s="537"/>
      <c r="L509" s="537"/>
      <c r="M509" s="537"/>
      <c r="N509" s="537"/>
      <c r="O509" s="537"/>
      <c r="P509" s="537"/>
      <c r="Q509" s="537"/>
      <c r="R509" s="537"/>
      <c r="S509" s="537"/>
      <c r="T509" s="537"/>
      <c r="U509" s="537"/>
      <c r="V509" s="537"/>
      <c r="W509" s="537"/>
      <c r="X509" s="537"/>
      <c r="Y509" s="537"/>
      <c r="Z509" s="537"/>
    </row>
    <row r="510" ht="14.25" spans="1:26">
      <c r="A510" s="537"/>
      <c r="B510" s="537"/>
      <c r="C510" s="537"/>
      <c r="D510" s="537"/>
      <c r="E510" s="537"/>
      <c r="F510" s="537"/>
      <c r="G510" s="537"/>
      <c r="H510" s="537"/>
      <c r="I510" s="537"/>
      <c r="J510" s="537"/>
      <c r="K510" s="537"/>
      <c r="L510" s="537"/>
      <c r="M510" s="537"/>
      <c r="N510" s="537"/>
      <c r="O510" s="537"/>
      <c r="P510" s="537"/>
      <c r="Q510" s="537"/>
      <c r="R510" s="537"/>
      <c r="S510" s="537"/>
      <c r="T510" s="537"/>
      <c r="U510" s="537"/>
      <c r="V510" s="537"/>
      <c r="W510" s="537"/>
      <c r="X510" s="537"/>
      <c r="Y510" s="537"/>
      <c r="Z510" s="537"/>
    </row>
    <row r="511" ht="14.25" spans="1:26">
      <c r="A511" s="537"/>
      <c r="B511" s="537"/>
      <c r="C511" s="537"/>
      <c r="D511" s="537"/>
      <c r="E511" s="537"/>
      <c r="F511" s="537"/>
      <c r="G511" s="537"/>
      <c r="H511" s="537"/>
      <c r="I511" s="537"/>
      <c r="J511" s="537"/>
      <c r="K511" s="537"/>
      <c r="L511" s="537"/>
      <c r="M511" s="537"/>
      <c r="N511" s="537"/>
      <c r="O511" s="537"/>
      <c r="P511" s="537"/>
      <c r="Q511" s="537"/>
      <c r="R511" s="537"/>
      <c r="S511" s="537"/>
      <c r="T511" s="537"/>
      <c r="U511" s="537"/>
      <c r="V511" s="537"/>
      <c r="W511" s="537"/>
      <c r="X511" s="537"/>
      <c r="Y511" s="537"/>
      <c r="Z511" s="537"/>
    </row>
    <row r="512" ht="14.25" spans="1:26">
      <c r="A512" s="537"/>
      <c r="B512" s="537"/>
      <c r="C512" s="537"/>
      <c r="D512" s="537"/>
      <c r="E512" s="537"/>
      <c r="F512" s="537"/>
      <c r="G512" s="537"/>
      <c r="H512" s="537"/>
      <c r="I512" s="537"/>
      <c r="J512" s="537"/>
      <c r="K512" s="537"/>
      <c r="L512" s="537"/>
      <c r="M512" s="537"/>
      <c r="N512" s="537"/>
      <c r="O512" s="537"/>
      <c r="P512" s="537"/>
      <c r="Q512" s="537"/>
      <c r="R512" s="537"/>
      <c r="S512" s="537"/>
      <c r="T512" s="537"/>
      <c r="U512" s="537"/>
      <c r="V512" s="537"/>
      <c r="W512" s="537"/>
      <c r="X512" s="537"/>
      <c r="Y512" s="537"/>
      <c r="Z512" s="537"/>
    </row>
    <row r="513" ht="14.25" spans="1:26">
      <c r="A513" s="537"/>
      <c r="B513" s="537"/>
      <c r="C513" s="537"/>
      <c r="D513" s="537"/>
      <c r="E513" s="537"/>
      <c r="F513" s="537"/>
      <c r="G513" s="537"/>
      <c r="H513" s="537"/>
      <c r="I513" s="537"/>
      <c r="J513" s="537"/>
      <c r="K513" s="537"/>
      <c r="L513" s="537"/>
      <c r="M513" s="537"/>
      <c r="N513" s="537"/>
      <c r="O513" s="537"/>
      <c r="P513" s="537"/>
      <c r="Q513" s="537"/>
      <c r="R513" s="537"/>
      <c r="S513" s="537"/>
      <c r="T513" s="537"/>
      <c r="U513" s="537"/>
      <c r="V513" s="537"/>
      <c r="W513" s="537"/>
      <c r="X513" s="537"/>
      <c r="Y513" s="537"/>
      <c r="Z513" s="537"/>
    </row>
    <row r="514" ht="14.25" spans="1:26">
      <c r="A514" s="537"/>
      <c r="B514" s="537"/>
      <c r="C514" s="537"/>
      <c r="D514" s="537"/>
      <c r="E514" s="537"/>
      <c r="F514" s="537"/>
      <c r="G514" s="537"/>
      <c r="H514" s="537"/>
      <c r="I514" s="537"/>
      <c r="J514" s="537"/>
      <c r="K514" s="537"/>
      <c r="L514" s="537"/>
      <c r="M514" s="537"/>
      <c r="N514" s="537"/>
      <c r="O514" s="537"/>
      <c r="P514" s="537"/>
      <c r="Q514" s="537"/>
      <c r="R514" s="537"/>
      <c r="S514" s="537"/>
      <c r="T514" s="537"/>
      <c r="U514" s="537"/>
      <c r="V514" s="537"/>
      <c r="W514" s="537"/>
      <c r="X514" s="537"/>
      <c r="Y514" s="537"/>
      <c r="Z514" s="537"/>
    </row>
    <row r="515" ht="14.25" spans="1:26">
      <c r="A515" s="537"/>
      <c r="B515" s="537"/>
      <c r="C515" s="537"/>
      <c r="D515" s="537"/>
      <c r="E515" s="537"/>
      <c r="F515" s="537"/>
      <c r="G515" s="537"/>
      <c r="H515" s="537"/>
      <c r="I515" s="537"/>
      <c r="J515" s="537"/>
      <c r="K515" s="537"/>
      <c r="L515" s="537"/>
      <c r="M515" s="537"/>
      <c r="N515" s="537"/>
      <c r="O515" s="537"/>
      <c r="P515" s="537"/>
      <c r="Q515" s="537"/>
      <c r="R515" s="537"/>
      <c r="S515" s="537"/>
      <c r="T515" s="537"/>
      <c r="U515" s="537"/>
      <c r="V515" s="537"/>
      <c r="W515" s="537"/>
      <c r="X515" s="537"/>
      <c r="Y515" s="537"/>
      <c r="Z515" s="537"/>
    </row>
    <row r="516" ht="14.25" spans="1:26">
      <c r="A516" s="537"/>
      <c r="B516" s="537"/>
      <c r="C516" s="537"/>
      <c r="D516" s="537"/>
      <c r="E516" s="537"/>
      <c r="F516" s="537"/>
      <c r="G516" s="537"/>
      <c r="H516" s="537"/>
      <c r="I516" s="537"/>
      <c r="J516" s="537"/>
      <c r="K516" s="537"/>
      <c r="L516" s="537"/>
      <c r="M516" s="537"/>
      <c r="N516" s="537"/>
      <c r="O516" s="537"/>
      <c r="P516" s="537"/>
      <c r="Q516" s="537"/>
      <c r="R516" s="537"/>
      <c r="S516" s="537"/>
      <c r="T516" s="537"/>
      <c r="U516" s="537"/>
      <c r="V516" s="537"/>
      <c r="W516" s="537"/>
      <c r="X516" s="537"/>
      <c r="Y516" s="537"/>
      <c r="Z516" s="537"/>
    </row>
    <row r="517" ht="14.25" spans="1:26">
      <c r="A517" s="537"/>
      <c r="B517" s="537"/>
      <c r="C517" s="537"/>
      <c r="D517" s="537"/>
      <c r="E517" s="537"/>
      <c r="F517" s="537"/>
      <c r="G517" s="537"/>
      <c r="H517" s="537"/>
      <c r="I517" s="537"/>
      <c r="J517" s="537"/>
      <c r="K517" s="537"/>
      <c r="L517" s="537"/>
      <c r="M517" s="537"/>
      <c r="N517" s="537"/>
      <c r="O517" s="537"/>
      <c r="P517" s="537"/>
      <c r="Q517" s="537"/>
      <c r="R517" s="537"/>
      <c r="S517" s="537"/>
      <c r="T517" s="537"/>
      <c r="U517" s="537"/>
      <c r="V517" s="537"/>
      <c r="W517" s="537"/>
      <c r="X517" s="537"/>
      <c r="Y517" s="537"/>
      <c r="Z517" s="537"/>
    </row>
    <row r="518" ht="14.25" spans="1:26">
      <c r="A518" s="537"/>
      <c r="B518" s="537"/>
      <c r="C518" s="537"/>
      <c r="D518" s="537"/>
      <c r="E518" s="537"/>
      <c r="F518" s="537"/>
      <c r="G518" s="537"/>
      <c r="H518" s="537"/>
      <c r="I518" s="537"/>
      <c r="J518" s="537"/>
      <c r="K518" s="537"/>
      <c r="L518" s="537"/>
      <c r="M518" s="537"/>
      <c r="N518" s="537"/>
      <c r="O518" s="537"/>
      <c r="P518" s="537"/>
      <c r="Q518" s="537"/>
      <c r="R518" s="537"/>
      <c r="S518" s="537"/>
      <c r="T518" s="537"/>
      <c r="U518" s="537"/>
      <c r="V518" s="537"/>
      <c r="W518" s="537"/>
      <c r="X518" s="537"/>
      <c r="Y518" s="537"/>
      <c r="Z518" s="537"/>
    </row>
    <row r="519" ht="14.25" spans="1:26">
      <c r="A519" s="537"/>
      <c r="B519" s="537"/>
      <c r="C519" s="537"/>
      <c r="D519" s="537"/>
      <c r="E519" s="537"/>
      <c r="F519" s="537"/>
      <c r="G519" s="537"/>
      <c r="H519" s="537"/>
      <c r="I519" s="537"/>
      <c r="J519" s="537"/>
      <c r="K519" s="537"/>
      <c r="L519" s="537"/>
      <c r="M519" s="537"/>
      <c r="N519" s="537"/>
      <c r="O519" s="537"/>
      <c r="P519" s="537"/>
      <c r="Q519" s="537"/>
      <c r="R519" s="537"/>
      <c r="S519" s="537"/>
      <c r="T519" s="537"/>
      <c r="U519" s="537"/>
      <c r="V519" s="537"/>
      <c r="W519" s="537"/>
      <c r="X519" s="537"/>
      <c r="Y519" s="537"/>
      <c r="Z519" s="537"/>
    </row>
    <row r="520" ht="14.25" spans="1:26">
      <c r="A520" s="537"/>
      <c r="B520" s="537"/>
      <c r="C520" s="537"/>
      <c r="D520" s="537"/>
      <c r="E520" s="537"/>
      <c r="F520" s="537"/>
      <c r="G520" s="537"/>
      <c r="H520" s="537"/>
      <c r="I520" s="537"/>
      <c r="J520" s="537"/>
      <c r="K520" s="537"/>
      <c r="L520" s="537"/>
      <c r="M520" s="537"/>
      <c r="N520" s="537"/>
      <c r="O520" s="537"/>
      <c r="P520" s="537"/>
      <c r="Q520" s="537"/>
      <c r="R520" s="537"/>
      <c r="S520" s="537"/>
      <c r="T520" s="537"/>
      <c r="U520" s="537"/>
      <c r="V520" s="537"/>
      <c r="W520" s="537"/>
      <c r="X520" s="537"/>
      <c r="Y520" s="537"/>
      <c r="Z520" s="537"/>
    </row>
    <row r="521" ht="14.25" spans="1:26">
      <c r="A521" s="537"/>
      <c r="B521" s="537"/>
      <c r="C521" s="537"/>
      <c r="D521" s="537"/>
      <c r="E521" s="537"/>
      <c r="F521" s="537"/>
      <c r="G521" s="537"/>
      <c r="H521" s="537"/>
      <c r="I521" s="537"/>
      <c r="J521" s="537"/>
      <c r="K521" s="537"/>
      <c r="L521" s="537"/>
      <c r="M521" s="537"/>
      <c r="N521" s="537"/>
      <c r="O521" s="537"/>
      <c r="P521" s="537"/>
      <c r="Q521" s="537"/>
      <c r="R521" s="537"/>
      <c r="S521" s="537"/>
      <c r="T521" s="537"/>
      <c r="U521" s="537"/>
      <c r="V521" s="537"/>
      <c r="W521" s="537"/>
      <c r="X521" s="537"/>
      <c r="Y521" s="537"/>
      <c r="Z521" s="537"/>
    </row>
    <row r="522" ht="14.25" spans="1:26">
      <c r="A522" s="537"/>
      <c r="B522" s="537"/>
      <c r="C522" s="537"/>
      <c r="D522" s="537"/>
      <c r="E522" s="537"/>
      <c r="F522" s="537"/>
      <c r="G522" s="537"/>
      <c r="H522" s="537"/>
      <c r="I522" s="537"/>
      <c r="J522" s="537"/>
      <c r="K522" s="537"/>
      <c r="L522" s="537"/>
      <c r="M522" s="537"/>
      <c r="N522" s="537"/>
      <c r="O522" s="537"/>
      <c r="P522" s="537"/>
      <c r="Q522" s="537"/>
      <c r="R522" s="537"/>
      <c r="S522" s="537"/>
      <c r="T522" s="537"/>
      <c r="U522" s="537"/>
      <c r="V522" s="537"/>
      <c r="W522" s="537"/>
      <c r="X522" s="537"/>
      <c r="Y522" s="537"/>
      <c r="Z522" s="537"/>
    </row>
    <row r="523" ht="14.25" spans="1:26">
      <c r="A523" s="537"/>
      <c r="B523" s="537"/>
      <c r="C523" s="537"/>
      <c r="D523" s="537"/>
      <c r="E523" s="537"/>
      <c r="F523" s="537"/>
      <c r="G523" s="537"/>
      <c r="H523" s="537"/>
      <c r="I523" s="537"/>
      <c r="J523" s="537"/>
      <c r="K523" s="537"/>
      <c r="L523" s="537"/>
      <c r="M523" s="537"/>
      <c r="N523" s="537"/>
      <c r="O523" s="537"/>
      <c r="P523" s="537"/>
      <c r="Q523" s="537"/>
      <c r="R523" s="537"/>
      <c r="S523" s="537"/>
      <c r="T523" s="537"/>
      <c r="U523" s="537"/>
      <c r="V523" s="537"/>
      <c r="W523" s="537"/>
      <c r="X523" s="537"/>
      <c r="Y523" s="537"/>
      <c r="Z523" s="537"/>
    </row>
    <row r="524" ht="14.25" spans="1:26">
      <c r="A524" s="537"/>
      <c r="B524" s="537"/>
      <c r="C524" s="537"/>
      <c r="D524" s="537"/>
      <c r="E524" s="537"/>
      <c r="F524" s="537"/>
      <c r="G524" s="537"/>
      <c r="H524" s="537"/>
      <c r="I524" s="537"/>
      <c r="J524" s="537"/>
      <c r="K524" s="537"/>
      <c r="L524" s="537"/>
      <c r="M524" s="537"/>
      <c r="N524" s="537"/>
      <c r="O524" s="537"/>
      <c r="P524" s="537"/>
      <c r="Q524" s="537"/>
      <c r="R524" s="537"/>
      <c r="S524" s="537"/>
      <c r="T524" s="537"/>
      <c r="U524" s="537"/>
      <c r="V524" s="537"/>
      <c r="W524" s="537"/>
      <c r="X524" s="537"/>
      <c r="Y524" s="537"/>
      <c r="Z524" s="537"/>
    </row>
    <row r="525" ht="14.25" spans="1:26">
      <c r="A525" s="537"/>
      <c r="B525" s="537"/>
      <c r="C525" s="537"/>
      <c r="D525" s="537"/>
      <c r="E525" s="537"/>
      <c r="F525" s="537"/>
      <c r="G525" s="537"/>
      <c r="H525" s="537"/>
      <c r="I525" s="537"/>
      <c r="J525" s="537"/>
      <c r="K525" s="537"/>
      <c r="L525" s="537"/>
      <c r="M525" s="537"/>
      <c r="N525" s="537"/>
      <c r="O525" s="537"/>
      <c r="P525" s="537"/>
      <c r="Q525" s="537"/>
      <c r="R525" s="537"/>
      <c r="S525" s="537"/>
      <c r="T525" s="537"/>
      <c r="U525" s="537"/>
      <c r="V525" s="537"/>
      <c r="W525" s="537"/>
      <c r="X525" s="537"/>
      <c r="Y525" s="537"/>
      <c r="Z525" s="537"/>
    </row>
    <row r="526" ht="14.25" spans="1:26">
      <c r="A526" s="537"/>
      <c r="B526" s="537"/>
      <c r="C526" s="537"/>
      <c r="D526" s="537"/>
      <c r="E526" s="537"/>
      <c r="F526" s="537"/>
      <c r="G526" s="537"/>
      <c r="H526" s="537"/>
      <c r="I526" s="537"/>
      <c r="J526" s="537"/>
      <c r="K526" s="537"/>
      <c r="L526" s="537"/>
      <c r="M526" s="537"/>
      <c r="N526" s="537"/>
      <c r="O526" s="537"/>
      <c r="P526" s="537"/>
      <c r="Q526" s="537"/>
      <c r="R526" s="537"/>
      <c r="S526" s="537"/>
      <c r="T526" s="537"/>
      <c r="U526" s="537"/>
      <c r="V526" s="537"/>
      <c r="W526" s="537"/>
      <c r="X526" s="537"/>
      <c r="Y526" s="537"/>
      <c r="Z526" s="537"/>
    </row>
    <row r="527" ht="14.25" spans="1:26">
      <c r="A527" s="537"/>
      <c r="B527" s="537"/>
      <c r="C527" s="537"/>
      <c r="D527" s="537"/>
      <c r="E527" s="537"/>
      <c r="F527" s="537"/>
      <c r="G527" s="537"/>
      <c r="H527" s="537"/>
      <c r="I527" s="537"/>
      <c r="J527" s="537"/>
      <c r="K527" s="537"/>
      <c r="L527" s="537"/>
      <c r="M527" s="537"/>
      <c r="N527" s="537"/>
      <c r="O527" s="537"/>
      <c r="P527" s="537"/>
      <c r="Q527" s="537"/>
      <c r="R527" s="537"/>
      <c r="S527" s="537"/>
      <c r="T527" s="537"/>
      <c r="U527" s="537"/>
      <c r="V527" s="537"/>
      <c r="W527" s="537"/>
      <c r="X527" s="537"/>
      <c r="Y527" s="537"/>
      <c r="Z527" s="537"/>
    </row>
    <row r="528" ht="14.25" spans="1:26">
      <c r="A528" s="537"/>
      <c r="B528" s="537"/>
      <c r="C528" s="537"/>
      <c r="D528" s="537"/>
      <c r="E528" s="537"/>
      <c r="F528" s="537"/>
      <c r="G528" s="537"/>
      <c r="H528" s="537"/>
      <c r="I528" s="537"/>
      <c r="J528" s="537"/>
      <c r="K528" s="537"/>
      <c r="L528" s="537"/>
      <c r="M528" s="537"/>
      <c r="N528" s="537"/>
      <c r="O528" s="537"/>
      <c r="P528" s="537"/>
      <c r="Q528" s="537"/>
      <c r="R528" s="537"/>
      <c r="S528" s="537"/>
      <c r="T528" s="537"/>
      <c r="U528" s="537"/>
      <c r="V528" s="537"/>
      <c r="W528" s="537"/>
      <c r="X528" s="537"/>
      <c r="Y528" s="537"/>
      <c r="Z528" s="537"/>
    </row>
    <row r="529" ht="14.25" spans="1:26">
      <c r="A529" s="537"/>
      <c r="B529" s="537"/>
      <c r="C529" s="537"/>
      <c r="D529" s="537"/>
      <c r="E529" s="537"/>
      <c r="F529" s="537"/>
      <c r="G529" s="537"/>
      <c r="H529" s="537"/>
      <c r="I529" s="537"/>
      <c r="J529" s="537"/>
      <c r="K529" s="537"/>
      <c r="L529" s="537"/>
      <c r="M529" s="537"/>
      <c r="N529" s="537"/>
      <c r="O529" s="537"/>
      <c r="P529" s="537"/>
      <c r="Q529" s="537"/>
      <c r="R529" s="537"/>
      <c r="S529" s="537"/>
      <c r="T529" s="537"/>
      <c r="U529" s="537"/>
      <c r="V529" s="537"/>
      <c r="W529" s="537"/>
      <c r="X529" s="537"/>
      <c r="Y529" s="537"/>
      <c r="Z529" s="537"/>
    </row>
    <row r="530" ht="14.25" spans="1:26">
      <c r="A530" s="537"/>
      <c r="B530" s="537"/>
      <c r="C530" s="537"/>
      <c r="D530" s="537"/>
      <c r="E530" s="537"/>
      <c r="F530" s="537"/>
      <c r="G530" s="537"/>
      <c r="H530" s="537"/>
      <c r="I530" s="537"/>
      <c r="J530" s="537"/>
      <c r="K530" s="537"/>
      <c r="L530" s="537"/>
      <c r="M530" s="537"/>
      <c r="N530" s="537"/>
      <c r="O530" s="537"/>
      <c r="P530" s="537"/>
      <c r="Q530" s="537"/>
      <c r="R530" s="537"/>
      <c r="S530" s="537"/>
      <c r="T530" s="537"/>
      <c r="U530" s="537"/>
      <c r="V530" s="537"/>
      <c r="W530" s="537"/>
      <c r="X530" s="537"/>
      <c r="Y530" s="537"/>
      <c r="Z530" s="537"/>
    </row>
    <row r="531" ht="14.25" spans="1:26">
      <c r="A531" s="537"/>
      <c r="B531" s="537"/>
      <c r="C531" s="537"/>
      <c r="D531" s="537"/>
      <c r="E531" s="537"/>
      <c r="F531" s="537"/>
      <c r="G531" s="537"/>
      <c r="H531" s="537"/>
      <c r="I531" s="537"/>
      <c r="J531" s="537"/>
      <c r="K531" s="537"/>
      <c r="L531" s="537"/>
      <c r="M531" s="537"/>
      <c r="N531" s="537"/>
      <c r="O531" s="537"/>
      <c r="P531" s="537"/>
      <c r="Q531" s="537"/>
      <c r="R531" s="537"/>
      <c r="S531" s="537"/>
      <c r="T531" s="537"/>
      <c r="U531" s="537"/>
      <c r="V531" s="537"/>
      <c r="W531" s="537"/>
      <c r="X531" s="537"/>
      <c r="Y531" s="537"/>
      <c r="Z531" s="537"/>
    </row>
    <row r="532" ht="14.25" spans="1:26">
      <c r="A532" s="537"/>
      <c r="B532" s="537"/>
      <c r="C532" s="537"/>
      <c r="D532" s="537"/>
      <c r="E532" s="537"/>
      <c r="F532" s="537"/>
      <c r="G532" s="537"/>
      <c r="H532" s="537"/>
      <c r="I532" s="537"/>
      <c r="J532" s="537"/>
      <c r="K532" s="537"/>
      <c r="L532" s="537"/>
      <c r="M532" s="537"/>
      <c r="N532" s="537"/>
      <c r="O532" s="537"/>
      <c r="P532" s="537"/>
      <c r="Q532" s="537"/>
      <c r="R532" s="537"/>
      <c r="S532" s="537"/>
      <c r="T532" s="537"/>
      <c r="U532" s="537"/>
      <c r="V532" s="537"/>
      <c r="W532" s="537"/>
      <c r="X532" s="537"/>
      <c r="Y532" s="537"/>
      <c r="Z532" s="537"/>
    </row>
    <row r="533" ht="14.25" spans="1:26">
      <c r="A533" s="537"/>
      <c r="B533" s="537"/>
      <c r="C533" s="537"/>
      <c r="D533" s="537"/>
      <c r="E533" s="537"/>
      <c r="F533" s="537"/>
      <c r="G533" s="537"/>
      <c r="H533" s="537"/>
      <c r="I533" s="537"/>
      <c r="J533" s="537"/>
      <c r="K533" s="537"/>
      <c r="L533" s="537"/>
      <c r="M533" s="537"/>
      <c r="N533" s="537"/>
      <c r="O533" s="537"/>
      <c r="P533" s="537"/>
      <c r="Q533" s="537"/>
      <c r="R533" s="537"/>
      <c r="S533" s="537"/>
      <c r="T533" s="537"/>
      <c r="U533" s="537"/>
      <c r="V533" s="537"/>
      <c r="W533" s="537"/>
      <c r="X533" s="537"/>
      <c r="Y533" s="537"/>
      <c r="Z533" s="537"/>
    </row>
    <row r="534" ht="14.25" spans="1:26">
      <c r="A534" s="537"/>
      <c r="B534" s="537"/>
      <c r="C534" s="537"/>
      <c r="D534" s="537"/>
      <c r="E534" s="537"/>
      <c r="F534" s="537"/>
      <c r="G534" s="537"/>
      <c r="H534" s="537"/>
      <c r="I534" s="537"/>
      <c r="J534" s="537"/>
      <c r="K534" s="537"/>
      <c r="L534" s="537"/>
      <c r="M534" s="537"/>
      <c r="N534" s="537"/>
      <c r="O534" s="537"/>
      <c r="P534" s="537"/>
      <c r="Q534" s="537"/>
      <c r="R534" s="537"/>
      <c r="S534" s="537"/>
      <c r="T534" s="537"/>
      <c r="U534" s="537"/>
      <c r="V534" s="537"/>
      <c r="W534" s="537"/>
      <c r="X534" s="537"/>
      <c r="Y534" s="537"/>
      <c r="Z534" s="537"/>
    </row>
    <row r="535" ht="14.25" spans="1:26">
      <c r="A535" s="537"/>
      <c r="B535" s="537"/>
      <c r="C535" s="537"/>
      <c r="D535" s="537"/>
      <c r="E535" s="537"/>
      <c r="F535" s="537"/>
      <c r="G535" s="537"/>
      <c r="H535" s="537"/>
      <c r="I535" s="537"/>
      <c r="J535" s="537"/>
      <c r="K535" s="537"/>
      <c r="L535" s="537"/>
      <c r="M535" s="537"/>
      <c r="N535" s="537"/>
      <c r="O535" s="537"/>
      <c r="P535" s="537"/>
      <c r="Q535" s="537"/>
      <c r="R535" s="537"/>
      <c r="S535" s="537"/>
      <c r="T535" s="537"/>
      <c r="U535" s="537"/>
      <c r="V535" s="537"/>
      <c r="W535" s="537"/>
      <c r="X535" s="537"/>
      <c r="Y535" s="537"/>
      <c r="Z535" s="537"/>
    </row>
    <row r="536" ht="14.25" spans="1:26">
      <c r="A536" s="537"/>
      <c r="B536" s="537"/>
      <c r="C536" s="537"/>
      <c r="D536" s="537"/>
      <c r="E536" s="537"/>
      <c r="F536" s="537"/>
      <c r="G536" s="537"/>
      <c r="H536" s="537"/>
      <c r="I536" s="537"/>
      <c r="J536" s="537"/>
      <c r="K536" s="537"/>
      <c r="L536" s="537"/>
      <c r="M536" s="537"/>
      <c r="N536" s="537"/>
      <c r="O536" s="537"/>
      <c r="P536" s="537"/>
      <c r="Q536" s="537"/>
      <c r="R536" s="537"/>
      <c r="S536" s="537"/>
      <c r="T536" s="537"/>
      <c r="U536" s="537"/>
      <c r="V536" s="537"/>
      <c r="W536" s="537"/>
      <c r="X536" s="537"/>
      <c r="Y536" s="537"/>
      <c r="Z536" s="537"/>
    </row>
    <row r="537" ht="14.25" spans="1:26">
      <c r="A537" s="537"/>
      <c r="B537" s="537"/>
      <c r="C537" s="537"/>
      <c r="D537" s="537"/>
      <c r="E537" s="537"/>
      <c r="F537" s="537"/>
      <c r="G537" s="537"/>
      <c r="H537" s="537"/>
      <c r="I537" s="537"/>
      <c r="J537" s="537"/>
      <c r="K537" s="537"/>
      <c r="L537" s="537"/>
      <c r="M537" s="537"/>
      <c r="N537" s="537"/>
      <c r="O537" s="537"/>
      <c r="P537" s="537"/>
      <c r="Q537" s="537"/>
      <c r="R537" s="537"/>
      <c r="S537" s="537"/>
      <c r="T537" s="537"/>
      <c r="U537" s="537"/>
      <c r="V537" s="537"/>
      <c r="W537" s="537"/>
      <c r="X537" s="537"/>
      <c r="Y537" s="537"/>
      <c r="Z537" s="537"/>
    </row>
    <row r="538" ht="14.25" spans="1:26">
      <c r="A538" s="537"/>
      <c r="B538" s="537"/>
      <c r="C538" s="537"/>
      <c r="D538" s="537"/>
      <c r="E538" s="537"/>
      <c r="F538" s="537"/>
      <c r="G538" s="537"/>
      <c r="H538" s="537"/>
      <c r="I538" s="537"/>
      <c r="J538" s="537"/>
      <c r="K538" s="537"/>
      <c r="L538" s="537"/>
      <c r="M538" s="537"/>
      <c r="N538" s="537"/>
      <c r="O538" s="537"/>
      <c r="P538" s="537"/>
      <c r="Q538" s="537"/>
      <c r="R538" s="537"/>
      <c r="S538" s="537"/>
      <c r="T538" s="537"/>
      <c r="U538" s="537"/>
      <c r="V538" s="537"/>
      <c r="W538" s="537"/>
      <c r="X538" s="537"/>
      <c r="Y538" s="537"/>
      <c r="Z538" s="537"/>
    </row>
    <row r="539" ht="14.25" spans="1:26">
      <c r="A539" s="537"/>
      <c r="B539" s="537"/>
      <c r="C539" s="537"/>
      <c r="D539" s="537"/>
      <c r="E539" s="537"/>
      <c r="F539" s="537"/>
      <c r="G539" s="537"/>
      <c r="H539" s="537"/>
      <c r="I539" s="537"/>
      <c r="J539" s="537"/>
      <c r="K539" s="537"/>
      <c r="L539" s="537"/>
      <c r="M539" s="537"/>
      <c r="N539" s="537"/>
      <c r="O539" s="537"/>
      <c r="P539" s="537"/>
      <c r="Q539" s="537"/>
      <c r="R539" s="537"/>
      <c r="S539" s="537"/>
      <c r="T539" s="537"/>
      <c r="U539" s="537"/>
      <c r="V539" s="537"/>
      <c r="W539" s="537"/>
      <c r="X539" s="537"/>
      <c r="Y539" s="537"/>
      <c r="Z539" s="537"/>
    </row>
    <row r="540" ht="14.25" spans="1:26">
      <c r="A540" s="537"/>
      <c r="B540" s="537"/>
      <c r="C540" s="537"/>
      <c r="D540" s="537"/>
      <c r="E540" s="537"/>
      <c r="F540" s="537"/>
      <c r="G540" s="537"/>
      <c r="H540" s="537"/>
      <c r="I540" s="537"/>
      <c r="J540" s="537"/>
      <c r="K540" s="537"/>
      <c r="L540" s="537"/>
      <c r="M540" s="537"/>
      <c r="N540" s="537"/>
      <c r="O540" s="537"/>
      <c r="P540" s="537"/>
      <c r="Q540" s="537"/>
      <c r="R540" s="537"/>
      <c r="S540" s="537"/>
      <c r="T540" s="537"/>
      <c r="U540" s="537"/>
      <c r="V540" s="537"/>
      <c r="W540" s="537"/>
      <c r="X540" s="537"/>
      <c r="Y540" s="537"/>
      <c r="Z540" s="537"/>
    </row>
    <row r="541" ht="14.25" spans="1:26">
      <c r="A541" s="537"/>
      <c r="B541" s="537"/>
      <c r="C541" s="537"/>
      <c r="D541" s="537"/>
      <c r="E541" s="537"/>
      <c r="F541" s="537"/>
      <c r="G541" s="537"/>
      <c r="H541" s="537"/>
      <c r="I541" s="537"/>
      <c r="J541" s="537"/>
      <c r="K541" s="537"/>
      <c r="L541" s="537"/>
      <c r="M541" s="537"/>
      <c r="N541" s="537"/>
      <c r="O541" s="537"/>
      <c r="P541" s="537"/>
      <c r="Q541" s="537"/>
      <c r="R541" s="537"/>
      <c r="S541" s="537"/>
      <c r="T541" s="537"/>
      <c r="U541" s="537"/>
      <c r="V541" s="537"/>
      <c r="W541" s="537"/>
      <c r="X541" s="537"/>
      <c r="Y541" s="537"/>
      <c r="Z541" s="537"/>
    </row>
    <row r="542" ht="14.25" spans="1:26">
      <c r="A542" s="537"/>
      <c r="B542" s="537"/>
      <c r="C542" s="537"/>
      <c r="D542" s="537"/>
      <c r="E542" s="537"/>
      <c r="F542" s="537"/>
      <c r="G542" s="537"/>
      <c r="H542" s="537"/>
      <c r="I542" s="537"/>
      <c r="J542" s="537"/>
      <c r="K542" s="537"/>
      <c r="L542" s="537"/>
      <c r="M542" s="537"/>
      <c r="N542" s="537"/>
      <c r="O542" s="537"/>
      <c r="P542" s="537"/>
      <c r="Q542" s="537"/>
      <c r="R542" s="537"/>
      <c r="S542" s="537"/>
      <c r="T542" s="537"/>
      <c r="U542" s="537"/>
      <c r="V542" s="537"/>
      <c r="W542" s="537"/>
      <c r="X542" s="537"/>
      <c r="Y542" s="537"/>
      <c r="Z542" s="537"/>
    </row>
    <row r="543" ht="14.25" spans="1:26">
      <c r="A543" s="537"/>
      <c r="B543" s="537"/>
      <c r="C543" s="537"/>
      <c r="D543" s="537"/>
      <c r="E543" s="537"/>
      <c r="F543" s="537"/>
      <c r="G543" s="537"/>
      <c r="H543" s="537"/>
      <c r="I543" s="537"/>
      <c r="J543" s="537"/>
      <c r="K543" s="537"/>
      <c r="L543" s="537"/>
      <c r="M543" s="537"/>
      <c r="N543" s="537"/>
      <c r="O543" s="537"/>
      <c r="P543" s="537"/>
      <c r="Q543" s="537"/>
      <c r="R543" s="537"/>
      <c r="S543" s="537"/>
      <c r="T543" s="537"/>
      <c r="U543" s="537"/>
      <c r="V543" s="537"/>
      <c r="W543" s="537"/>
      <c r="X543" s="537"/>
      <c r="Y543" s="537"/>
      <c r="Z543" s="537"/>
    </row>
    <row r="544" ht="14.25" spans="1:26">
      <c r="A544" s="537"/>
      <c r="B544" s="537"/>
      <c r="C544" s="537"/>
      <c r="D544" s="537"/>
      <c r="E544" s="537"/>
      <c r="F544" s="537"/>
      <c r="G544" s="537"/>
      <c r="H544" s="537"/>
      <c r="I544" s="537"/>
      <c r="J544" s="537"/>
      <c r="K544" s="537"/>
      <c r="L544" s="537"/>
      <c r="M544" s="537"/>
      <c r="N544" s="537"/>
      <c r="O544" s="537"/>
      <c r="P544" s="537"/>
      <c r="Q544" s="537"/>
      <c r="R544" s="537"/>
      <c r="S544" s="537"/>
      <c r="T544" s="537"/>
      <c r="U544" s="537"/>
      <c r="V544" s="537"/>
      <c r="W544" s="537"/>
      <c r="X544" s="537"/>
      <c r="Y544" s="537"/>
      <c r="Z544" s="537"/>
    </row>
    <row r="545" ht="14.25" spans="1:26">
      <c r="A545" s="537"/>
      <c r="B545" s="537"/>
      <c r="C545" s="537"/>
      <c r="D545" s="537"/>
      <c r="E545" s="537"/>
      <c r="F545" s="537"/>
      <c r="G545" s="537"/>
      <c r="H545" s="537"/>
      <c r="I545" s="537"/>
      <c r="J545" s="537"/>
      <c r="K545" s="537"/>
      <c r="L545" s="537"/>
      <c r="M545" s="537"/>
      <c r="N545" s="537"/>
      <c r="O545" s="537"/>
      <c r="P545" s="537"/>
      <c r="Q545" s="537"/>
      <c r="R545" s="537"/>
      <c r="S545" s="537"/>
      <c r="T545" s="537"/>
      <c r="U545" s="537"/>
      <c r="V545" s="537"/>
      <c r="W545" s="537"/>
      <c r="X545" s="537"/>
      <c r="Y545" s="537"/>
      <c r="Z545" s="537"/>
    </row>
    <row r="546" ht="14.25" spans="1:26">
      <c r="A546" s="537"/>
      <c r="B546" s="537"/>
      <c r="C546" s="537"/>
      <c r="D546" s="537"/>
      <c r="E546" s="537"/>
      <c r="F546" s="537"/>
      <c r="G546" s="537"/>
      <c r="H546" s="537"/>
      <c r="I546" s="537"/>
      <c r="J546" s="537"/>
      <c r="K546" s="537"/>
      <c r="L546" s="537"/>
      <c r="M546" s="537"/>
      <c r="N546" s="537"/>
      <c r="O546" s="537"/>
      <c r="P546" s="537"/>
      <c r="Q546" s="537"/>
      <c r="R546" s="537"/>
      <c r="S546" s="537"/>
      <c r="T546" s="537"/>
      <c r="U546" s="537"/>
      <c r="V546" s="537"/>
      <c r="W546" s="537"/>
      <c r="X546" s="537"/>
      <c r="Y546" s="537"/>
      <c r="Z546" s="537"/>
    </row>
    <row r="547" ht="14.25" spans="1:26">
      <c r="A547" s="537"/>
      <c r="B547" s="537"/>
      <c r="C547" s="537"/>
      <c r="D547" s="537"/>
      <c r="E547" s="537"/>
      <c r="F547" s="537"/>
      <c r="G547" s="537"/>
      <c r="H547" s="537"/>
      <c r="I547" s="537"/>
      <c r="J547" s="537"/>
      <c r="K547" s="537"/>
      <c r="L547" s="537"/>
      <c r="M547" s="537"/>
      <c r="N547" s="537"/>
      <c r="O547" s="537"/>
      <c r="P547" s="537"/>
      <c r="Q547" s="537"/>
      <c r="R547" s="537"/>
      <c r="S547" s="537"/>
      <c r="T547" s="537"/>
      <c r="U547" s="537"/>
      <c r="V547" s="537"/>
      <c r="W547" s="537"/>
      <c r="X547" s="537"/>
      <c r="Y547" s="537"/>
      <c r="Z547" s="537"/>
    </row>
    <row r="548" ht="14.25" spans="1:26">
      <c r="A548" s="537"/>
      <c r="B548" s="537"/>
      <c r="C548" s="537"/>
      <c r="D548" s="537"/>
      <c r="E548" s="537"/>
      <c r="F548" s="537"/>
      <c r="G548" s="537"/>
      <c r="H548" s="537"/>
      <c r="I548" s="537"/>
      <c r="J548" s="537"/>
      <c r="K548" s="537"/>
      <c r="L548" s="537"/>
      <c r="M548" s="537"/>
      <c r="N548" s="537"/>
      <c r="O548" s="537"/>
      <c r="P548" s="537"/>
      <c r="Q548" s="537"/>
      <c r="R548" s="537"/>
      <c r="S548" s="537"/>
      <c r="T548" s="537"/>
      <c r="U548" s="537"/>
      <c r="V548" s="537"/>
      <c r="W548" s="537"/>
      <c r="X548" s="537"/>
      <c r="Y548" s="537"/>
      <c r="Z548" s="537"/>
    </row>
    <row r="549" ht="14.25" spans="1:26">
      <c r="A549" s="537"/>
      <c r="B549" s="537"/>
      <c r="C549" s="537"/>
      <c r="D549" s="537"/>
      <c r="E549" s="537"/>
      <c r="F549" s="537"/>
      <c r="G549" s="537"/>
      <c r="H549" s="537"/>
      <c r="I549" s="537"/>
      <c r="J549" s="537"/>
      <c r="K549" s="537"/>
      <c r="L549" s="537"/>
      <c r="M549" s="537"/>
      <c r="N549" s="537"/>
      <c r="O549" s="537"/>
      <c r="P549" s="537"/>
      <c r="Q549" s="537"/>
      <c r="R549" s="537"/>
      <c r="S549" s="537"/>
      <c r="T549" s="537"/>
      <c r="U549" s="537"/>
      <c r="V549" s="537"/>
      <c r="W549" s="537"/>
      <c r="X549" s="537"/>
      <c r="Y549" s="537"/>
      <c r="Z549" s="537"/>
    </row>
    <row r="550" ht="14.25" spans="1:26">
      <c r="A550" s="537"/>
      <c r="B550" s="537"/>
      <c r="C550" s="537"/>
      <c r="D550" s="537"/>
      <c r="E550" s="537"/>
      <c r="F550" s="537"/>
      <c r="G550" s="537"/>
      <c r="H550" s="537"/>
      <c r="I550" s="537"/>
      <c r="J550" s="537"/>
      <c r="K550" s="537"/>
      <c r="L550" s="537"/>
      <c r="M550" s="537"/>
      <c r="N550" s="537"/>
      <c r="O550" s="537"/>
      <c r="P550" s="537"/>
      <c r="Q550" s="537"/>
      <c r="R550" s="537"/>
      <c r="S550" s="537"/>
      <c r="T550" s="537"/>
      <c r="U550" s="537"/>
      <c r="V550" s="537"/>
      <c r="W550" s="537"/>
      <c r="X550" s="537"/>
      <c r="Y550" s="537"/>
      <c r="Z550" s="537"/>
    </row>
    <row r="551" ht="14.25" spans="1:26">
      <c r="A551" s="537"/>
      <c r="B551" s="537"/>
      <c r="C551" s="537"/>
      <c r="D551" s="537"/>
      <c r="E551" s="537"/>
      <c r="F551" s="537"/>
      <c r="G551" s="537"/>
      <c r="H551" s="537"/>
      <c r="I551" s="537"/>
      <c r="J551" s="537"/>
      <c r="K551" s="537"/>
      <c r="L551" s="537"/>
      <c r="M551" s="537"/>
      <c r="N551" s="537"/>
      <c r="O551" s="537"/>
      <c r="P551" s="537"/>
      <c r="Q551" s="537"/>
      <c r="R551" s="537"/>
      <c r="S551" s="537"/>
      <c r="T551" s="537"/>
      <c r="U551" s="537"/>
      <c r="V551" s="537"/>
      <c r="W551" s="537"/>
      <c r="X551" s="537"/>
      <c r="Y551" s="537"/>
      <c r="Z551" s="537"/>
    </row>
    <row r="552" ht="14.25" spans="1:26">
      <c r="A552" s="537"/>
      <c r="B552" s="537"/>
      <c r="C552" s="537"/>
      <c r="D552" s="537"/>
      <c r="E552" s="537"/>
      <c r="F552" s="537"/>
      <c r="G552" s="537"/>
      <c r="H552" s="537"/>
      <c r="I552" s="537"/>
      <c r="J552" s="537"/>
      <c r="K552" s="537"/>
      <c r="L552" s="537"/>
      <c r="M552" s="537"/>
      <c r="N552" s="537"/>
      <c r="O552" s="537"/>
      <c r="P552" s="537"/>
      <c r="Q552" s="537"/>
      <c r="R552" s="537"/>
      <c r="S552" s="537"/>
      <c r="T552" s="537"/>
      <c r="U552" s="537"/>
      <c r="V552" s="537"/>
      <c r="W552" s="537"/>
      <c r="X552" s="537"/>
      <c r="Y552" s="537"/>
      <c r="Z552" s="537"/>
    </row>
    <row r="553" ht="14.25" spans="1:26">
      <c r="A553" s="537"/>
      <c r="B553" s="537"/>
      <c r="C553" s="537"/>
      <c r="D553" s="537"/>
      <c r="E553" s="537"/>
      <c r="F553" s="537"/>
      <c r="G553" s="537"/>
      <c r="H553" s="537"/>
      <c r="I553" s="537"/>
      <c r="J553" s="537"/>
      <c r="K553" s="537"/>
      <c r="L553" s="537"/>
      <c r="M553" s="537"/>
      <c r="N553" s="537"/>
      <c r="O553" s="537"/>
      <c r="P553" s="537"/>
      <c r="Q553" s="537"/>
      <c r="R553" s="537"/>
      <c r="S553" s="537"/>
      <c r="T553" s="537"/>
      <c r="U553" s="537"/>
      <c r="V553" s="537"/>
      <c r="W553" s="537"/>
      <c r="X553" s="537"/>
      <c r="Y553" s="537"/>
      <c r="Z553" s="537"/>
    </row>
    <row r="554" ht="14.25" spans="1:26">
      <c r="A554" s="537"/>
      <c r="B554" s="537"/>
      <c r="C554" s="537"/>
      <c r="D554" s="537"/>
      <c r="E554" s="537"/>
      <c r="F554" s="537"/>
      <c r="G554" s="537"/>
      <c r="H554" s="537"/>
      <c r="I554" s="537"/>
      <c r="J554" s="537"/>
      <c r="K554" s="537"/>
      <c r="L554" s="537"/>
      <c r="M554" s="537"/>
      <c r="N554" s="537"/>
      <c r="O554" s="537"/>
      <c r="P554" s="537"/>
      <c r="Q554" s="537"/>
      <c r="R554" s="537"/>
      <c r="S554" s="537"/>
      <c r="T554" s="537"/>
      <c r="U554" s="537"/>
      <c r="V554" s="537"/>
      <c r="W554" s="537"/>
      <c r="X554" s="537"/>
      <c r="Y554" s="537"/>
      <c r="Z554" s="537"/>
    </row>
    <row r="555" ht="14.25" spans="1:26">
      <c r="A555" s="537"/>
      <c r="B555" s="537"/>
      <c r="C555" s="537"/>
      <c r="D555" s="537"/>
      <c r="E555" s="537"/>
      <c r="F555" s="537"/>
      <c r="G555" s="537"/>
      <c r="H555" s="537"/>
      <c r="I555" s="537"/>
      <c r="J555" s="537"/>
      <c r="K555" s="537"/>
      <c r="L555" s="537"/>
      <c r="M555" s="537"/>
      <c r="N555" s="537"/>
      <c r="O555" s="537"/>
      <c r="P555" s="537"/>
      <c r="Q555" s="537"/>
      <c r="R555" s="537"/>
      <c r="S555" s="537"/>
      <c r="T555" s="537"/>
      <c r="U555" s="537"/>
      <c r="V555" s="537"/>
      <c r="W555" s="537"/>
      <c r="X555" s="537"/>
      <c r="Y555" s="537"/>
      <c r="Z555" s="537"/>
    </row>
    <row r="556" ht="14.25" spans="1:26">
      <c r="A556" s="537"/>
      <c r="B556" s="537"/>
      <c r="C556" s="537"/>
      <c r="D556" s="537"/>
      <c r="E556" s="537"/>
      <c r="F556" s="537"/>
      <c r="G556" s="537"/>
      <c r="H556" s="537"/>
      <c r="I556" s="537"/>
      <c r="J556" s="537"/>
      <c r="K556" s="537"/>
      <c r="L556" s="537"/>
      <c r="M556" s="537"/>
      <c r="N556" s="537"/>
      <c r="O556" s="537"/>
      <c r="P556" s="537"/>
      <c r="Q556" s="537"/>
      <c r="R556" s="537"/>
      <c r="S556" s="537"/>
      <c r="T556" s="537"/>
      <c r="U556" s="537"/>
      <c r="V556" s="537"/>
      <c r="W556" s="537"/>
      <c r="X556" s="537"/>
      <c r="Y556" s="537"/>
      <c r="Z556" s="537"/>
    </row>
    <row r="557" ht="14.25" spans="1:26">
      <c r="A557" s="537"/>
      <c r="B557" s="537"/>
      <c r="C557" s="537"/>
      <c r="D557" s="537"/>
      <c r="E557" s="537"/>
      <c r="F557" s="537"/>
      <c r="G557" s="537"/>
      <c r="H557" s="537"/>
      <c r="I557" s="537"/>
      <c r="J557" s="537"/>
      <c r="K557" s="537"/>
      <c r="L557" s="537"/>
      <c r="M557" s="537"/>
      <c r="N557" s="537"/>
      <c r="O557" s="537"/>
      <c r="P557" s="537"/>
      <c r="Q557" s="537"/>
      <c r="R557" s="537"/>
      <c r="S557" s="537"/>
      <c r="T557" s="537"/>
      <c r="U557" s="537"/>
      <c r="V557" s="537"/>
      <c r="W557" s="537"/>
      <c r="X557" s="537"/>
      <c r="Y557" s="537"/>
      <c r="Z557" s="537"/>
    </row>
    <row r="558" ht="14.25" spans="1:26">
      <c r="A558" s="537"/>
      <c r="B558" s="537"/>
      <c r="C558" s="537"/>
      <c r="D558" s="537"/>
      <c r="E558" s="537"/>
      <c r="F558" s="537"/>
      <c r="G558" s="537"/>
      <c r="H558" s="537"/>
      <c r="I558" s="537"/>
      <c r="J558" s="537"/>
      <c r="K558" s="537"/>
      <c r="L558" s="537"/>
      <c r="M558" s="537"/>
      <c r="N558" s="537"/>
      <c r="O558" s="537"/>
      <c r="P558" s="537"/>
      <c r="Q558" s="537"/>
      <c r="R558" s="537"/>
      <c r="S558" s="537"/>
      <c r="T558" s="537"/>
      <c r="U558" s="537"/>
      <c r="V558" s="537"/>
      <c r="W558" s="537"/>
      <c r="X558" s="537"/>
      <c r="Y558" s="537"/>
      <c r="Z558" s="537"/>
    </row>
    <row r="559" ht="14.25" spans="1:26">
      <c r="A559" s="537"/>
      <c r="B559" s="537"/>
      <c r="C559" s="537"/>
      <c r="D559" s="537"/>
      <c r="E559" s="537"/>
      <c r="F559" s="537"/>
      <c r="G559" s="537"/>
      <c r="H559" s="537"/>
      <c r="I559" s="537"/>
      <c r="J559" s="537"/>
      <c r="K559" s="537"/>
      <c r="L559" s="537"/>
      <c r="M559" s="537"/>
      <c r="N559" s="537"/>
      <c r="O559" s="537"/>
      <c r="P559" s="537"/>
      <c r="Q559" s="537"/>
      <c r="R559" s="537"/>
      <c r="S559" s="537"/>
      <c r="T559" s="537"/>
      <c r="U559" s="537"/>
      <c r="V559" s="537"/>
      <c r="W559" s="537"/>
      <c r="X559" s="537"/>
      <c r="Y559" s="537"/>
      <c r="Z559" s="537"/>
    </row>
    <row r="560" ht="14.25" spans="1:26">
      <c r="A560" s="537"/>
      <c r="B560" s="537"/>
      <c r="C560" s="537"/>
      <c r="D560" s="537"/>
      <c r="E560" s="537"/>
      <c r="F560" s="537"/>
      <c r="G560" s="537"/>
      <c r="H560" s="537"/>
      <c r="I560" s="537"/>
      <c r="J560" s="537"/>
      <c r="K560" s="537"/>
      <c r="L560" s="537"/>
      <c r="M560" s="537"/>
      <c r="N560" s="537"/>
      <c r="O560" s="537"/>
      <c r="P560" s="537"/>
      <c r="Q560" s="537"/>
      <c r="R560" s="537"/>
      <c r="S560" s="537"/>
      <c r="T560" s="537"/>
      <c r="U560" s="537"/>
      <c r="V560" s="537"/>
      <c r="W560" s="537"/>
      <c r="X560" s="537"/>
      <c r="Y560" s="537"/>
      <c r="Z560" s="537"/>
    </row>
    <row r="561" ht="14.25" spans="1:26">
      <c r="A561" s="537"/>
      <c r="B561" s="537"/>
      <c r="C561" s="537"/>
      <c r="D561" s="537"/>
      <c r="E561" s="537"/>
      <c r="F561" s="537"/>
      <c r="G561" s="537"/>
      <c r="H561" s="537"/>
      <c r="I561" s="537"/>
      <c r="J561" s="537"/>
      <c r="K561" s="537"/>
      <c r="L561" s="537"/>
      <c r="M561" s="537"/>
      <c r="N561" s="537"/>
      <c r="O561" s="537"/>
      <c r="P561" s="537"/>
      <c r="Q561" s="537"/>
      <c r="R561" s="537"/>
      <c r="S561" s="537"/>
      <c r="T561" s="537"/>
      <c r="U561" s="537"/>
      <c r="V561" s="537"/>
      <c r="W561" s="537"/>
      <c r="X561" s="537"/>
      <c r="Y561" s="537"/>
      <c r="Z561" s="537"/>
    </row>
    <row r="562" ht="14.25" spans="1:26">
      <c r="A562" s="537"/>
      <c r="B562" s="537"/>
      <c r="C562" s="537"/>
      <c r="D562" s="537"/>
      <c r="E562" s="537"/>
      <c r="F562" s="537"/>
      <c r="G562" s="537"/>
      <c r="H562" s="537"/>
      <c r="I562" s="537"/>
      <c r="J562" s="537"/>
      <c r="K562" s="537"/>
      <c r="L562" s="537"/>
      <c r="M562" s="537"/>
      <c r="N562" s="537"/>
      <c r="O562" s="537"/>
      <c r="P562" s="537"/>
      <c r="Q562" s="537"/>
      <c r="R562" s="537"/>
      <c r="S562" s="537"/>
      <c r="T562" s="537"/>
      <c r="U562" s="537"/>
      <c r="V562" s="537"/>
      <c r="W562" s="537"/>
      <c r="X562" s="537"/>
      <c r="Y562" s="537"/>
      <c r="Z562" s="537"/>
    </row>
    <row r="563" ht="14.25" spans="1:26">
      <c r="A563" s="537"/>
      <c r="B563" s="537"/>
      <c r="C563" s="537"/>
      <c r="D563" s="537"/>
      <c r="E563" s="537"/>
      <c r="F563" s="537"/>
      <c r="G563" s="537"/>
      <c r="H563" s="537"/>
      <c r="I563" s="537"/>
      <c r="J563" s="537"/>
      <c r="K563" s="537"/>
      <c r="L563" s="537"/>
      <c r="M563" s="537"/>
      <c r="N563" s="537"/>
      <c r="O563" s="537"/>
      <c r="P563" s="537"/>
      <c r="Q563" s="537"/>
      <c r="R563" s="537"/>
      <c r="S563" s="537"/>
      <c r="T563" s="537"/>
      <c r="U563" s="537"/>
      <c r="V563" s="537"/>
      <c r="W563" s="537"/>
      <c r="X563" s="537"/>
      <c r="Y563" s="537"/>
      <c r="Z563" s="537"/>
    </row>
    <row r="564" ht="14.25" spans="1:26">
      <c r="A564" s="537"/>
      <c r="B564" s="537"/>
      <c r="C564" s="537"/>
      <c r="D564" s="537"/>
      <c r="E564" s="537"/>
      <c r="F564" s="537"/>
      <c r="G564" s="537"/>
      <c r="H564" s="537"/>
      <c r="I564" s="537"/>
      <c r="J564" s="537"/>
      <c r="K564" s="537"/>
      <c r="L564" s="537"/>
      <c r="M564" s="537"/>
      <c r="N564" s="537"/>
      <c r="O564" s="537"/>
      <c r="P564" s="537"/>
      <c r="Q564" s="537"/>
      <c r="R564" s="537"/>
      <c r="S564" s="537"/>
      <c r="T564" s="537"/>
      <c r="U564" s="537"/>
      <c r="V564" s="537"/>
      <c r="W564" s="537"/>
      <c r="X564" s="537"/>
      <c r="Y564" s="537"/>
      <c r="Z564" s="537"/>
    </row>
    <row r="565" ht="14.25" spans="1:26">
      <c r="A565" s="537"/>
      <c r="B565" s="537"/>
      <c r="C565" s="537"/>
      <c r="D565" s="537"/>
      <c r="E565" s="537"/>
      <c r="F565" s="537"/>
      <c r="G565" s="537"/>
      <c r="H565" s="537"/>
      <c r="I565" s="537"/>
      <c r="J565" s="537"/>
      <c r="K565" s="537"/>
      <c r="L565" s="537"/>
      <c r="M565" s="537"/>
      <c r="N565" s="537"/>
      <c r="O565" s="537"/>
      <c r="P565" s="537"/>
      <c r="Q565" s="537"/>
      <c r="R565" s="537"/>
      <c r="S565" s="537"/>
      <c r="T565" s="537"/>
      <c r="U565" s="537"/>
      <c r="V565" s="537"/>
      <c r="W565" s="537"/>
      <c r="X565" s="537"/>
      <c r="Y565" s="537"/>
      <c r="Z565" s="537"/>
    </row>
    <row r="566" ht="14.25" spans="1:26">
      <c r="A566" s="537"/>
      <c r="B566" s="537"/>
      <c r="C566" s="537"/>
      <c r="D566" s="537"/>
      <c r="E566" s="537"/>
      <c r="F566" s="537"/>
      <c r="G566" s="537"/>
      <c r="H566" s="537"/>
      <c r="I566" s="537"/>
      <c r="J566" s="537"/>
      <c r="K566" s="537"/>
      <c r="L566" s="537"/>
      <c r="M566" s="537"/>
      <c r="N566" s="537"/>
      <c r="O566" s="537"/>
      <c r="P566" s="537"/>
      <c r="Q566" s="537"/>
      <c r="R566" s="537"/>
      <c r="S566" s="537"/>
      <c r="T566" s="537"/>
      <c r="U566" s="537"/>
      <c r="V566" s="537"/>
      <c r="W566" s="537"/>
      <c r="X566" s="537"/>
      <c r="Y566" s="537"/>
      <c r="Z566" s="537"/>
    </row>
    <row r="567" ht="14.25" spans="1:26">
      <c r="A567" s="537"/>
      <c r="B567" s="537"/>
      <c r="C567" s="537"/>
      <c r="D567" s="537"/>
      <c r="E567" s="537"/>
      <c r="F567" s="537"/>
      <c r="G567" s="537"/>
      <c r="H567" s="537"/>
      <c r="I567" s="537"/>
      <c r="J567" s="537"/>
      <c r="K567" s="537"/>
      <c r="L567" s="537"/>
      <c r="M567" s="537"/>
      <c r="N567" s="537"/>
      <c r="O567" s="537"/>
      <c r="P567" s="537"/>
      <c r="Q567" s="537"/>
      <c r="R567" s="537"/>
      <c r="S567" s="537"/>
      <c r="T567" s="537"/>
      <c r="U567" s="537"/>
      <c r="V567" s="537"/>
      <c r="W567" s="537"/>
      <c r="X567" s="537"/>
      <c r="Y567" s="537"/>
      <c r="Z567" s="537"/>
    </row>
    <row r="568" ht="14.25" spans="1:26">
      <c r="A568" s="537"/>
      <c r="B568" s="537"/>
      <c r="C568" s="537"/>
      <c r="D568" s="537"/>
      <c r="E568" s="537"/>
      <c r="F568" s="537"/>
      <c r="G568" s="537"/>
      <c r="H568" s="537"/>
      <c r="I568" s="537"/>
      <c r="J568" s="537"/>
      <c r="K568" s="537"/>
      <c r="L568" s="537"/>
      <c r="M568" s="537"/>
      <c r="N568" s="537"/>
      <c r="O568" s="537"/>
      <c r="P568" s="537"/>
      <c r="Q568" s="537"/>
      <c r="R568" s="537"/>
      <c r="S568" s="537"/>
      <c r="T568" s="537"/>
      <c r="U568" s="537"/>
      <c r="V568" s="537"/>
      <c r="W568" s="537"/>
      <c r="X568" s="537"/>
      <c r="Y568" s="537"/>
      <c r="Z568" s="537"/>
    </row>
    <row r="569" ht="14.25" spans="1:26">
      <c r="A569" s="537"/>
      <c r="B569" s="537"/>
      <c r="C569" s="537"/>
      <c r="D569" s="537"/>
      <c r="E569" s="537"/>
      <c r="F569" s="537"/>
      <c r="G569" s="537"/>
      <c r="H569" s="537"/>
      <c r="I569" s="537"/>
      <c r="J569" s="537"/>
      <c r="K569" s="537"/>
      <c r="L569" s="537"/>
      <c r="M569" s="537"/>
      <c r="N569" s="537"/>
      <c r="O569" s="537"/>
      <c r="P569" s="537"/>
      <c r="Q569" s="537"/>
      <c r="R569" s="537"/>
      <c r="S569" s="537"/>
      <c r="T569" s="537"/>
      <c r="U569" s="537"/>
      <c r="V569" s="537"/>
      <c r="W569" s="537"/>
      <c r="X569" s="537"/>
      <c r="Y569" s="537"/>
      <c r="Z569" s="537"/>
    </row>
    <row r="570" ht="14.25" spans="1:26">
      <c r="A570" s="537"/>
      <c r="B570" s="537"/>
      <c r="C570" s="537"/>
      <c r="D570" s="537"/>
      <c r="E570" s="537"/>
      <c r="F570" s="537"/>
      <c r="G570" s="537"/>
      <c r="H570" s="537"/>
      <c r="I570" s="537"/>
      <c r="J570" s="537"/>
      <c r="K570" s="537"/>
      <c r="L570" s="537"/>
      <c r="M570" s="537"/>
      <c r="N570" s="537"/>
      <c r="O570" s="537"/>
      <c r="P570" s="537"/>
      <c r="Q570" s="537"/>
      <c r="R570" s="537"/>
      <c r="S570" s="537"/>
      <c r="T570" s="537"/>
      <c r="U570" s="537"/>
      <c r="V570" s="537"/>
      <c r="W570" s="537"/>
      <c r="X570" s="537"/>
      <c r="Y570" s="537"/>
      <c r="Z570" s="537"/>
    </row>
    <row r="571" ht="14.25" spans="1:26">
      <c r="A571" s="537"/>
      <c r="B571" s="537"/>
      <c r="C571" s="537"/>
      <c r="D571" s="537"/>
      <c r="E571" s="537"/>
      <c r="F571" s="537"/>
      <c r="G571" s="537"/>
      <c r="H571" s="537"/>
      <c r="I571" s="537"/>
      <c r="J571" s="537"/>
      <c r="K571" s="537"/>
      <c r="L571" s="537"/>
      <c r="M571" s="537"/>
      <c r="N571" s="537"/>
      <c r="O571" s="537"/>
      <c r="P571" s="537"/>
      <c r="Q571" s="537"/>
      <c r="R571" s="537"/>
      <c r="S571" s="537"/>
      <c r="T571" s="537"/>
      <c r="U571" s="537"/>
      <c r="V571" s="537"/>
      <c r="W571" s="537"/>
      <c r="X571" s="537"/>
      <c r="Y571" s="537"/>
      <c r="Z571" s="537"/>
    </row>
    <row r="572" ht="14.25" spans="1:26">
      <c r="A572" s="537"/>
      <c r="B572" s="537"/>
      <c r="C572" s="537"/>
      <c r="D572" s="537"/>
      <c r="E572" s="537"/>
      <c r="F572" s="537"/>
      <c r="G572" s="537"/>
      <c r="H572" s="537"/>
      <c r="I572" s="537"/>
      <c r="J572" s="537"/>
      <c r="K572" s="537"/>
      <c r="L572" s="537"/>
      <c r="M572" s="537"/>
      <c r="N572" s="537"/>
      <c r="O572" s="537"/>
      <c r="P572" s="537"/>
      <c r="Q572" s="537"/>
      <c r="R572" s="537"/>
      <c r="S572" s="537"/>
      <c r="T572" s="537"/>
      <c r="U572" s="537"/>
      <c r="V572" s="537"/>
      <c r="W572" s="537"/>
      <c r="X572" s="537"/>
      <c r="Y572" s="537"/>
      <c r="Z572" s="537"/>
    </row>
    <row r="573" ht="14.25" spans="1:26">
      <c r="A573" s="537"/>
      <c r="B573" s="537"/>
      <c r="C573" s="537"/>
      <c r="D573" s="537"/>
      <c r="E573" s="537"/>
      <c r="F573" s="537"/>
      <c r="G573" s="537"/>
      <c r="H573" s="537"/>
      <c r="I573" s="537"/>
      <c r="J573" s="537"/>
      <c r="K573" s="537"/>
      <c r="L573" s="537"/>
      <c r="M573" s="537"/>
      <c r="N573" s="537"/>
      <c r="O573" s="537"/>
      <c r="P573" s="537"/>
      <c r="Q573" s="537"/>
      <c r="R573" s="537"/>
      <c r="S573" s="537"/>
      <c r="T573" s="537"/>
      <c r="U573" s="537"/>
      <c r="V573" s="537"/>
      <c r="W573" s="537"/>
      <c r="X573" s="537"/>
      <c r="Y573" s="537"/>
      <c r="Z573" s="537"/>
    </row>
    <row r="574" ht="14.25" spans="1:26">
      <c r="A574" s="537"/>
      <c r="B574" s="537"/>
      <c r="C574" s="537"/>
      <c r="D574" s="537"/>
      <c r="E574" s="537"/>
      <c r="F574" s="537"/>
      <c r="G574" s="537"/>
      <c r="H574" s="537"/>
      <c r="I574" s="537"/>
      <c r="J574" s="537"/>
      <c r="K574" s="537"/>
      <c r="L574" s="537"/>
      <c r="M574" s="537"/>
      <c r="N574" s="537"/>
      <c r="O574" s="537"/>
      <c r="P574" s="537"/>
      <c r="Q574" s="537"/>
      <c r="R574" s="537"/>
      <c r="S574" s="537"/>
      <c r="T574" s="537"/>
      <c r="U574" s="537"/>
      <c r="V574" s="537"/>
      <c r="W574" s="537"/>
      <c r="X574" s="537"/>
      <c r="Y574" s="537"/>
      <c r="Z574" s="537"/>
    </row>
    <row r="575" ht="14.25" spans="1:26">
      <c r="A575" s="537"/>
      <c r="B575" s="537"/>
      <c r="C575" s="537"/>
      <c r="D575" s="537"/>
      <c r="E575" s="537"/>
      <c r="F575" s="537"/>
      <c r="G575" s="537"/>
      <c r="H575" s="537"/>
      <c r="I575" s="537"/>
      <c r="J575" s="537"/>
      <c r="K575" s="537"/>
      <c r="L575" s="537"/>
      <c r="M575" s="537"/>
      <c r="N575" s="537"/>
      <c r="O575" s="537"/>
      <c r="P575" s="537"/>
      <c r="Q575" s="537"/>
      <c r="R575" s="537"/>
      <c r="S575" s="537"/>
      <c r="T575" s="537"/>
      <c r="U575" s="537"/>
      <c r="V575" s="537"/>
      <c r="W575" s="537"/>
      <c r="X575" s="537"/>
      <c r="Y575" s="537"/>
      <c r="Z575" s="537"/>
    </row>
    <row r="576" ht="14.25" spans="1:26">
      <c r="A576" s="537"/>
      <c r="B576" s="537"/>
      <c r="C576" s="537"/>
      <c r="D576" s="537"/>
      <c r="E576" s="537"/>
      <c r="F576" s="537"/>
      <c r="G576" s="537"/>
      <c r="H576" s="537"/>
      <c r="I576" s="537"/>
      <c r="J576" s="537"/>
      <c r="K576" s="537"/>
      <c r="L576" s="537"/>
      <c r="M576" s="537"/>
      <c r="N576" s="537"/>
      <c r="O576" s="537"/>
      <c r="P576" s="537"/>
      <c r="Q576" s="537"/>
      <c r="R576" s="537"/>
      <c r="S576" s="537"/>
      <c r="T576" s="537"/>
      <c r="U576" s="537"/>
      <c r="V576" s="537"/>
      <c r="W576" s="537"/>
      <c r="X576" s="537"/>
      <c r="Y576" s="537"/>
      <c r="Z576" s="537"/>
    </row>
    <row r="577" ht="14.25" spans="1:26">
      <c r="A577" s="537"/>
      <c r="B577" s="537"/>
      <c r="C577" s="537"/>
      <c r="D577" s="537"/>
      <c r="E577" s="537"/>
      <c r="F577" s="537"/>
      <c r="G577" s="537"/>
      <c r="H577" s="537"/>
      <c r="I577" s="537"/>
      <c r="J577" s="537"/>
      <c r="K577" s="537"/>
      <c r="L577" s="537"/>
      <c r="M577" s="537"/>
      <c r="N577" s="537"/>
      <c r="O577" s="537"/>
      <c r="P577" s="537"/>
      <c r="Q577" s="537"/>
      <c r="R577" s="537"/>
      <c r="S577" s="537"/>
      <c r="T577" s="537"/>
      <c r="U577" s="537"/>
      <c r="V577" s="537"/>
      <c r="W577" s="537"/>
      <c r="X577" s="537"/>
      <c r="Y577" s="537"/>
      <c r="Z577" s="537"/>
    </row>
    <row r="578" ht="14.25" spans="1:26">
      <c r="A578" s="537"/>
      <c r="B578" s="537"/>
      <c r="C578" s="537"/>
      <c r="D578" s="537"/>
      <c r="E578" s="537"/>
      <c r="F578" s="537"/>
      <c r="G578" s="537"/>
      <c r="H578" s="537"/>
      <c r="I578" s="537"/>
      <c r="J578" s="537"/>
      <c r="K578" s="537"/>
      <c r="L578" s="537"/>
      <c r="M578" s="537"/>
      <c r="N578" s="537"/>
      <c r="O578" s="537"/>
      <c r="P578" s="537"/>
      <c r="Q578" s="537"/>
      <c r="R578" s="537"/>
      <c r="S578" s="537"/>
      <c r="T578" s="537"/>
      <c r="U578" s="537"/>
      <c r="V578" s="537"/>
      <c r="W578" s="537"/>
      <c r="X578" s="537"/>
      <c r="Y578" s="537"/>
      <c r="Z578" s="537"/>
    </row>
    <row r="579" ht="14.25" spans="1:26">
      <c r="A579" s="537"/>
      <c r="B579" s="537"/>
      <c r="C579" s="537"/>
      <c r="D579" s="537"/>
      <c r="E579" s="537"/>
      <c r="F579" s="537"/>
      <c r="G579" s="537"/>
      <c r="H579" s="537"/>
      <c r="I579" s="537"/>
      <c r="J579" s="537"/>
      <c r="K579" s="537"/>
      <c r="L579" s="537"/>
      <c r="M579" s="537"/>
      <c r="N579" s="537"/>
      <c r="O579" s="537"/>
      <c r="P579" s="537"/>
      <c r="Q579" s="537"/>
      <c r="R579" s="537"/>
      <c r="S579" s="537"/>
      <c r="T579" s="537"/>
      <c r="U579" s="537"/>
      <c r="V579" s="537"/>
      <c r="W579" s="537"/>
      <c r="X579" s="537"/>
      <c r="Y579" s="537"/>
      <c r="Z579" s="537"/>
    </row>
    <row r="580" ht="14.25" spans="1:26">
      <c r="A580" s="537"/>
      <c r="B580" s="537"/>
      <c r="C580" s="537"/>
      <c r="D580" s="537"/>
      <c r="E580" s="537"/>
      <c r="F580" s="537"/>
      <c r="G580" s="537"/>
      <c r="H580" s="537"/>
      <c r="I580" s="537"/>
      <c r="J580" s="537"/>
      <c r="K580" s="537"/>
      <c r="L580" s="537"/>
      <c r="M580" s="537"/>
      <c r="N580" s="537"/>
      <c r="O580" s="537"/>
      <c r="P580" s="537"/>
      <c r="Q580" s="537"/>
      <c r="R580" s="537"/>
      <c r="S580" s="537"/>
      <c r="T580" s="537"/>
      <c r="U580" s="537"/>
      <c r="V580" s="537"/>
      <c r="W580" s="537"/>
      <c r="X580" s="537"/>
      <c r="Y580" s="537"/>
      <c r="Z580" s="537"/>
    </row>
    <row r="581" ht="14.25" spans="1:26">
      <c r="A581" s="537"/>
      <c r="B581" s="537"/>
      <c r="C581" s="537"/>
      <c r="D581" s="537"/>
      <c r="E581" s="537"/>
      <c r="F581" s="537"/>
      <c r="G581" s="537"/>
      <c r="H581" s="537"/>
      <c r="I581" s="537"/>
      <c r="J581" s="537"/>
      <c r="K581" s="537"/>
      <c r="L581" s="537"/>
      <c r="M581" s="537"/>
      <c r="N581" s="537"/>
      <c r="O581" s="537"/>
      <c r="P581" s="537"/>
      <c r="Q581" s="537"/>
      <c r="R581" s="537"/>
      <c r="S581" s="537"/>
      <c r="T581" s="537"/>
      <c r="U581" s="537"/>
      <c r="V581" s="537"/>
      <c r="W581" s="537"/>
      <c r="X581" s="537"/>
      <c r="Y581" s="537"/>
      <c r="Z581" s="537"/>
    </row>
    <row r="582" ht="14.25" spans="1:26">
      <c r="A582" s="537"/>
      <c r="B582" s="537"/>
      <c r="C582" s="537"/>
      <c r="D582" s="537"/>
      <c r="E582" s="537"/>
      <c r="F582" s="537"/>
      <c r="G582" s="537"/>
      <c r="H582" s="537"/>
      <c r="I582" s="537"/>
      <c r="J582" s="537"/>
      <c r="K582" s="537"/>
      <c r="L582" s="537"/>
      <c r="M582" s="537"/>
      <c r="N582" s="537"/>
      <c r="O582" s="537"/>
      <c r="P582" s="537"/>
      <c r="Q582" s="537"/>
      <c r="R582" s="537"/>
      <c r="S582" s="537"/>
      <c r="T582" s="537"/>
      <c r="U582" s="537"/>
      <c r="V582" s="537"/>
      <c r="W582" s="537"/>
      <c r="X582" s="537"/>
      <c r="Y582" s="537"/>
      <c r="Z582" s="537"/>
    </row>
    <row r="583" ht="14.25" spans="1:26">
      <c r="A583" s="537"/>
      <c r="B583" s="537"/>
      <c r="C583" s="537"/>
      <c r="D583" s="537"/>
      <c r="E583" s="537"/>
      <c r="F583" s="537"/>
      <c r="G583" s="537"/>
      <c r="H583" s="537"/>
      <c r="I583" s="537"/>
      <c r="J583" s="537"/>
      <c r="K583" s="537"/>
      <c r="L583" s="537"/>
      <c r="M583" s="537"/>
      <c r="N583" s="537"/>
      <c r="O583" s="537"/>
      <c r="P583" s="537"/>
      <c r="Q583" s="537"/>
      <c r="R583" s="537"/>
      <c r="S583" s="537"/>
      <c r="T583" s="537"/>
      <c r="U583" s="537"/>
      <c r="V583" s="537"/>
      <c r="W583" s="537"/>
      <c r="X583" s="537"/>
      <c r="Y583" s="537"/>
      <c r="Z583" s="537"/>
    </row>
    <row r="584" ht="14.25" spans="1:26">
      <c r="A584" s="537"/>
      <c r="B584" s="537"/>
      <c r="C584" s="537"/>
      <c r="D584" s="537"/>
      <c r="E584" s="537"/>
      <c r="F584" s="537"/>
      <c r="G584" s="537"/>
      <c r="H584" s="537"/>
      <c r="I584" s="537"/>
      <c r="J584" s="537"/>
      <c r="K584" s="537"/>
      <c r="L584" s="537"/>
      <c r="M584" s="537"/>
      <c r="N584" s="537"/>
      <c r="O584" s="537"/>
      <c r="P584" s="537"/>
      <c r="Q584" s="537"/>
      <c r="R584" s="537"/>
      <c r="S584" s="537"/>
      <c r="T584" s="537"/>
      <c r="U584" s="537"/>
      <c r="V584" s="537"/>
      <c r="W584" s="537"/>
      <c r="X584" s="537"/>
      <c r="Y584" s="537"/>
      <c r="Z584" s="537"/>
    </row>
    <row r="585" ht="14.25" spans="1:26">
      <c r="A585" s="537"/>
      <c r="B585" s="537"/>
      <c r="C585" s="537"/>
      <c r="D585" s="537"/>
      <c r="E585" s="537"/>
      <c r="F585" s="537"/>
      <c r="G585" s="537"/>
      <c r="H585" s="537"/>
      <c r="I585" s="537"/>
      <c r="J585" s="537"/>
      <c r="K585" s="537"/>
      <c r="L585" s="537"/>
      <c r="M585" s="537"/>
      <c r="N585" s="537"/>
      <c r="O585" s="537"/>
      <c r="P585" s="537"/>
      <c r="Q585" s="537"/>
      <c r="R585" s="537"/>
      <c r="S585" s="537"/>
      <c r="T585" s="537"/>
      <c r="U585" s="537"/>
      <c r="V585" s="537"/>
      <c r="W585" s="537"/>
      <c r="X585" s="537"/>
      <c r="Y585" s="537"/>
      <c r="Z585" s="537"/>
    </row>
    <row r="586" ht="14.25" spans="1:26">
      <c r="A586" s="537"/>
      <c r="B586" s="537"/>
      <c r="C586" s="537"/>
      <c r="D586" s="537"/>
      <c r="E586" s="537"/>
      <c r="F586" s="537"/>
      <c r="G586" s="537"/>
      <c r="H586" s="537"/>
      <c r="I586" s="537"/>
      <c r="J586" s="537"/>
      <c r="K586" s="537"/>
      <c r="L586" s="537"/>
      <c r="M586" s="537"/>
      <c r="N586" s="537"/>
      <c r="O586" s="537"/>
      <c r="P586" s="537"/>
      <c r="Q586" s="537"/>
      <c r="R586" s="537"/>
      <c r="S586" s="537"/>
      <c r="T586" s="537"/>
      <c r="U586" s="537"/>
      <c r="V586" s="537"/>
      <c r="W586" s="537"/>
      <c r="X586" s="537"/>
      <c r="Y586" s="537"/>
      <c r="Z586" s="537"/>
    </row>
    <row r="587" ht="14.25" spans="1:26">
      <c r="A587" s="537"/>
      <c r="B587" s="537"/>
      <c r="C587" s="537"/>
      <c r="D587" s="537"/>
      <c r="E587" s="537"/>
      <c r="F587" s="537"/>
      <c r="G587" s="537"/>
      <c r="H587" s="537"/>
      <c r="I587" s="537"/>
      <c r="J587" s="537"/>
      <c r="K587" s="537"/>
      <c r="L587" s="537"/>
      <c r="M587" s="537"/>
      <c r="N587" s="537"/>
      <c r="O587" s="537"/>
      <c r="P587" s="537"/>
      <c r="Q587" s="537"/>
      <c r="R587" s="537"/>
      <c r="S587" s="537"/>
      <c r="T587" s="537"/>
      <c r="U587" s="537"/>
      <c r="V587" s="537"/>
      <c r="W587" s="537"/>
      <c r="X587" s="537"/>
      <c r="Y587" s="537"/>
      <c r="Z587" s="537"/>
    </row>
    <row r="588" ht="14.25" spans="1:26">
      <c r="A588" s="537"/>
      <c r="B588" s="537"/>
      <c r="C588" s="537"/>
      <c r="D588" s="537"/>
      <c r="E588" s="537"/>
      <c r="F588" s="537"/>
      <c r="G588" s="537"/>
      <c r="H588" s="537"/>
      <c r="I588" s="537"/>
      <c r="J588" s="537"/>
      <c r="K588" s="537"/>
      <c r="L588" s="537"/>
      <c r="M588" s="537"/>
      <c r="N588" s="537"/>
      <c r="O588" s="537"/>
      <c r="P588" s="537"/>
      <c r="Q588" s="537"/>
      <c r="R588" s="537"/>
      <c r="S588" s="537"/>
      <c r="T588" s="537"/>
      <c r="U588" s="537"/>
      <c r="V588" s="537"/>
      <c r="W588" s="537"/>
      <c r="X588" s="537"/>
      <c r="Y588" s="537"/>
      <c r="Z588" s="537"/>
    </row>
    <row r="589" ht="14.25" spans="1:26">
      <c r="A589" s="537"/>
      <c r="B589" s="537"/>
      <c r="C589" s="537"/>
      <c r="D589" s="537"/>
      <c r="E589" s="537"/>
      <c r="F589" s="537"/>
      <c r="G589" s="537"/>
      <c r="H589" s="537"/>
      <c r="I589" s="537"/>
      <c r="J589" s="537"/>
      <c r="K589" s="537"/>
      <c r="L589" s="537"/>
      <c r="M589" s="537"/>
      <c r="N589" s="537"/>
      <c r="O589" s="537"/>
      <c r="P589" s="537"/>
      <c r="Q589" s="537"/>
      <c r="R589" s="537"/>
      <c r="S589" s="537"/>
      <c r="T589" s="537"/>
      <c r="U589" s="537"/>
      <c r="V589" s="537"/>
      <c r="W589" s="537"/>
      <c r="X589" s="537"/>
      <c r="Y589" s="537"/>
      <c r="Z589" s="537"/>
    </row>
    <row r="590" ht="14.25" spans="1:26">
      <c r="A590" s="537"/>
      <c r="B590" s="537"/>
      <c r="C590" s="537"/>
      <c r="D590" s="537"/>
      <c r="E590" s="537"/>
      <c r="F590" s="537"/>
      <c r="G590" s="537"/>
      <c r="H590" s="537"/>
      <c r="I590" s="537"/>
      <c r="J590" s="537"/>
      <c r="K590" s="537"/>
      <c r="L590" s="537"/>
      <c r="M590" s="537"/>
      <c r="N590" s="537"/>
      <c r="O590" s="537"/>
      <c r="P590" s="537"/>
      <c r="Q590" s="537"/>
      <c r="R590" s="537"/>
      <c r="S590" s="537"/>
      <c r="T590" s="537"/>
      <c r="U590" s="537"/>
      <c r="V590" s="537"/>
      <c r="W590" s="537"/>
      <c r="X590" s="537"/>
      <c r="Y590" s="537"/>
      <c r="Z590" s="537"/>
    </row>
    <row r="591" ht="14.25" spans="1:26">
      <c r="A591" s="537"/>
      <c r="B591" s="537"/>
      <c r="C591" s="537"/>
      <c r="D591" s="537"/>
      <c r="E591" s="537"/>
      <c r="F591" s="537"/>
      <c r="G591" s="537"/>
      <c r="H591" s="537"/>
      <c r="I591" s="537"/>
      <c r="J591" s="537"/>
      <c r="K591" s="537"/>
      <c r="L591" s="537"/>
      <c r="M591" s="537"/>
      <c r="N591" s="537"/>
      <c r="O591" s="537"/>
      <c r="P591" s="537"/>
      <c r="Q591" s="537"/>
      <c r="R591" s="537"/>
      <c r="S591" s="537"/>
      <c r="T591" s="537"/>
      <c r="U591" s="537"/>
      <c r="V591" s="537"/>
      <c r="W591" s="537"/>
      <c r="X591" s="537"/>
      <c r="Y591" s="537"/>
      <c r="Z591" s="537"/>
    </row>
    <row r="592" ht="14.25" spans="1:26">
      <c r="A592" s="537"/>
      <c r="B592" s="537"/>
      <c r="C592" s="537"/>
      <c r="D592" s="537"/>
      <c r="E592" s="537"/>
      <c r="F592" s="537"/>
      <c r="G592" s="537"/>
      <c r="H592" s="537"/>
      <c r="I592" s="537"/>
      <c r="J592" s="537"/>
      <c r="K592" s="537"/>
      <c r="L592" s="537"/>
      <c r="M592" s="537"/>
      <c r="N592" s="537"/>
      <c r="O592" s="537"/>
      <c r="P592" s="537"/>
      <c r="Q592" s="537"/>
      <c r="R592" s="537"/>
      <c r="S592" s="537"/>
      <c r="T592" s="537"/>
      <c r="U592" s="537"/>
      <c r="V592" s="537"/>
      <c r="W592" s="537"/>
      <c r="X592" s="537"/>
      <c r="Y592" s="537"/>
      <c r="Z592" s="537"/>
    </row>
    <row r="593" ht="14.25" spans="1:26">
      <c r="A593" s="537"/>
      <c r="B593" s="537"/>
      <c r="C593" s="537"/>
      <c r="D593" s="537"/>
      <c r="E593" s="537"/>
      <c r="F593" s="537"/>
      <c r="G593" s="537"/>
      <c r="H593" s="537"/>
      <c r="I593" s="537"/>
      <c r="J593" s="537"/>
      <c r="K593" s="537"/>
      <c r="L593" s="537"/>
      <c r="M593" s="537"/>
      <c r="N593" s="537"/>
      <c r="O593" s="537"/>
      <c r="P593" s="537"/>
      <c r="Q593" s="537"/>
      <c r="R593" s="537"/>
      <c r="S593" s="537"/>
      <c r="T593" s="537"/>
      <c r="U593" s="537"/>
      <c r="V593" s="537"/>
      <c r="W593" s="537"/>
      <c r="X593" s="537"/>
      <c r="Y593" s="537"/>
      <c r="Z593" s="537"/>
    </row>
    <row r="594" ht="14.25" spans="1:26">
      <c r="A594" s="537"/>
      <c r="B594" s="537"/>
      <c r="C594" s="537"/>
      <c r="D594" s="537"/>
      <c r="E594" s="537"/>
      <c r="F594" s="537"/>
      <c r="G594" s="537"/>
      <c r="H594" s="537"/>
      <c r="I594" s="537"/>
      <c r="J594" s="537"/>
      <c r="K594" s="537"/>
      <c r="L594" s="537"/>
      <c r="M594" s="537"/>
      <c r="N594" s="537"/>
      <c r="O594" s="537"/>
      <c r="P594" s="537"/>
      <c r="Q594" s="537"/>
      <c r="R594" s="537"/>
      <c r="S594" s="537"/>
      <c r="T594" s="537"/>
      <c r="U594" s="537"/>
      <c r="V594" s="537"/>
      <c r="W594" s="537"/>
      <c r="X594" s="537"/>
      <c r="Y594" s="537"/>
      <c r="Z594" s="537"/>
    </row>
    <row r="595" ht="14.25" spans="1:26">
      <c r="A595" s="537"/>
      <c r="B595" s="537"/>
      <c r="C595" s="537"/>
      <c r="D595" s="537"/>
      <c r="E595" s="537"/>
      <c r="F595" s="537"/>
      <c r="G595" s="537"/>
      <c r="H595" s="537"/>
      <c r="I595" s="537"/>
      <c r="J595" s="537"/>
      <c r="K595" s="537"/>
      <c r="L595" s="537"/>
      <c r="M595" s="537"/>
      <c r="N595" s="537"/>
      <c r="O595" s="537"/>
      <c r="P595" s="537"/>
      <c r="Q595" s="537"/>
      <c r="R595" s="537"/>
      <c r="S595" s="537"/>
      <c r="T595" s="537"/>
      <c r="U595" s="537"/>
      <c r="V595" s="537"/>
      <c r="W595" s="537"/>
      <c r="X595" s="537"/>
      <c r="Y595" s="537"/>
      <c r="Z595" s="537"/>
    </row>
    <row r="596" ht="14.25" spans="1:26">
      <c r="A596" s="537"/>
      <c r="B596" s="537"/>
      <c r="C596" s="537"/>
      <c r="D596" s="537"/>
      <c r="E596" s="537"/>
      <c r="F596" s="537"/>
      <c r="G596" s="537"/>
      <c r="H596" s="537"/>
      <c r="I596" s="537"/>
      <c r="J596" s="537"/>
      <c r="K596" s="537"/>
      <c r="L596" s="537"/>
      <c r="M596" s="537"/>
      <c r="N596" s="537"/>
      <c r="O596" s="537"/>
      <c r="P596" s="537"/>
      <c r="Q596" s="537"/>
      <c r="R596" s="537"/>
      <c r="S596" s="537"/>
      <c r="T596" s="537"/>
      <c r="U596" s="537"/>
      <c r="V596" s="537"/>
      <c r="W596" s="537"/>
      <c r="X596" s="537"/>
      <c r="Y596" s="537"/>
      <c r="Z596" s="537"/>
    </row>
    <row r="597" ht="14.25" spans="1:26">
      <c r="A597" s="537"/>
      <c r="B597" s="537"/>
      <c r="C597" s="537"/>
      <c r="D597" s="537"/>
      <c r="E597" s="537"/>
      <c r="F597" s="537"/>
      <c r="G597" s="537"/>
      <c r="H597" s="537"/>
      <c r="I597" s="537"/>
      <c r="J597" s="537"/>
      <c r="K597" s="537"/>
      <c r="L597" s="537"/>
      <c r="M597" s="537"/>
      <c r="N597" s="537"/>
      <c r="O597" s="537"/>
      <c r="P597" s="537"/>
      <c r="Q597" s="537"/>
      <c r="R597" s="537"/>
      <c r="S597" s="537"/>
      <c r="T597" s="537"/>
      <c r="U597" s="537"/>
      <c r="V597" s="537"/>
      <c r="W597" s="537"/>
      <c r="X597" s="537"/>
      <c r="Y597" s="537"/>
      <c r="Z597" s="537"/>
    </row>
    <row r="598" ht="14.25" spans="1:26">
      <c r="A598" s="537"/>
      <c r="B598" s="537"/>
      <c r="C598" s="537"/>
      <c r="D598" s="537"/>
      <c r="E598" s="537"/>
      <c r="F598" s="537"/>
      <c r="G598" s="537"/>
      <c r="H598" s="537"/>
      <c r="I598" s="537"/>
      <c r="J598" s="537"/>
      <c r="K598" s="537"/>
      <c r="L598" s="537"/>
      <c r="M598" s="537"/>
      <c r="N598" s="537"/>
      <c r="O598" s="537"/>
      <c r="P598" s="537"/>
      <c r="Q598" s="537"/>
      <c r="R598" s="537"/>
      <c r="S598" s="537"/>
      <c r="T598" s="537"/>
      <c r="U598" s="537"/>
      <c r="V598" s="537"/>
      <c r="W598" s="537"/>
      <c r="X598" s="537"/>
      <c r="Y598" s="537"/>
      <c r="Z598" s="537"/>
    </row>
    <row r="599" ht="14.25" spans="1:26">
      <c r="A599" s="537"/>
      <c r="B599" s="537"/>
      <c r="C599" s="537"/>
      <c r="D599" s="537"/>
      <c r="E599" s="537"/>
      <c r="F599" s="537"/>
      <c r="G599" s="537"/>
      <c r="H599" s="537"/>
      <c r="I599" s="537"/>
      <c r="J599" s="537"/>
      <c r="K599" s="537"/>
      <c r="L599" s="537"/>
      <c r="M599" s="537"/>
      <c r="N599" s="537"/>
      <c r="O599" s="537"/>
      <c r="P599" s="537"/>
      <c r="Q599" s="537"/>
      <c r="R599" s="537"/>
      <c r="S599" s="537"/>
      <c r="T599" s="537"/>
      <c r="U599" s="537"/>
      <c r="V599" s="537"/>
      <c r="W599" s="537"/>
      <c r="X599" s="537"/>
      <c r="Y599" s="537"/>
      <c r="Z599" s="537"/>
    </row>
    <row r="600" ht="14.25" spans="1:26">
      <c r="A600" s="537"/>
      <c r="B600" s="537"/>
      <c r="C600" s="537"/>
      <c r="D600" s="537"/>
      <c r="E600" s="537"/>
      <c r="F600" s="537"/>
      <c r="G600" s="537"/>
      <c r="H600" s="537"/>
      <c r="I600" s="537"/>
      <c r="J600" s="537"/>
      <c r="K600" s="537"/>
      <c r="L600" s="537"/>
      <c r="M600" s="537"/>
      <c r="N600" s="537"/>
      <c r="O600" s="537"/>
      <c r="P600" s="537"/>
      <c r="Q600" s="537"/>
      <c r="R600" s="537"/>
      <c r="S600" s="537"/>
      <c r="T600" s="537"/>
      <c r="U600" s="537"/>
      <c r="V600" s="537"/>
      <c r="W600" s="537"/>
      <c r="X600" s="537"/>
      <c r="Y600" s="537"/>
      <c r="Z600" s="537"/>
    </row>
    <row r="601" ht="14.25" spans="1:26">
      <c r="A601" s="537"/>
      <c r="B601" s="537"/>
      <c r="C601" s="537"/>
      <c r="D601" s="537"/>
      <c r="E601" s="537"/>
      <c r="F601" s="537"/>
      <c r="G601" s="537"/>
      <c r="H601" s="537"/>
      <c r="I601" s="537"/>
      <c r="J601" s="537"/>
      <c r="K601" s="537"/>
      <c r="L601" s="537"/>
      <c r="M601" s="537"/>
      <c r="N601" s="537"/>
      <c r="O601" s="537"/>
      <c r="P601" s="537"/>
      <c r="Q601" s="537"/>
      <c r="R601" s="537"/>
      <c r="S601" s="537"/>
      <c r="T601" s="537"/>
      <c r="U601" s="537"/>
      <c r="V601" s="537"/>
      <c r="W601" s="537"/>
      <c r="X601" s="537"/>
      <c r="Y601" s="537"/>
      <c r="Z601" s="537"/>
    </row>
    <row r="602" ht="14.25" spans="1:26">
      <c r="A602" s="537"/>
      <c r="B602" s="537"/>
      <c r="C602" s="537"/>
      <c r="D602" s="537"/>
      <c r="E602" s="537"/>
      <c r="F602" s="537"/>
      <c r="G602" s="537"/>
      <c r="H602" s="537"/>
      <c r="I602" s="537"/>
      <c r="J602" s="537"/>
      <c r="K602" s="537"/>
      <c r="L602" s="537"/>
      <c r="M602" s="537"/>
      <c r="N602" s="537"/>
      <c r="O602" s="537"/>
      <c r="P602" s="537"/>
      <c r="Q602" s="537"/>
      <c r="R602" s="537"/>
      <c r="S602" s="537"/>
      <c r="T602" s="537"/>
      <c r="U602" s="537"/>
      <c r="V602" s="537"/>
      <c r="W602" s="537"/>
      <c r="X602" s="537"/>
      <c r="Y602" s="537"/>
      <c r="Z602" s="537"/>
    </row>
    <row r="603" ht="14.25" spans="1:26">
      <c r="A603" s="537"/>
      <c r="B603" s="537"/>
      <c r="C603" s="537"/>
      <c r="D603" s="537"/>
      <c r="E603" s="537"/>
      <c r="F603" s="537"/>
      <c r="G603" s="537"/>
      <c r="H603" s="537"/>
      <c r="I603" s="537"/>
      <c r="J603" s="537"/>
      <c r="K603" s="537"/>
      <c r="L603" s="537"/>
      <c r="M603" s="537"/>
      <c r="N603" s="537"/>
      <c r="O603" s="537"/>
      <c r="P603" s="537"/>
      <c r="Q603" s="537"/>
      <c r="R603" s="537"/>
      <c r="S603" s="537"/>
      <c r="T603" s="537"/>
      <c r="U603" s="537"/>
      <c r="V603" s="537"/>
      <c r="W603" s="537"/>
      <c r="X603" s="537"/>
      <c r="Y603" s="537"/>
      <c r="Z603" s="537"/>
    </row>
    <row r="604" ht="14.25" spans="1:26">
      <c r="A604" s="537"/>
      <c r="B604" s="537"/>
      <c r="C604" s="537"/>
      <c r="D604" s="537"/>
      <c r="E604" s="537"/>
      <c r="F604" s="537"/>
      <c r="G604" s="537"/>
      <c r="H604" s="537"/>
      <c r="I604" s="537"/>
      <c r="J604" s="537"/>
      <c r="K604" s="537"/>
      <c r="L604" s="537"/>
      <c r="M604" s="537"/>
      <c r="N604" s="537"/>
      <c r="O604" s="537"/>
      <c r="P604" s="537"/>
      <c r="Q604" s="537"/>
      <c r="R604" s="537"/>
      <c r="S604" s="537"/>
      <c r="T604" s="537"/>
      <c r="U604" s="537"/>
      <c r="V604" s="537"/>
      <c r="W604" s="537"/>
      <c r="X604" s="537"/>
      <c r="Y604" s="537"/>
      <c r="Z604" s="537"/>
    </row>
    <row r="605" ht="14.25" spans="1:26">
      <c r="A605" s="537"/>
      <c r="B605" s="537"/>
      <c r="C605" s="537"/>
      <c r="D605" s="537"/>
      <c r="E605" s="537"/>
      <c r="F605" s="537"/>
      <c r="G605" s="537"/>
      <c r="H605" s="537"/>
      <c r="I605" s="537"/>
      <c r="J605" s="537"/>
      <c r="K605" s="537"/>
      <c r="L605" s="537"/>
      <c r="M605" s="537"/>
      <c r="N605" s="537"/>
      <c r="O605" s="537"/>
      <c r="P605" s="537"/>
      <c r="Q605" s="537"/>
      <c r="R605" s="537"/>
      <c r="S605" s="537"/>
      <c r="T605" s="537"/>
      <c r="U605" s="537"/>
      <c r="V605" s="537"/>
      <c r="W605" s="537"/>
      <c r="X605" s="537"/>
      <c r="Y605" s="537"/>
      <c r="Z605" s="537"/>
    </row>
    <row r="606" ht="14.25" spans="1:26">
      <c r="A606" s="537"/>
      <c r="B606" s="537"/>
      <c r="C606" s="537"/>
      <c r="D606" s="537"/>
      <c r="E606" s="537"/>
      <c r="F606" s="537"/>
      <c r="G606" s="537"/>
      <c r="H606" s="537"/>
      <c r="I606" s="537"/>
      <c r="J606" s="537"/>
      <c r="K606" s="537"/>
      <c r="L606" s="537"/>
      <c r="M606" s="537"/>
      <c r="N606" s="537"/>
      <c r="O606" s="537"/>
      <c r="P606" s="537"/>
      <c r="Q606" s="537"/>
      <c r="R606" s="537"/>
      <c r="S606" s="537"/>
      <c r="T606" s="537"/>
      <c r="U606" s="537"/>
      <c r="V606" s="537"/>
      <c r="W606" s="537"/>
      <c r="X606" s="537"/>
      <c r="Y606" s="537"/>
      <c r="Z606" s="537"/>
    </row>
    <row r="607" ht="14.25" spans="1:26">
      <c r="A607" s="537"/>
      <c r="B607" s="537"/>
      <c r="C607" s="537"/>
      <c r="D607" s="537"/>
      <c r="E607" s="537"/>
      <c r="F607" s="537"/>
      <c r="G607" s="537"/>
      <c r="H607" s="537"/>
      <c r="I607" s="537"/>
      <c r="J607" s="537"/>
      <c r="K607" s="537"/>
      <c r="L607" s="537"/>
      <c r="M607" s="537"/>
      <c r="N607" s="537"/>
      <c r="O607" s="537"/>
      <c r="P607" s="537"/>
      <c r="Q607" s="537"/>
      <c r="R607" s="537"/>
      <c r="S607" s="537"/>
      <c r="T607" s="537"/>
      <c r="U607" s="537"/>
      <c r="V607" s="537"/>
      <c r="W607" s="537"/>
      <c r="X607" s="537"/>
      <c r="Y607" s="537"/>
      <c r="Z607" s="537"/>
    </row>
    <row r="608" ht="14.25" spans="1:26">
      <c r="A608" s="537"/>
      <c r="B608" s="537"/>
      <c r="C608" s="537"/>
      <c r="D608" s="537"/>
      <c r="E608" s="537"/>
      <c r="F608" s="537"/>
      <c r="G608" s="537"/>
      <c r="H608" s="537"/>
      <c r="I608" s="537"/>
      <c r="J608" s="537"/>
      <c r="K608" s="537"/>
      <c r="L608" s="537"/>
      <c r="M608" s="537"/>
      <c r="N608" s="537"/>
      <c r="O608" s="537"/>
      <c r="P608" s="537"/>
      <c r="Q608" s="537"/>
      <c r="R608" s="537"/>
      <c r="S608" s="537"/>
      <c r="T608" s="537"/>
      <c r="U608" s="537"/>
      <c r="V608" s="537"/>
      <c r="W608" s="537"/>
      <c r="X608" s="537"/>
      <c r="Y608" s="537"/>
      <c r="Z608" s="537"/>
    </row>
    <row r="609" ht="14.25" spans="1:26">
      <c r="A609" s="537"/>
      <c r="B609" s="537"/>
      <c r="C609" s="537"/>
      <c r="D609" s="537"/>
      <c r="E609" s="537"/>
      <c r="F609" s="537"/>
      <c r="G609" s="537"/>
      <c r="H609" s="537"/>
      <c r="I609" s="537"/>
      <c r="J609" s="537"/>
      <c r="K609" s="537"/>
      <c r="L609" s="537"/>
      <c r="M609" s="537"/>
      <c r="N609" s="537"/>
      <c r="O609" s="537"/>
      <c r="P609" s="537"/>
      <c r="Q609" s="537"/>
      <c r="R609" s="537"/>
      <c r="S609" s="537"/>
      <c r="T609" s="537"/>
      <c r="U609" s="537"/>
      <c r="V609" s="537"/>
      <c r="W609" s="537"/>
      <c r="X609" s="537"/>
      <c r="Y609" s="537"/>
      <c r="Z609" s="537"/>
    </row>
    <row r="610" ht="14.25" spans="1:26">
      <c r="A610" s="537"/>
      <c r="B610" s="537"/>
      <c r="C610" s="537"/>
      <c r="D610" s="537"/>
      <c r="E610" s="537"/>
      <c r="F610" s="537"/>
      <c r="G610" s="537"/>
      <c r="H610" s="537"/>
      <c r="I610" s="537"/>
      <c r="J610" s="537"/>
      <c r="K610" s="537"/>
      <c r="L610" s="537"/>
      <c r="M610" s="537"/>
      <c r="N610" s="537"/>
      <c r="O610" s="537"/>
      <c r="P610" s="537"/>
      <c r="Q610" s="537"/>
      <c r="R610" s="537"/>
      <c r="S610" s="537"/>
      <c r="T610" s="537"/>
      <c r="U610" s="537"/>
      <c r="V610" s="537"/>
      <c r="W610" s="537"/>
      <c r="X610" s="537"/>
      <c r="Y610" s="537"/>
      <c r="Z610" s="537"/>
    </row>
    <row r="611" ht="14.25" spans="1:26">
      <c r="A611" s="537"/>
      <c r="B611" s="537"/>
      <c r="C611" s="537"/>
      <c r="D611" s="537"/>
      <c r="E611" s="537"/>
      <c r="F611" s="537"/>
      <c r="G611" s="537"/>
      <c r="H611" s="537"/>
      <c r="I611" s="537"/>
      <c r="J611" s="537"/>
      <c r="K611" s="537"/>
      <c r="L611" s="537"/>
      <c r="M611" s="537"/>
      <c r="N611" s="537"/>
      <c r="O611" s="537"/>
      <c r="P611" s="537"/>
      <c r="Q611" s="537"/>
      <c r="R611" s="537"/>
      <c r="S611" s="537"/>
      <c r="T611" s="537"/>
      <c r="U611" s="537"/>
      <c r="V611" s="537"/>
      <c r="W611" s="537"/>
      <c r="X611" s="537"/>
      <c r="Y611" s="537"/>
      <c r="Z611" s="537"/>
    </row>
    <row r="612" ht="14.25" spans="1:26">
      <c r="A612" s="537"/>
      <c r="B612" s="537"/>
      <c r="C612" s="537"/>
      <c r="D612" s="537"/>
      <c r="E612" s="537"/>
      <c r="F612" s="537"/>
      <c r="G612" s="537"/>
      <c r="H612" s="537"/>
      <c r="I612" s="537"/>
      <c r="J612" s="537"/>
      <c r="K612" s="537"/>
      <c r="L612" s="537"/>
      <c r="M612" s="537"/>
      <c r="N612" s="537"/>
      <c r="O612" s="537"/>
      <c r="P612" s="537"/>
      <c r="Q612" s="537"/>
      <c r="R612" s="537"/>
      <c r="S612" s="537"/>
      <c r="T612" s="537"/>
      <c r="U612" s="537"/>
      <c r="V612" s="537"/>
      <c r="W612" s="537"/>
      <c r="X612" s="537"/>
      <c r="Y612" s="537"/>
      <c r="Z612" s="537"/>
    </row>
    <row r="613" ht="14.25" spans="1:26">
      <c r="A613" s="537"/>
      <c r="B613" s="537"/>
      <c r="C613" s="537"/>
      <c r="D613" s="537"/>
      <c r="E613" s="537"/>
      <c r="F613" s="537"/>
      <c r="G613" s="537"/>
      <c r="H613" s="537"/>
      <c r="I613" s="537"/>
      <c r="J613" s="537"/>
      <c r="K613" s="537"/>
      <c r="L613" s="537"/>
      <c r="M613" s="537"/>
      <c r="N613" s="537"/>
      <c r="O613" s="537"/>
      <c r="P613" s="537"/>
      <c r="Q613" s="537"/>
      <c r="R613" s="537"/>
      <c r="S613" s="537"/>
      <c r="T613" s="537"/>
      <c r="U613" s="537"/>
      <c r="V613" s="537"/>
      <c r="W613" s="537"/>
      <c r="X613" s="537"/>
      <c r="Y613" s="537"/>
      <c r="Z613" s="537"/>
    </row>
    <row r="614" ht="14.25" spans="1:26">
      <c r="A614" s="537"/>
      <c r="B614" s="537"/>
      <c r="C614" s="537"/>
      <c r="D614" s="537"/>
      <c r="E614" s="537"/>
      <c r="F614" s="537"/>
      <c r="G614" s="537"/>
      <c r="H614" s="537"/>
      <c r="I614" s="537"/>
      <c r="J614" s="537"/>
      <c r="K614" s="537"/>
      <c r="L614" s="537"/>
      <c r="M614" s="537"/>
      <c r="N614" s="537"/>
      <c r="O614" s="537"/>
      <c r="P614" s="537"/>
      <c r="Q614" s="537"/>
      <c r="R614" s="537"/>
      <c r="S614" s="537"/>
      <c r="T614" s="537"/>
      <c r="U614" s="537"/>
      <c r="V614" s="537"/>
      <c r="W614" s="537"/>
      <c r="X614" s="537"/>
      <c r="Y614" s="537"/>
      <c r="Z614" s="537"/>
    </row>
    <row r="615" ht="14.25" spans="1:26">
      <c r="A615" s="537"/>
      <c r="B615" s="537"/>
      <c r="C615" s="537"/>
      <c r="D615" s="537"/>
      <c r="E615" s="537"/>
      <c r="F615" s="537"/>
      <c r="G615" s="537"/>
      <c r="H615" s="537"/>
      <c r="I615" s="537"/>
      <c r="J615" s="537"/>
      <c r="K615" s="537"/>
      <c r="L615" s="537"/>
      <c r="M615" s="537"/>
      <c r="N615" s="537"/>
      <c r="O615" s="537"/>
      <c r="P615" s="537"/>
      <c r="Q615" s="537"/>
      <c r="R615" s="537"/>
      <c r="S615" s="537"/>
      <c r="T615" s="537"/>
      <c r="U615" s="537"/>
      <c r="V615" s="537"/>
      <c r="W615" s="537"/>
      <c r="X615" s="537"/>
      <c r="Y615" s="537"/>
      <c r="Z615" s="537"/>
    </row>
    <row r="616" ht="14.25" spans="1:26">
      <c r="A616" s="537"/>
      <c r="B616" s="537"/>
      <c r="C616" s="537"/>
      <c r="D616" s="537"/>
      <c r="E616" s="537"/>
      <c r="F616" s="537"/>
      <c r="G616" s="537"/>
      <c r="H616" s="537"/>
      <c r="I616" s="537"/>
      <c r="J616" s="537"/>
      <c r="K616" s="537"/>
      <c r="L616" s="537"/>
      <c r="M616" s="537"/>
      <c r="N616" s="537"/>
      <c r="O616" s="537"/>
      <c r="P616" s="537"/>
      <c r="Q616" s="537"/>
      <c r="R616" s="537"/>
      <c r="S616" s="537"/>
      <c r="T616" s="537"/>
      <c r="U616" s="537"/>
      <c r="V616" s="537"/>
      <c r="W616" s="537"/>
      <c r="X616" s="537"/>
      <c r="Y616" s="537"/>
      <c r="Z616" s="537"/>
    </row>
    <row r="617" ht="14.25" spans="1:26">
      <c r="A617" s="537"/>
      <c r="B617" s="537"/>
      <c r="C617" s="537"/>
      <c r="D617" s="537"/>
      <c r="E617" s="537"/>
      <c r="F617" s="537"/>
      <c r="G617" s="537"/>
      <c r="H617" s="537"/>
      <c r="I617" s="537"/>
      <c r="J617" s="537"/>
      <c r="K617" s="537"/>
      <c r="L617" s="537"/>
      <c r="M617" s="537"/>
      <c r="N617" s="537"/>
      <c r="O617" s="537"/>
      <c r="P617" s="537"/>
      <c r="Q617" s="537"/>
      <c r="R617" s="537"/>
      <c r="S617" s="537"/>
      <c r="T617" s="537"/>
      <c r="U617" s="537"/>
      <c r="V617" s="537"/>
      <c r="W617" s="537"/>
      <c r="X617" s="537"/>
      <c r="Y617" s="537"/>
      <c r="Z617" s="537"/>
    </row>
    <row r="618" ht="14.25" spans="1:26">
      <c r="A618" s="537"/>
      <c r="B618" s="537"/>
      <c r="C618" s="537"/>
      <c r="D618" s="537"/>
      <c r="E618" s="537"/>
      <c r="F618" s="537"/>
      <c r="G618" s="537"/>
      <c r="H618" s="537"/>
      <c r="I618" s="537"/>
      <c r="J618" s="537"/>
      <c r="K618" s="537"/>
      <c r="L618" s="537"/>
      <c r="M618" s="537"/>
      <c r="N618" s="537"/>
      <c r="O618" s="537"/>
      <c r="P618" s="537"/>
      <c r="Q618" s="537"/>
      <c r="R618" s="537"/>
      <c r="S618" s="537"/>
      <c r="T618" s="537"/>
      <c r="U618" s="537"/>
      <c r="V618" s="537"/>
      <c r="W618" s="537"/>
      <c r="X618" s="537"/>
      <c r="Y618" s="537"/>
      <c r="Z618" s="537"/>
    </row>
    <row r="619" ht="14.25" spans="1:26">
      <c r="A619" s="537"/>
      <c r="B619" s="537"/>
      <c r="C619" s="537"/>
      <c r="D619" s="537"/>
      <c r="E619" s="537"/>
      <c r="F619" s="537"/>
      <c r="G619" s="537"/>
      <c r="H619" s="537"/>
      <c r="I619" s="537"/>
      <c r="J619" s="537"/>
      <c r="K619" s="537"/>
      <c r="L619" s="537"/>
      <c r="M619" s="537"/>
      <c r="N619" s="537"/>
      <c r="O619" s="537"/>
      <c r="P619" s="537"/>
      <c r="Q619" s="537"/>
      <c r="R619" s="537"/>
      <c r="S619" s="537"/>
      <c r="T619" s="537"/>
      <c r="U619" s="537"/>
      <c r="V619" s="537"/>
      <c r="W619" s="537"/>
      <c r="X619" s="537"/>
      <c r="Y619" s="537"/>
      <c r="Z619" s="537"/>
    </row>
    <row r="620" ht="14.25" spans="1:26">
      <c r="A620" s="537"/>
      <c r="B620" s="537"/>
      <c r="C620" s="537"/>
      <c r="D620" s="537"/>
      <c r="E620" s="537"/>
      <c r="F620" s="537"/>
      <c r="G620" s="537"/>
      <c r="H620" s="537"/>
      <c r="I620" s="537"/>
      <c r="J620" s="537"/>
      <c r="K620" s="537"/>
      <c r="L620" s="537"/>
      <c r="M620" s="537"/>
      <c r="N620" s="537"/>
      <c r="O620" s="537"/>
      <c r="P620" s="537"/>
      <c r="Q620" s="537"/>
      <c r="R620" s="537"/>
      <c r="S620" s="537"/>
      <c r="T620" s="537"/>
      <c r="U620" s="537"/>
      <c r="V620" s="537"/>
      <c r="W620" s="537"/>
      <c r="X620" s="537"/>
      <c r="Y620" s="537"/>
      <c r="Z620" s="537"/>
    </row>
    <row r="621" ht="14.25" spans="1:26">
      <c r="A621" s="537"/>
      <c r="B621" s="537"/>
      <c r="C621" s="537"/>
      <c r="D621" s="537"/>
      <c r="E621" s="537"/>
      <c r="F621" s="537"/>
      <c r="G621" s="537"/>
      <c r="H621" s="537"/>
      <c r="I621" s="537"/>
      <c r="J621" s="537"/>
      <c r="K621" s="537"/>
      <c r="L621" s="537"/>
      <c r="M621" s="537"/>
      <c r="N621" s="537"/>
      <c r="O621" s="537"/>
      <c r="P621" s="537"/>
      <c r="Q621" s="537"/>
      <c r="R621" s="537"/>
      <c r="S621" s="537"/>
      <c r="T621" s="537"/>
      <c r="U621" s="537"/>
      <c r="V621" s="537"/>
      <c r="W621" s="537"/>
      <c r="X621" s="537"/>
      <c r="Y621" s="537"/>
      <c r="Z621" s="537"/>
    </row>
    <row r="622" ht="14.25" spans="1:26">
      <c r="A622" s="537"/>
      <c r="B622" s="537"/>
      <c r="C622" s="537"/>
      <c r="D622" s="537"/>
      <c r="E622" s="537"/>
      <c r="F622" s="537"/>
      <c r="G622" s="537"/>
      <c r="H622" s="537"/>
      <c r="I622" s="537"/>
      <c r="J622" s="537"/>
      <c r="K622" s="537"/>
      <c r="L622" s="537"/>
      <c r="M622" s="537"/>
      <c r="N622" s="537"/>
      <c r="O622" s="537"/>
      <c r="P622" s="537"/>
      <c r="Q622" s="537"/>
      <c r="R622" s="537"/>
      <c r="S622" s="537"/>
      <c r="T622" s="537"/>
      <c r="U622" s="537"/>
      <c r="V622" s="537"/>
      <c r="W622" s="537"/>
      <c r="X622" s="537"/>
      <c r="Y622" s="537"/>
      <c r="Z622" s="537"/>
    </row>
    <row r="623" ht="14.25" spans="1:26">
      <c r="A623" s="537"/>
      <c r="B623" s="537"/>
      <c r="C623" s="537"/>
      <c r="D623" s="537"/>
      <c r="E623" s="537"/>
      <c r="F623" s="537"/>
      <c r="G623" s="537"/>
      <c r="H623" s="537"/>
      <c r="I623" s="537"/>
      <c r="J623" s="537"/>
      <c r="K623" s="537"/>
      <c r="L623" s="537"/>
      <c r="M623" s="537"/>
      <c r="N623" s="537"/>
      <c r="O623" s="537"/>
      <c r="P623" s="537"/>
      <c r="Q623" s="537"/>
      <c r="R623" s="537"/>
      <c r="S623" s="537"/>
      <c r="T623" s="537"/>
      <c r="U623" s="537"/>
      <c r="V623" s="537"/>
      <c r="W623" s="537"/>
      <c r="X623" s="537"/>
      <c r="Y623" s="537"/>
      <c r="Z623" s="537"/>
    </row>
    <row r="624" ht="14.25" spans="1:26">
      <c r="A624" s="537"/>
      <c r="B624" s="537"/>
      <c r="C624" s="537"/>
      <c r="D624" s="537"/>
      <c r="E624" s="537"/>
      <c r="F624" s="537"/>
      <c r="G624" s="537"/>
      <c r="H624" s="537"/>
      <c r="I624" s="537"/>
      <c r="J624" s="537"/>
      <c r="K624" s="537"/>
      <c r="L624" s="537"/>
      <c r="M624" s="537"/>
      <c r="N624" s="537"/>
      <c r="O624" s="537"/>
      <c r="P624" s="537"/>
      <c r="Q624" s="537"/>
      <c r="R624" s="537"/>
      <c r="S624" s="537"/>
      <c r="T624" s="537"/>
      <c r="U624" s="537"/>
      <c r="V624" s="537"/>
      <c r="W624" s="537"/>
      <c r="X624" s="537"/>
      <c r="Y624" s="537"/>
      <c r="Z624" s="537"/>
    </row>
    <row r="625" ht="14.25" spans="1:26">
      <c r="A625" s="537"/>
      <c r="B625" s="537"/>
      <c r="C625" s="537"/>
      <c r="D625" s="537"/>
      <c r="E625" s="537"/>
      <c r="F625" s="537"/>
      <c r="G625" s="537"/>
      <c r="H625" s="537"/>
      <c r="I625" s="537"/>
      <c r="J625" s="537"/>
      <c r="K625" s="537"/>
      <c r="L625" s="537"/>
      <c r="M625" s="537"/>
      <c r="N625" s="537"/>
      <c r="O625" s="537"/>
      <c r="P625" s="537"/>
      <c r="Q625" s="537"/>
      <c r="R625" s="537"/>
      <c r="S625" s="537"/>
      <c r="T625" s="537"/>
      <c r="U625" s="537"/>
      <c r="V625" s="537"/>
      <c r="W625" s="537"/>
      <c r="X625" s="537"/>
      <c r="Y625" s="537"/>
      <c r="Z625" s="537"/>
    </row>
    <row r="626" ht="14.25" spans="1:26">
      <c r="A626" s="537"/>
      <c r="B626" s="537"/>
      <c r="C626" s="537"/>
      <c r="D626" s="537"/>
      <c r="E626" s="537"/>
      <c r="F626" s="537"/>
      <c r="G626" s="537"/>
      <c r="H626" s="537"/>
      <c r="I626" s="537"/>
      <c r="J626" s="537"/>
      <c r="K626" s="537"/>
      <c r="L626" s="537"/>
      <c r="M626" s="537"/>
      <c r="N626" s="537"/>
      <c r="O626" s="537"/>
      <c r="P626" s="537"/>
      <c r="Q626" s="537"/>
      <c r="R626" s="537"/>
      <c r="S626" s="537"/>
      <c r="T626" s="537"/>
      <c r="U626" s="537"/>
      <c r="V626" s="537"/>
      <c r="W626" s="537"/>
      <c r="X626" s="537"/>
      <c r="Y626" s="537"/>
      <c r="Z626" s="537"/>
    </row>
    <row r="627" ht="14.25" spans="1:26">
      <c r="A627" s="537"/>
      <c r="B627" s="537"/>
      <c r="C627" s="537"/>
      <c r="D627" s="537"/>
      <c r="E627" s="537"/>
      <c r="F627" s="537"/>
      <c r="G627" s="537"/>
      <c r="H627" s="537"/>
      <c r="I627" s="537"/>
      <c r="J627" s="537"/>
      <c r="K627" s="537"/>
      <c r="L627" s="537"/>
      <c r="M627" s="537"/>
      <c r="N627" s="537"/>
      <c r="O627" s="537"/>
      <c r="P627" s="537"/>
      <c r="Q627" s="537"/>
      <c r="R627" s="537"/>
      <c r="S627" s="537"/>
      <c r="T627" s="537"/>
      <c r="U627" s="537"/>
      <c r="V627" s="537"/>
      <c r="W627" s="537"/>
      <c r="X627" s="537"/>
      <c r="Y627" s="537"/>
      <c r="Z627" s="537"/>
    </row>
    <row r="628" ht="14.25" spans="1:26">
      <c r="A628" s="537"/>
      <c r="B628" s="537"/>
      <c r="C628" s="537"/>
      <c r="D628" s="537"/>
      <c r="E628" s="537"/>
      <c r="F628" s="537"/>
      <c r="G628" s="537"/>
      <c r="H628" s="537"/>
      <c r="I628" s="537"/>
      <c r="J628" s="537"/>
      <c r="K628" s="537"/>
      <c r="L628" s="537"/>
      <c r="M628" s="537"/>
      <c r="N628" s="537"/>
      <c r="O628" s="537"/>
      <c r="P628" s="537"/>
      <c r="Q628" s="537"/>
      <c r="R628" s="537"/>
      <c r="S628" s="537"/>
      <c r="T628" s="537"/>
      <c r="U628" s="537"/>
      <c r="V628" s="537"/>
      <c r="W628" s="537"/>
      <c r="X628" s="537"/>
      <c r="Y628" s="537"/>
      <c r="Z628" s="537"/>
    </row>
    <row r="629" ht="14.25" spans="1:26">
      <c r="A629" s="537"/>
      <c r="B629" s="537"/>
      <c r="C629" s="537"/>
      <c r="D629" s="537"/>
      <c r="E629" s="537"/>
      <c r="F629" s="537"/>
      <c r="G629" s="537"/>
      <c r="H629" s="537"/>
      <c r="I629" s="537"/>
      <c r="J629" s="537"/>
      <c r="K629" s="537"/>
      <c r="L629" s="537"/>
      <c r="M629" s="537"/>
      <c r="N629" s="537"/>
      <c r="O629" s="537"/>
      <c r="P629" s="537"/>
      <c r="Q629" s="537"/>
      <c r="R629" s="537"/>
      <c r="S629" s="537"/>
      <c r="T629" s="537"/>
      <c r="U629" s="537"/>
      <c r="V629" s="537"/>
      <c r="W629" s="537"/>
      <c r="X629" s="537"/>
      <c r="Y629" s="537"/>
      <c r="Z629" s="537"/>
    </row>
    <row r="630" ht="14.25" spans="1:26">
      <c r="A630" s="537"/>
      <c r="B630" s="537"/>
      <c r="C630" s="537"/>
      <c r="D630" s="537"/>
      <c r="E630" s="537"/>
      <c r="F630" s="537"/>
      <c r="G630" s="537"/>
      <c r="H630" s="537"/>
      <c r="I630" s="537"/>
      <c r="J630" s="537"/>
      <c r="K630" s="537"/>
      <c r="L630" s="537"/>
      <c r="M630" s="537"/>
      <c r="N630" s="537"/>
      <c r="O630" s="537"/>
      <c r="P630" s="537"/>
      <c r="Q630" s="537"/>
      <c r="R630" s="537"/>
      <c r="S630" s="537"/>
      <c r="T630" s="537"/>
      <c r="U630" s="537"/>
      <c r="V630" s="537"/>
      <c r="W630" s="537"/>
      <c r="X630" s="537"/>
      <c r="Y630" s="537"/>
      <c r="Z630" s="537"/>
    </row>
    <row r="631" ht="14.25" spans="1:26">
      <c r="A631" s="537"/>
      <c r="B631" s="537"/>
      <c r="C631" s="537"/>
      <c r="D631" s="537"/>
      <c r="E631" s="537"/>
      <c r="F631" s="537"/>
      <c r="G631" s="537"/>
      <c r="H631" s="537"/>
      <c r="I631" s="537"/>
      <c r="J631" s="537"/>
      <c r="K631" s="537"/>
      <c r="L631" s="537"/>
      <c r="M631" s="537"/>
      <c r="N631" s="537"/>
      <c r="O631" s="537"/>
      <c r="P631" s="537"/>
      <c r="Q631" s="537"/>
      <c r="R631" s="537"/>
      <c r="S631" s="537"/>
      <c r="T631" s="537"/>
      <c r="U631" s="537"/>
      <c r="V631" s="537"/>
      <c r="W631" s="537"/>
      <c r="X631" s="537"/>
      <c r="Y631" s="537"/>
      <c r="Z631" s="537"/>
    </row>
    <row r="632" ht="14.25" spans="1:26">
      <c r="A632" s="537"/>
      <c r="B632" s="537"/>
      <c r="C632" s="537"/>
      <c r="D632" s="537"/>
      <c r="E632" s="537"/>
      <c r="F632" s="537"/>
      <c r="G632" s="537"/>
      <c r="H632" s="537"/>
      <c r="I632" s="537"/>
      <c r="J632" s="537"/>
      <c r="K632" s="537"/>
      <c r="L632" s="537"/>
      <c r="M632" s="537"/>
      <c r="N632" s="537"/>
      <c r="O632" s="537"/>
      <c r="P632" s="537"/>
      <c r="Q632" s="537"/>
      <c r="R632" s="537"/>
      <c r="S632" s="537"/>
      <c r="T632" s="537"/>
      <c r="U632" s="537"/>
      <c r="V632" s="537"/>
      <c r="W632" s="537"/>
      <c r="X632" s="537"/>
      <c r="Y632" s="537"/>
      <c r="Z632" s="537"/>
    </row>
    <row r="633" ht="14.25" spans="1:26">
      <c r="A633" s="537"/>
      <c r="B633" s="537"/>
      <c r="C633" s="537"/>
      <c r="D633" s="537"/>
      <c r="E633" s="537"/>
      <c r="F633" s="537"/>
      <c r="G633" s="537"/>
      <c r="H633" s="537"/>
      <c r="I633" s="537"/>
      <c r="J633" s="537"/>
      <c r="K633" s="537"/>
      <c r="L633" s="537"/>
      <c r="M633" s="537"/>
      <c r="N633" s="537"/>
      <c r="O633" s="537"/>
      <c r="P633" s="537"/>
      <c r="Q633" s="537"/>
      <c r="R633" s="537"/>
      <c r="S633" s="537"/>
      <c r="T633" s="537"/>
      <c r="U633" s="537"/>
      <c r="V633" s="537"/>
      <c r="W633" s="537"/>
      <c r="X633" s="537"/>
      <c r="Y633" s="537"/>
      <c r="Z633" s="537"/>
    </row>
    <row r="634" ht="14.25" spans="1:26">
      <c r="A634" s="537"/>
      <c r="B634" s="537"/>
      <c r="C634" s="537"/>
      <c r="D634" s="537"/>
      <c r="E634" s="537"/>
      <c r="F634" s="537"/>
      <c r="G634" s="537"/>
      <c r="H634" s="537"/>
      <c r="I634" s="537"/>
      <c r="J634" s="537"/>
      <c r="K634" s="537"/>
      <c r="L634" s="537"/>
      <c r="M634" s="537"/>
      <c r="N634" s="537"/>
      <c r="O634" s="537"/>
      <c r="P634" s="537"/>
      <c r="Q634" s="537"/>
      <c r="R634" s="537"/>
      <c r="S634" s="537"/>
      <c r="T634" s="537"/>
      <c r="U634" s="537"/>
      <c r="V634" s="537"/>
      <c r="W634" s="537"/>
      <c r="X634" s="537"/>
      <c r="Y634" s="537"/>
      <c r="Z634" s="537"/>
    </row>
    <row r="635" ht="14.25" spans="1:26">
      <c r="A635" s="537"/>
      <c r="B635" s="537"/>
      <c r="C635" s="537"/>
      <c r="D635" s="537"/>
      <c r="E635" s="537"/>
      <c r="F635" s="537"/>
      <c r="G635" s="537"/>
      <c r="H635" s="537"/>
      <c r="I635" s="537"/>
      <c r="J635" s="537"/>
      <c r="K635" s="537"/>
      <c r="L635" s="537"/>
      <c r="M635" s="537"/>
      <c r="N635" s="537"/>
      <c r="O635" s="537"/>
      <c r="P635" s="537"/>
      <c r="Q635" s="537"/>
      <c r="R635" s="537"/>
      <c r="S635" s="537"/>
      <c r="T635" s="537"/>
      <c r="U635" s="537"/>
      <c r="V635" s="537"/>
      <c r="W635" s="537"/>
      <c r="X635" s="537"/>
      <c r="Y635" s="537"/>
      <c r="Z635" s="537"/>
    </row>
    <row r="636" ht="14.25" spans="1:26">
      <c r="A636" s="537"/>
      <c r="B636" s="537"/>
      <c r="C636" s="537"/>
      <c r="D636" s="537"/>
      <c r="E636" s="537"/>
      <c r="F636" s="537"/>
      <c r="G636" s="537"/>
      <c r="H636" s="537"/>
      <c r="I636" s="537"/>
      <c r="J636" s="537"/>
      <c r="K636" s="537"/>
      <c r="L636" s="537"/>
      <c r="M636" s="537"/>
      <c r="N636" s="537"/>
      <c r="O636" s="537"/>
      <c r="P636" s="537"/>
      <c r="Q636" s="537"/>
      <c r="R636" s="537"/>
      <c r="S636" s="537"/>
      <c r="T636" s="537"/>
      <c r="U636" s="537"/>
      <c r="V636" s="537"/>
      <c r="W636" s="537"/>
      <c r="X636" s="537"/>
      <c r="Y636" s="537"/>
      <c r="Z636" s="537"/>
    </row>
    <row r="637" ht="14.25" spans="1:26">
      <c r="A637" s="537"/>
      <c r="B637" s="537"/>
      <c r="C637" s="537"/>
      <c r="D637" s="537"/>
      <c r="E637" s="537"/>
      <c r="F637" s="537"/>
      <c r="G637" s="537"/>
      <c r="H637" s="537"/>
      <c r="I637" s="537"/>
      <c r="J637" s="537"/>
      <c r="K637" s="537"/>
      <c r="L637" s="537"/>
      <c r="M637" s="537"/>
      <c r="N637" s="537"/>
      <c r="O637" s="537"/>
      <c r="P637" s="537"/>
      <c r="Q637" s="537"/>
      <c r="R637" s="537"/>
      <c r="S637" s="537"/>
      <c r="T637" s="537"/>
      <c r="U637" s="537"/>
      <c r="V637" s="537"/>
      <c r="W637" s="537"/>
      <c r="X637" s="537"/>
      <c r="Y637" s="537"/>
      <c r="Z637" s="537"/>
    </row>
    <row r="638" ht="14.25" spans="1:26">
      <c r="A638" s="537"/>
      <c r="B638" s="537"/>
      <c r="C638" s="537"/>
      <c r="D638" s="537"/>
      <c r="E638" s="537"/>
      <c r="F638" s="537"/>
      <c r="G638" s="537"/>
      <c r="H638" s="537"/>
      <c r="I638" s="537"/>
      <c r="J638" s="537"/>
      <c r="K638" s="537"/>
      <c r="L638" s="537"/>
      <c r="M638" s="537"/>
      <c r="N638" s="537"/>
      <c r="O638" s="537"/>
      <c r="P638" s="537"/>
      <c r="Q638" s="537"/>
      <c r="R638" s="537"/>
      <c r="S638" s="537"/>
      <c r="T638" s="537"/>
      <c r="U638" s="537"/>
      <c r="V638" s="537"/>
      <c r="W638" s="537"/>
      <c r="X638" s="537"/>
      <c r="Y638" s="537"/>
      <c r="Z638" s="537"/>
    </row>
    <row r="639" ht="14.25" spans="1:26">
      <c r="A639" s="537"/>
      <c r="B639" s="537"/>
      <c r="C639" s="537"/>
      <c r="D639" s="537"/>
      <c r="E639" s="537"/>
      <c r="F639" s="537"/>
      <c r="G639" s="537"/>
      <c r="H639" s="537"/>
      <c r="I639" s="537"/>
      <c r="J639" s="537"/>
      <c r="K639" s="537"/>
      <c r="L639" s="537"/>
      <c r="M639" s="537"/>
      <c r="N639" s="537"/>
      <c r="O639" s="537"/>
      <c r="P639" s="537"/>
      <c r="Q639" s="537"/>
      <c r="R639" s="537"/>
      <c r="S639" s="537"/>
      <c r="T639" s="537"/>
      <c r="U639" s="537"/>
      <c r="V639" s="537"/>
      <c r="W639" s="537"/>
      <c r="X639" s="537"/>
      <c r="Y639" s="537"/>
      <c r="Z639" s="537"/>
    </row>
    <row r="640" ht="14.25" spans="1:26">
      <c r="A640" s="537"/>
      <c r="B640" s="537"/>
      <c r="C640" s="537"/>
      <c r="D640" s="537"/>
      <c r="E640" s="537"/>
      <c r="F640" s="537"/>
      <c r="G640" s="537"/>
      <c r="H640" s="537"/>
      <c r="I640" s="537"/>
      <c r="J640" s="537"/>
      <c r="K640" s="537"/>
      <c r="L640" s="537"/>
      <c r="M640" s="537"/>
      <c r="N640" s="537"/>
      <c r="O640" s="537"/>
      <c r="P640" s="537"/>
      <c r="Q640" s="537"/>
      <c r="R640" s="537"/>
      <c r="S640" s="537"/>
      <c r="T640" s="537"/>
      <c r="U640" s="537"/>
      <c r="V640" s="537"/>
      <c r="W640" s="537"/>
      <c r="X640" s="537"/>
      <c r="Y640" s="537"/>
      <c r="Z640" s="537"/>
    </row>
    <row r="641" ht="14.25" spans="1:26">
      <c r="A641" s="537"/>
      <c r="B641" s="537"/>
      <c r="C641" s="537"/>
      <c r="D641" s="537"/>
      <c r="E641" s="537"/>
      <c r="F641" s="537"/>
      <c r="G641" s="537"/>
      <c r="H641" s="537"/>
      <c r="I641" s="537"/>
      <c r="J641" s="537"/>
      <c r="K641" s="537"/>
      <c r="L641" s="537"/>
      <c r="M641" s="537"/>
      <c r="N641" s="537"/>
      <c r="O641" s="537"/>
      <c r="P641" s="537"/>
      <c r="Q641" s="537"/>
      <c r="R641" s="537"/>
      <c r="S641" s="537"/>
      <c r="T641" s="537"/>
      <c r="U641" s="537"/>
      <c r="V641" s="537"/>
      <c r="W641" s="537"/>
      <c r="X641" s="537"/>
      <c r="Y641" s="537"/>
      <c r="Z641" s="537"/>
    </row>
    <row r="642" ht="14.25" spans="1:26">
      <c r="A642" s="537"/>
      <c r="B642" s="537"/>
      <c r="C642" s="537"/>
      <c r="D642" s="537"/>
      <c r="E642" s="537"/>
      <c r="F642" s="537"/>
      <c r="G642" s="537"/>
      <c r="H642" s="537"/>
      <c r="I642" s="537"/>
      <c r="J642" s="537"/>
      <c r="K642" s="537"/>
      <c r="L642" s="537"/>
      <c r="M642" s="537"/>
      <c r="N642" s="537"/>
      <c r="O642" s="537"/>
      <c r="P642" s="537"/>
      <c r="Q642" s="537"/>
      <c r="R642" s="537"/>
      <c r="S642" s="537"/>
      <c r="T642" s="537"/>
      <c r="U642" s="537"/>
      <c r="V642" s="537"/>
      <c r="W642" s="537"/>
      <c r="X642" s="537"/>
      <c r="Y642" s="537"/>
      <c r="Z642" s="537"/>
    </row>
    <row r="643" ht="14.25" spans="1:26">
      <c r="A643" s="537"/>
      <c r="B643" s="537"/>
      <c r="C643" s="537"/>
      <c r="D643" s="537"/>
      <c r="E643" s="537"/>
      <c r="F643" s="537"/>
      <c r="G643" s="537"/>
      <c r="H643" s="537"/>
      <c r="I643" s="537"/>
      <c r="J643" s="537"/>
      <c r="K643" s="537"/>
      <c r="L643" s="537"/>
      <c r="M643" s="537"/>
      <c r="N643" s="537"/>
      <c r="O643" s="537"/>
      <c r="P643" s="537"/>
      <c r="Q643" s="537"/>
      <c r="R643" s="537"/>
      <c r="S643" s="537"/>
      <c r="T643" s="537"/>
      <c r="U643" s="537"/>
      <c r="V643" s="537"/>
      <c r="W643" s="537"/>
      <c r="X643" s="537"/>
      <c r="Y643" s="537"/>
      <c r="Z643" s="537"/>
    </row>
    <row r="644" ht="14.25" spans="1:26">
      <c r="A644" s="537"/>
      <c r="B644" s="537"/>
      <c r="C644" s="537"/>
      <c r="D644" s="537"/>
      <c r="E644" s="537"/>
      <c r="F644" s="537"/>
      <c r="G644" s="537"/>
      <c r="H644" s="537"/>
      <c r="I644" s="537"/>
      <c r="J644" s="537"/>
      <c r="K644" s="537"/>
      <c r="L644" s="537"/>
      <c r="M644" s="537"/>
      <c r="N644" s="537"/>
      <c r="O644" s="537"/>
      <c r="P644" s="537"/>
      <c r="Q644" s="537"/>
      <c r="R644" s="537"/>
      <c r="S644" s="537"/>
      <c r="T644" s="537"/>
      <c r="U644" s="537"/>
      <c r="V644" s="537"/>
      <c r="W644" s="537"/>
      <c r="X644" s="537"/>
      <c r="Y644" s="537"/>
      <c r="Z644" s="537"/>
    </row>
    <row r="645" ht="14.25" spans="1:26">
      <c r="A645" s="537"/>
      <c r="B645" s="537"/>
      <c r="C645" s="537"/>
      <c r="D645" s="537"/>
      <c r="E645" s="537"/>
      <c r="F645" s="537"/>
      <c r="G645" s="537"/>
      <c r="H645" s="537"/>
      <c r="I645" s="537"/>
      <c r="J645" s="537"/>
      <c r="K645" s="537"/>
      <c r="L645" s="537"/>
      <c r="M645" s="537"/>
      <c r="N645" s="537"/>
      <c r="O645" s="537"/>
      <c r="P645" s="537"/>
      <c r="Q645" s="537"/>
      <c r="R645" s="537"/>
      <c r="S645" s="537"/>
      <c r="T645" s="537"/>
      <c r="U645" s="537"/>
      <c r="V645" s="537"/>
      <c r="W645" s="537"/>
      <c r="X645" s="537"/>
      <c r="Y645" s="537"/>
      <c r="Z645" s="537"/>
    </row>
    <row r="646" ht="14.25" spans="1:26">
      <c r="A646" s="537"/>
      <c r="B646" s="537"/>
      <c r="C646" s="537"/>
      <c r="D646" s="537"/>
      <c r="E646" s="537"/>
      <c r="F646" s="537"/>
      <c r="G646" s="537"/>
      <c r="H646" s="537"/>
      <c r="I646" s="537"/>
      <c r="J646" s="537"/>
      <c r="K646" s="537"/>
      <c r="L646" s="537"/>
      <c r="M646" s="537"/>
      <c r="N646" s="537"/>
      <c r="O646" s="537"/>
      <c r="P646" s="537"/>
      <c r="Q646" s="537"/>
      <c r="R646" s="537"/>
      <c r="S646" s="537"/>
      <c r="T646" s="537"/>
      <c r="U646" s="537"/>
      <c r="V646" s="537"/>
      <c r="W646" s="537"/>
      <c r="X646" s="537"/>
      <c r="Y646" s="537"/>
      <c r="Z646" s="537"/>
    </row>
    <row r="647" ht="14.25" spans="1:26">
      <c r="A647" s="537"/>
      <c r="B647" s="537"/>
      <c r="C647" s="537"/>
      <c r="D647" s="537"/>
      <c r="E647" s="537"/>
      <c r="F647" s="537"/>
      <c r="G647" s="537"/>
      <c r="H647" s="537"/>
      <c r="I647" s="537"/>
      <c r="J647" s="537"/>
      <c r="K647" s="537"/>
      <c r="L647" s="537"/>
      <c r="M647" s="537"/>
      <c r="N647" s="537"/>
      <c r="O647" s="537"/>
      <c r="P647" s="537"/>
      <c r="Q647" s="537"/>
      <c r="R647" s="537"/>
      <c r="S647" s="537"/>
      <c r="T647" s="537"/>
      <c r="U647" s="537"/>
      <c r="V647" s="537"/>
      <c r="W647" s="537"/>
      <c r="X647" s="537"/>
      <c r="Y647" s="537"/>
      <c r="Z647" s="537"/>
    </row>
    <row r="648" ht="14.25" spans="1:26">
      <c r="A648" s="537"/>
      <c r="B648" s="537"/>
      <c r="C648" s="537"/>
      <c r="D648" s="537"/>
      <c r="E648" s="537"/>
      <c r="F648" s="537"/>
      <c r="G648" s="537"/>
      <c r="H648" s="537"/>
      <c r="I648" s="537"/>
      <c r="J648" s="537"/>
      <c r="K648" s="537"/>
      <c r="L648" s="537"/>
      <c r="M648" s="537"/>
      <c r="N648" s="537"/>
      <c r="O648" s="537"/>
      <c r="P648" s="537"/>
      <c r="Q648" s="537"/>
      <c r="R648" s="537"/>
      <c r="S648" s="537"/>
      <c r="T648" s="537"/>
      <c r="U648" s="537"/>
      <c r="V648" s="537"/>
      <c r="W648" s="537"/>
      <c r="X648" s="537"/>
      <c r="Y648" s="537"/>
      <c r="Z648" s="537"/>
    </row>
    <row r="649" ht="14.25" spans="1:26">
      <c r="A649" s="537"/>
      <c r="B649" s="537"/>
      <c r="C649" s="537"/>
      <c r="D649" s="537"/>
      <c r="E649" s="537"/>
      <c r="F649" s="537"/>
      <c r="G649" s="537"/>
      <c r="H649" s="537"/>
      <c r="I649" s="537"/>
      <c r="J649" s="537"/>
      <c r="K649" s="537"/>
      <c r="L649" s="537"/>
      <c r="M649" s="537"/>
      <c r="N649" s="537"/>
      <c r="O649" s="537"/>
      <c r="P649" s="537"/>
      <c r="Q649" s="537"/>
      <c r="R649" s="537"/>
      <c r="S649" s="537"/>
      <c r="T649" s="537"/>
      <c r="U649" s="537"/>
      <c r="V649" s="537"/>
      <c r="W649" s="537"/>
      <c r="X649" s="537"/>
      <c r="Y649" s="537"/>
      <c r="Z649" s="537"/>
    </row>
    <row r="650" ht="14.25" spans="1:26">
      <c r="A650" s="537"/>
      <c r="B650" s="537"/>
      <c r="C650" s="537"/>
      <c r="D650" s="537"/>
      <c r="E650" s="537"/>
      <c r="F650" s="537"/>
      <c r="G650" s="537"/>
      <c r="H650" s="537"/>
      <c r="I650" s="537"/>
      <c r="J650" s="537"/>
      <c r="K650" s="537"/>
      <c r="L650" s="537"/>
      <c r="M650" s="537"/>
      <c r="N650" s="537"/>
      <c r="O650" s="537"/>
      <c r="P650" s="537"/>
      <c r="Q650" s="537"/>
      <c r="R650" s="537"/>
      <c r="S650" s="537"/>
      <c r="T650" s="537"/>
      <c r="U650" s="537"/>
      <c r="V650" s="537"/>
      <c r="W650" s="537"/>
      <c r="X650" s="537"/>
      <c r="Y650" s="537"/>
      <c r="Z650" s="537"/>
    </row>
    <row r="651" ht="14.25" spans="1:26">
      <c r="A651" s="537"/>
      <c r="B651" s="537"/>
      <c r="C651" s="537"/>
      <c r="D651" s="537"/>
      <c r="E651" s="537"/>
      <c r="F651" s="537"/>
      <c r="G651" s="537"/>
      <c r="H651" s="537"/>
      <c r="I651" s="537"/>
      <c r="J651" s="537"/>
      <c r="K651" s="537"/>
      <c r="L651" s="537"/>
      <c r="M651" s="537"/>
      <c r="N651" s="537"/>
      <c r="O651" s="537"/>
      <c r="P651" s="537"/>
      <c r="Q651" s="537"/>
      <c r="R651" s="537"/>
      <c r="S651" s="537"/>
      <c r="T651" s="537"/>
      <c r="U651" s="537"/>
      <c r="V651" s="537"/>
      <c r="W651" s="537"/>
      <c r="X651" s="537"/>
      <c r="Y651" s="537"/>
      <c r="Z651" s="537"/>
    </row>
    <row r="652" ht="14.25" spans="1:26">
      <c r="A652" s="537"/>
      <c r="B652" s="537"/>
      <c r="C652" s="537"/>
      <c r="D652" s="537"/>
      <c r="E652" s="537"/>
      <c r="F652" s="537"/>
      <c r="G652" s="537"/>
      <c r="H652" s="537"/>
      <c r="I652" s="537"/>
      <c r="J652" s="537"/>
      <c r="K652" s="537"/>
      <c r="L652" s="537"/>
      <c r="M652" s="537"/>
      <c r="N652" s="537"/>
      <c r="O652" s="537"/>
      <c r="P652" s="537"/>
      <c r="Q652" s="537"/>
      <c r="R652" s="537"/>
      <c r="S652" s="537"/>
      <c r="T652" s="537"/>
      <c r="U652" s="537"/>
      <c r="V652" s="537"/>
      <c r="W652" s="537"/>
      <c r="X652" s="537"/>
      <c r="Y652" s="537"/>
      <c r="Z652" s="537"/>
    </row>
    <row r="653" ht="14.25" spans="1:26">
      <c r="A653" s="537"/>
      <c r="B653" s="537"/>
      <c r="C653" s="537"/>
      <c r="D653" s="537"/>
      <c r="E653" s="537"/>
      <c r="F653" s="537"/>
      <c r="G653" s="537"/>
      <c r="H653" s="537"/>
      <c r="I653" s="537"/>
      <c r="J653" s="537"/>
      <c r="K653" s="537"/>
      <c r="L653" s="537"/>
      <c r="M653" s="537"/>
      <c r="N653" s="537"/>
      <c r="O653" s="537"/>
      <c r="P653" s="537"/>
      <c r="Q653" s="537"/>
      <c r="R653" s="537"/>
      <c r="S653" s="537"/>
      <c r="T653" s="537"/>
      <c r="U653" s="537"/>
      <c r="V653" s="537"/>
      <c r="W653" s="537"/>
      <c r="X653" s="537"/>
      <c r="Y653" s="537"/>
      <c r="Z653" s="537"/>
    </row>
    <row r="654" ht="14.25" spans="1:26">
      <c r="A654" s="537"/>
      <c r="B654" s="537"/>
      <c r="C654" s="537"/>
      <c r="D654" s="537"/>
      <c r="E654" s="537"/>
      <c r="F654" s="537"/>
      <c r="G654" s="537"/>
      <c r="H654" s="537"/>
      <c r="I654" s="537"/>
      <c r="J654" s="537"/>
      <c r="K654" s="537"/>
      <c r="L654" s="537"/>
      <c r="M654" s="537"/>
      <c r="N654" s="537"/>
      <c r="O654" s="537"/>
      <c r="P654" s="537"/>
      <c r="Q654" s="537"/>
      <c r="R654" s="537"/>
      <c r="S654" s="537"/>
      <c r="T654" s="537"/>
      <c r="U654" s="537"/>
      <c r="V654" s="537"/>
      <c r="W654" s="537"/>
      <c r="X654" s="537"/>
      <c r="Y654" s="537"/>
      <c r="Z654" s="537"/>
    </row>
    <row r="655" ht="14.25" spans="1:26">
      <c r="A655" s="537"/>
      <c r="B655" s="537"/>
      <c r="C655" s="537"/>
      <c r="D655" s="537"/>
      <c r="E655" s="537"/>
      <c r="F655" s="537"/>
      <c r="G655" s="537"/>
      <c r="H655" s="537"/>
      <c r="I655" s="537"/>
      <c r="J655" s="537"/>
      <c r="K655" s="537"/>
      <c r="L655" s="537"/>
      <c r="M655" s="537"/>
      <c r="N655" s="537"/>
      <c r="O655" s="537"/>
      <c r="P655" s="537"/>
      <c r="Q655" s="537"/>
      <c r="R655" s="537"/>
      <c r="S655" s="537"/>
      <c r="T655" s="537"/>
      <c r="U655" s="537"/>
      <c r="V655" s="537"/>
      <c r="W655" s="537"/>
      <c r="X655" s="537"/>
      <c r="Y655" s="537"/>
      <c r="Z655" s="537"/>
    </row>
    <row r="656" ht="14.25" spans="1:26">
      <c r="A656" s="537"/>
      <c r="B656" s="537"/>
      <c r="C656" s="537"/>
      <c r="D656" s="537"/>
      <c r="E656" s="537"/>
      <c r="F656" s="537"/>
      <c r="G656" s="537"/>
      <c r="H656" s="537"/>
      <c r="I656" s="537"/>
      <c r="J656" s="537"/>
      <c r="K656" s="537"/>
      <c r="L656" s="537"/>
      <c r="M656" s="537"/>
      <c r="N656" s="537"/>
      <c r="O656" s="537"/>
      <c r="P656" s="537"/>
      <c r="Q656" s="537"/>
      <c r="R656" s="537"/>
      <c r="S656" s="537"/>
      <c r="T656" s="537"/>
      <c r="U656" s="537"/>
      <c r="V656" s="537"/>
      <c r="W656" s="537"/>
      <c r="X656" s="537"/>
      <c r="Y656" s="537"/>
      <c r="Z656" s="537"/>
    </row>
    <row r="657" ht="14.25" spans="1:26">
      <c r="A657" s="537"/>
      <c r="B657" s="537"/>
      <c r="C657" s="537"/>
      <c r="D657" s="537"/>
      <c r="E657" s="537"/>
      <c r="F657" s="537"/>
      <c r="G657" s="537"/>
      <c r="H657" s="537"/>
      <c r="I657" s="537"/>
      <c r="J657" s="537"/>
      <c r="K657" s="537"/>
      <c r="L657" s="537"/>
      <c r="M657" s="537"/>
      <c r="N657" s="537"/>
      <c r="O657" s="537"/>
      <c r="P657" s="537"/>
      <c r="Q657" s="537"/>
      <c r="R657" s="537"/>
      <c r="S657" s="537"/>
      <c r="T657" s="537"/>
      <c r="U657" s="537"/>
      <c r="V657" s="537"/>
      <c r="W657" s="537"/>
      <c r="X657" s="537"/>
      <c r="Y657" s="537"/>
      <c r="Z657" s="537"/>
    </row>
    <row r="658" ht="14.25" spans="1:26">
      <c r="A658" s="537"/>
      <c r="B658" s="537"/>
      <c r="C658" s="537"/>
      <c r="D658" s="537"/>
      <c r="E658" s="537"/>
      <c r="F658" s="537"/>
      <c r="G658" s="537"/>
      <c r="H658" s="537"/>
      <c r="I658" s="537"/>
      <c r="J658" s="537"/>
      <c r="K658" s="537"/>
      <c r="L658" s="537"/>
      <c r="M658" s="537"/>
      <c r="N658" s="537"/>
      <c r="O658" s="537"/>
      <c r="P658" s="537"/>
      <c r="Q658" s="537"/>
      <c r="R658" s="537"/>
      <c r="S658" s="537"/>
      <c r="T658" s="537"/>
      <c r="U658" s="537"/>
      <c r="V658" s="537"/>
      <c r="W658" s="537"/>
      <c r="X658" s="537"/>
      <c r="Y658" s="537"/>
      <c r="Z658" s="537"/>
    </row>
    <row r="659" ht="14.25" spans="1:26">
      <c r="A659" s="537"/>
      <c r="B659" s="537"/>
      <c r="C659" s="537"/>
      <c r="D659" s="537"/>
      <c r="E659" s="537"/>
      <c r="F659" s="537"/>
      <c r="G659" s="537"/>
      <c r="H659" s="537"/>
      <c r="I659" s="537"/>
      <c r="J659" s="537"/>
      <c r="K659" s="537"/>
      <c r="L659" s="537"/>
      <c r="M659" s="537"/>
      <c r="N659" s="537"/>
      <c r="O659" s="537"/>
      <c r="P659" s="537"/>
      <c r="Q659" s="537"/>
      <c r="R659" s="537"/>
      <c r="S659" s="537"/>
      <c r="T659" s="537"/>
      <c r="U659" s="537"/>
      <c r="V659" s="537"/>
      <c r="W659" s="537"/>
      <c r="X659" s="537"/>
      <c r="Y659" s="537"/>
      <c r="Z659" s="537"/>
    </row>
    <row r="660" ht="14.25" spans="1:26">
      <c r="A660" s="537"/>
      <c r="B660" s="537"/>
      <c r="C660" s="537"/>
      <c r="D660" s="537"/>
      <c r="E660" s="537"/>
      <c r="F660" s="537"/>
      <c r="G660" s="537"/>
      <c r="H660" s="537"/>
      <c r="I660" s="537"/>
      <c r="J660" s="537"/>
      <c r="K660" s="537"/>
      <c r="L660" s="537"/>
      <c r="M660" s="537"/>
      <c r="N660" s="537"/>
      <c r="O660" s="537"/>
      <c r="P660" s="537"/>
      <c r="Q660" s="537"/>
      <c r="R660" s="537"/>
      <c r="S660" s="537"/>
      <c r="T660" s="537"/>
      <c r="U660" s="537"/>
      <c r="V660" s="537"/>
      <c r="W660" s="537"/>
      <c r="X660" s="537"/>
      <c r="Y660" s="537"/>
      <c r="Z660" s="537"/>
    </row>
    <row r="661" ht="14.25" spans="1:26">
      <c r="A661" s="537"/>
      <c r="B661" s="537"/>
      <c r="C661" s="537"/>
      <c r="D661" s="537"/>
      <c r="E661" s="537"/>
      <c r="F661" s="537"/>
      <c r="G661" s="537"/>
      <c r="H661" s="537"/>
      <c r="I661" s="537"/>
      <c r="J661" s="537"/>
      <c r="K661" s="537"/>
      <c r="L661" s="537"/>
      <c r="M661" s="537"/>
      <c r="N661" s="537"/>
      <c r="O661" s="537"/>
      <c r="P661" s="537"/>
      <c r="Q661" s="537"/>
      <c r="R661" s="537"/>
      <c r="S661" s="537"/>
      <c r="T661" s="537"/>
      <c r="U661" s="537"/>
      <c r="V661" s="537"/>
      <c r="W661" s="537"/>
      <c r="X661" s="537"/>
      <c r="Y661" s="537"/>
      <c r="Z661" s="537"/>
    </row>
    <row r="662" ht="14.25" spans="1:26">
      <c r="A662" s="537"/>
      <c r="B662" s="537"/>
      <c r="C662" s="537"/>
      <c r="D662" s="537"/>
      <c r="E662" s="537"/>
      <c r="F662" s="537"/>
      <c r="G662" s="537"/>
      <c r="H662" s="537"/>
      <c r="I662" s="537"/>
      <c r="J662" s="537"/>
      <c r="K662" s="537"/>
      <c r="L662" s="537"/>
      <c r="M662" s="537"/>
      <c r="N662" s="537"/>
      <c r="O662" s="537"/>
      <c r="P662" s="537"/>
      <c r="Q662" s="537"/>
      <c r="R662" s="537"/>
      <c r="S662" s="537"/>
      <c r="T662" s="537"/>
      <c r="U662" s="537"/>
      <c r="V662" s="537"/>
      <c r="W662" s="537"/>
      <c r="X662" s="537"/>
      <c r="Y662" s="537"/>
      <c r="Z662" s="537"/>
    </row>
    <row r="663" ht="14.25" spans="1:26">
      <c r="A663" s="537"/>
      <c r="B663" s="537"/>
      <c r="C663" s="537"/>
      <c r="D663" s="537"/>
      <c r="E663" s="537"/>
      <c r="F663" s="537"/>
      <c r="G663" s="537"/>
      <c r="H663" s="537"/>
      <c r="I663" s="537"/>
      <c r="J663" s="537"/>
      <c r="K663" s="537"/>
      <c r="L663" s="537"/>
      <c r="M663" s="537"/>
      <c r="N663" s="537"/>
      <c r="O663" s="537"/>
      <c r="P663" s="537"/>
      <c r="Q663" s="537"/>
      <c r="R663" s="537"/>
      <c r="S663" s="537"/>
      <c r="T663" s="537"/>
      <c r="U663" s="537"/>
      <c r="V663" s="537"/>
      <c r="W663" s="537"/>
      <c r="X663" s="537"/>
      <c r="Y663" s="537"/>
      <c r="Z663" s="537"/>
    </row>
    <row r="664" ht="14.25" spans="1:26">
      <c r="A664" s="537"/>
      <c r="B664" s="537"/>
      <c r="C664" s="537"/>
      <c r="D664" s="537"/>
      <c r="E664" s="537"/>
      <c r="F664" s="537"/>
      <c r="G664" s="537"/>
      <c r="H664" s="537"/>
      <c r="I664" s="537"/>
      <c r="J664" s="537"/>
      <c r="K664" s="537"/>
      <c r="L664" s="537"/>
      <c r="M664" s="537"/>
      <c r="N664" s="537"/>
      <c r="O664" s="537"/>
      <c r="P664" s="537"/>
      <c r="Q664" s="537"/>
      <c r="R664" s="537"/>
      <c r="S664" s="537"/>
      <c r="T664" s="537"/>
      <c r="U664" s="537"/>
      <c r="V664" s="537"/>
      <c r="W664" s="537"/>
      <c r="X664" s="537"/>
      <c r="Y664" s="537"/>
      <c r="Z664" s="537"/>
    </row>
    <row r="665" ht="14.25" spans="1:26">
      <c r="A665" s="537"/>
      <c r="B665" s="537"/>
      <c r="C665" s="537"/>
      <c r="D665" s="537"/>
      <c r="E665" s="537"/>
      <c r="F665" s="537"/>
      <c r="G665" s="537"/>
      <c r="H665" s="537"/>
      <c r="I665" s="537"/>
      <c r="J665" s="537"/>
      <c r="K665" s="537"/>
      <c r="L665" s="537"/>
      <c r="M665" s="537"/>
      <c r="N665" s="537"/>
      <c r="O665" s="537"/>
      <c r="P665" s="537"/>
      <c r="Q665" s="537"/>
      <c r="R665" s="537"/>
      <c r="S665" s="537"/>
      <c r="T665" s="537"/>
      <c r="U665" s="537"/>
      <c r="V665" s="537"/>
      <c r="W665" s="537"/>
      <c r="X665" s="537"/>
      <c r="Y665" s="537"/>
      <c r="Z665" s="537"/>
    </row>
    <row r="666" ht="14.25" spans="1:26">
      <c r="A666" s="537"/>
      <c r="B666" s="537"/>
      <c r="C666" s="537"/>
      <c r="D666" s="537"/>
      <c r="E666" s="537"/>
      <c r="F666" s="537"/>
      <c r="G666" s="537"/>
      <c r="H666" s="537"/>
      <c r="I666" s="537"/>
      <c r="J666" s="537"/>
      <c r="K666" s="537"/>
      <c r="L666" s="537"/>
      <c r="M666" s="537"/>
      <c r="N666" s="537"/>
      <c r="O666" s="537"/>
      <c r="P666" s="537"/>
      <c r="Q666" s="537"/>
      <c r="R666" s="537"/>
      <c r="S666" s="537"/>
      <c r="T666" s="537"/>
      <c r="U666" s="537"/>
      <c r="V666" s="537"/>
      <c r="W666" s="537"/>
      <c r="X666" s="537"/>
      <c r="Y666" s="537"/>
      <c r="Z666" s="537"/>
    </row>
    <row r="667" ht="14.25" spans="1:26">
      <c r="A667" s="537"/>
      <c r="B667" s="537"/>
      <c r="C667" s="537"/>
      <c r="D667" s="537"/>
      <c r="E667" s="537"/>
      <c r="F667" s="537"/>
      <c r="G667" s="537"/>
      <c r="H667" s="537"/>
      <c r="I667" s="537"/>
      <c r="J667" s="537"/>
      <c r="K667" s="537"/>
      <c r="L667" s="537"/>
      <c r="M667" s="537"/>
      <c r="N667" s="537"/>
      <c r="O667" s="537"/>
      <c r="P667" s="537"/>
      <c r="Q667" s="537"/>
      <c r="R667" s="537"/>
      <c r="S667" s="537"/>
      <c r="T667" s="537"/>
      <c r="U667" s="537"/>
      <c r="V667" s="537"/>
      <c r="W667" s="537"/>
      <c r="X667" s="537"/>
      <c r="Y667" s="537"/>
      <c r="Z667" s="537"/>
    </row>
    <row r="668" ht="14.25" spans="1:26">
      <c r="A668" s="537"/>
      <c r="B668" s="537"/>
      <c r="C668" s="537"/>
      <c r="D668" s="537"/>
      <c r="E668" s="537"/>
      <c r="F668" s="537"/>
      <c r="G668" s="537"/>
      <c r="H668" s="537"/>
      <c r="I668" s="537"/>
      <c r="J668" s="537"/>
      <c r="K668" s="537"/>
      <c r="L668" s="537"/>
      <c r="M668" s="537"/>
      <c r="N668" s="537"/>
      <c r="O668" s="537"/>
      <c r="P668" s="537"/>
      <c r="Q668" s="537"/>
      <c r="R668" s="537"/>
      <c r="S668" s="537"/>
      <c r="T668" s="537"/>
      <c r="U668" s="537"/>
      <c r="V668" s="537"/>
      <c r="W668" s="537"/>
      <c r="X668" s="537"/>
      <c r="Y668" s="537"/>
      <c r="Z668" s="537"/>
    </row>
    <row r="669" ht="14.25" spans="1:26">
      <c r="A669" s="537"/>
      <c r="B669" s="537"/>
      <c r="C669" s="537"/>
      <c r="D669" s="537"/>
      <c r="E669" s="537"/>
      <c r="F669" s="537"/>
      <c r="G669" s="537"/>
      <c r="H669" s="537"/>
      <c r="I669" s="537"/>
      <c r="J669" s="537"/>
      <c r="K669" s="537"/>
      <c r="L669" s="537"/>
      <c r="M669" s="537"/>
      <c r="N669" s="537"/>
      <c r="O669" s="537"/>
      <c r="P669" s="537"/>
      <c r="Q669" s="537"/>
      <c r="R669" s="537"/>
      <c r="S669" s="537"/>
      <c r="T669" s="537"/>
      <c r="U669" s="537"/>
      <c r="V669" s="537"/>
      <c r="W669" s="537"/>
      <c r="X669" s="537"/>
      <c r="Y669" s="537"/>
      <c r="Z669" s="537"/>
    </row>
    <row r="670" ht="14.25" spans="1:26">
      <c r="A670" s="537"/>
      <c r="B670" s="537"/>
      <c r="C670" s="537"/>
      <c r="D670" s="537"/>
      <c r="E670" s="537"/>
      <c r="F670" s="537"/>
      <c r="G670" s="537"/>
      <c r="H670" s="537"/>
      <c r="I670" s="537"/>
      <c r="J670" s="537"/>
      <c r="K670" s="537"/>
      <c r="L670" s="537"/>
      <c r="M670" s="537"/>
      <c r="N670" s="537"/>
      <c r="O670" s="537"/>
      <c r="P670" s="537"/>
      <c r="Q670" s="537"/>
      <c r="R670" s="537"/>
      <c r="S670" s="537"/>
      <c r="T670" s="537"/>
      <c r="U670" s="537"/>
      <c r="V670" s="537"/>
      <c r="W670" s="537"/>
      <c r="X670" s="537"/>
      <c r="Y670" s="537"/>
      <c r="Z670" s="537"/>
    </row>
    <row r="671" ht="14.25" spans="1:26">
      <c r="A671" s="537"/>
      <c r="B671" s="537"/>
      <c r="C671" s="537"/>
      <c r="D671" s="537"/>
      <c r="E671" s="537"/>
      <c r="F671" s="537"/>
      <c r="G671" s="537"/>
      <c r="H671" s="537"/>
      <c r="I671" s="537"/>
      <c r="J671" s="537"/>
      <c r="K671" s="537"/>
      <c r="L671" s="537"/>
      <c r="M671" s="537"/>
      <c r="N671" s="537"/>
      <c r="O671" s="537"/>
      <c r="P671" s="537"/>
      <c r="Q671" s="537"/>
      <c r="R671" s="537"/>
      <c r="S671" s="537"/>
      <c r="T671" s="537"/>
      <c r="U671" s="537"/>
      <c r="V671" s="537"/>
      <c r="W671" s="537"/>
      <c r="X671" s="537"/>
      <c r="Y671" s="537"/>
      <c r="Z671" s="537"/>
    </row>
    <row r="672" ht="14.25" spans="1:26">
      <c r="A672" s="537"/>
      <c r="B672" s="537"/>
      <c r="C672" s="537"/>
      <c r="D672" s="537"/>
      <c r="E672" s="537"/>
      <c r="F672" s="537"/>
      <c r="G672" s="537"/>
      <c r="H672" s="537"/>
      <c r="I672" s="537"/>
      <c r="J672" s="537"/>
      <c r="K672" s="537"/>
      <c r="L672" s="537"/>
      <c r="M672" s="537"/>
      <c r="N672" s="537"/>
      <c r="O672" s="537"/>
      <c r="P672" s="537"/>
      <c r="Q672" s="537"/>
      <c r="R672" s="537"/>
      <c r="S672" s="537"/>
      <c r="T672" s="537"/>
      <c r="U672" s="537"/>
      <c r="V672" s="537"/>
      <c r="W672" s="537"/>
      <c r="X672" s="537"/>
      <c r="Y672" s="537"/>
      <c r="Z672" s="537"/>
    </row>
    <row r="673" ht="14.25" spans="1:26">
      <c r="A673" s="537"/>
      <c r="B673" s="537"/>
      <c r="C673" s="537"/>
      <c r="D673" s="537"/>
      <c r="E673" s="537"/>
      <c r="F673" s="537"/>
      <c r="G673" s="537"/>
      <c r="H673" s="537"/>
      <c r="I673" s="537"/>
      <c r="J673" s="537"/>
      <c r="K673" s="537"/>
      <c r="L673" s="537"/>
      <c r="M673" s="537"/>
      <c r="N673" s="537"/>
      <c r="O673" s="537"/>
      <c r="P673" s="537"/>
      <c r="Q673" s="537"/>
      <c r="R673" s="537"/>
      <c r="S673" s="537"/>
      <c r="T673" s="537"/>
      <c r="U673" s="537"/>
      <c r="V673" s="537"/>
      <c r="W673" s="537"/>
      <c r="X673" s="537"/>
      <c r="Y673" s="537"/>
      <c r="Z673" s="537"/>
    </row>
    <row r="674" ht="14.25" spans="1:26">
      <c r="A674" s="537"/>
      <c r="B674" s="537"/>
      <c r="C674" s="537"/>
      <c r="D674" s="537"/>
      <c r="E674" s="537"/>
      <c r="F674" s="537"/>
      <c r="G674" s="537"/>
      <c r="H674" s="537"/>
      <c r="I674" s="537"/>
      <c r="J674" s="537"/>
      <c r="K674" s="537"/>
      <c r="L674" s="537"/>
      <c r="M674" s="537"/>
      <c r="N674" s="537"/>
      <c r="O674" s="537"/>
      <c r="P674" s="537"/>
      <c r="Q674" s="537"/>
      <c r="R674" s="537"/>
      <c r="S674" s="537"/>
      <c r="T674" s="537"/>
      <c r="U674" s="537"/>
      <c r="V674" s="537"/>
      <c r="W674" s="537"/>
      <c r="X674" s="537"/>
      <c r="Y674" s="537"/>
      <c r="Z674" s="537"/>
    </row>
    <row r="675" ht="14.25" spans="1:26">
      <c r="A675" s="537"/>
      <c r="B675" s="537"/>
      <c r="C675" s="537"/>
      <c r="D675" s="537"/>
      <c r="E675" s="537"/>
      <c r="F675" s="537"/>
      <c r="G675" s="537"/>
      <c r="H675" s="537"/>
      <c r="I675" s="537"/>
      <c r="J675" s="537"/>
      <c r="K675" s="537"/>
      <c r="L675" s="537"/>
      <c r="M675" s="537"/>
      <c r="N675" s="537"/>
      <c r="O675" s="537"/>
      <c r="P675" s="537"/>
      <c r="Q675" s="537"/>
      <c r="R675" s="537"/>
      <c r="S675" s="537"/>
      <c r="T675" s="537"/>
      <c r="U675" s="537"/>
      <c r="V675" s="537"/>
      <c r="W675" s="537"/>
      <c r="X675" s="537"/>
      <c r="Y675" s="537"/>
      <c r="Z675" s="537"/>
    </row>
    <row r="676" ht="14.25" spans="1:26">
      <c r="A676" s="537"/>
      <c r="B676" s="537"/>
      <c r="C676" s="537"/>
      <c r="D676" s="537"/>
      <c r="E676" s="537"/>
      <c r="F676" s="537"/>
      <c r="G676" s="537"/>
      <c r="H676" s="537"/>
      <c r="I676" s="537"/>
      <c r="J676" s="537"/>
      <c r="K676" s="537"/>
      <c r="L676" s="537"/>
      <c r="M676" s="537"/>
      <c r="N676" s="537"/>
      <c r="O676" s="537"/>
      <c r="P676" s="537"/>
      <c r="Q676" s="537"/>
      <c r="R676" s="537"/>
      <c r="S676" s="537"/>
      <c r="T676" s="537"/>
      <c r="U676" s="537"/>
      <c r="V676" s="537"/>
      <c r="W676" s="537"/>
      <c r="X676" s="537"/>
      <c r="Y676" s="537"/>
      <c r="Z676" s="537"/>
    </row>
    <row r="677" ht="14.25" spans="1:26">
      <c r="A677" s="537"/>
      <c r="B677" s="537"/>
      <c r="C677" s="537"/>
      <c r="D677" s="537"/>
      <c r="E677" s="537"/>
      <c r="F677" s="537"/>
      <c r="G677" s="537"/>
      <c r="H677" s="537"/>
      <c r="I677" s="537"/>
      <c r="J677" s="537"/>
      <c r="K677" s="537"/>
      <c r="L677" s="537"/>
      <c r="M677" s="537"/>
      <c r="N677" s="537"/>
      <c r="O677" s="537"/>
      <c r="P677" s="537"/>
      <c r="Q677" s="537"/>
      <c r="R677" s="537"/>
      <c r="S677" s="537"/>
      <c r="T677" s="537"/>
      <c r="U677" s="537"/>
      <c r="V677" s="537"/>
      <c r="W677" s="537"/>
      <c r="X677" s="537"/>
      <c r="Y677" s="537"/>
      <c r="Z677" s="537"/>
    </row>
    <row r="678" ht="14.25" spans="1:26">
      <c r="A678" s="537"/>
      <c r="B678" s="537"/>
      <c r="C678" s="537"/>
      <c r="D678" s="537"/>
      <c r="E678" s="537"/>
      <c r="F678" s="537"/>
      <c r="G678" s="537"/>
      <c r="H678" s="537"/>
      <c r="I678" s="537"/>
      <c r="J678" s="537"/>
      <c r="K678" s="537"/>
      <c r="L678" s="537"/>
      <c r="M678" s="537"/>
      <c r="N678" s="537"/>
      <c r="O678" s="537"/>
      <c r="P678" s="537"/>
      <c r="Q678" s="537"/>
      <c r="R678" s="537"/>
      <c r="S678" s="537"/>
      <c r="T678" s="537"/>
      <c r="U678" s="537"/>
      <c r="V678" s="537"/>
      <c r="W678" s="537"/>
      <c r="X678" s="537"/>
      <c r="Y678" s="537"/>
      <c r="Z678" s="537"/>
    </row>
    <row r="679" ht="14.25" spans="1:26">
      <c r="A679" s="537"/>
      <c r="B679" s="537"/>
      <c r="C679" s="537"/>
      <c r="D679" s="537"/>
      <c r="E679" s="537"/>
      <c r="F679" s="537"/>
      <c r="G679" s="537"/>
      <c r="H679" s="537"/>
      <c r="I679" s="537"/>
      <c r="J679" s="537"/>
      <c r="K679" s="537"/>
      <c r="L679" s="537"/>
      <c r="M679" s="537"/>
      <c r="N679" s="537"/>
      <c r="O679" s="537"/>
      <c r="P679" s="537"/>
      <c r="Q679" s="537"/>
      <c r="R679" s="537"/>
      <c r="S679" s="537"/>
      <c r="T679" s="537"/>
      <c r="U679" s="537"/>
      <c r="V679" s="537"/>
      <c r="W679" s="537"/>
      <c r="X679" s="537"/>
      <c r="Y679" s="537"/>
      <c r="Z679" s="537"/>
    </row>
    <row r="680" ht="14.25" spans="1:26">
      <c r="A680" s="537"/>
      <c r="B680" s="537"/>
      <c r="C680" s="537"/>
      <c r="D680" s="537"/>
      <c r="E680" s="537"/>
      <c r="F680" s="537"/>
      <c r="G680" s="537"/>
      <c r="H680" s="537"/>
      <c r="I680" s="537"/>
      <c r="J680" s="537"/>
      <c r="K680" s="537"/>
      <c r="L680" s="537"/>
      <c r="M680" s="537"/>
      <c r="N680" s="537"/>
      <c r="O680" s="537"/>
      <c r="P680" s="537"/>
      <c r="Q680" s="537"/>
      <c r="R680" s="537"/>
      <c r="S680" s="537"/>
      <c r="T680" s="537"/>
      <c r="U680" s="537"/>
      <c r="V680" s="537"/>
      <c r="W680" s="537"/>
      <c r="X680" s="537"/>
      <c r="Y680" s="537"/>
      <c r="Z680" s="537"/>
    </row>
    <row r="681" ht="14.25" spans="1:26">
      <c r="A681" s="537"/>
      <c r="B681" s="537"/>
      <c r="C681" s="537"/>
      <c r="D681" s="537"/>
      <c r="E681" s="537"/>
      <c r="F681" s="537"/>
      <c r="G681" s="537"/>
      <c r="H681" s="537"/>
      <c r="I681" s="537"/>
      <c r="J681" s="537"/>
      <c r="K681" s="537"/>
      <c r="L681" s="537"/>
      <c r="M681" s="537"/>
      <c r="N681" s="537"/>
      <c r="O681" s="537"/>
      <c r="P681" s="537"/>
      <c r="Q681" s="537"/>
      <c r="R681" s="537"/>
      <c r="S681" s="537"/>
      <c r="T681" s="537"/>
      <c r="U681" s="537"/>
      <c r="V681" s="537"/>
      <c r="W681" s="537"/>
      <c r="X681" s="537"/>
      <c r="Y681" s="537"/>
      <c r="Z681" s="537"/>
    </row>
    <row r="682" ht="14.25" spans="1:26">
      <c r="A682" s="537"/>
      <c r="B682" s="537"/>
      <c r="C682" s="537"/>
      <c r="D682" s="537"/>
      <c r="E682" s="537"/>
      <c r="F682" s="537"/>
      <c r="G682" s="537"/>
      <c r="H682" s="537"/>
      <c r="I682" s="537"/>
      <c r="J682" s="537"/>
      <c r="K682" s="537"/>
      <c r="L682" s="537"/>
      <c r="M682" s="537"/>
      <c r="N682" s="537"/>
      <c r="O682" s="537"/>
      <c r="P682" s="537"/>
      <c r="Q682" s="537"/>
      <c r="R682" s="537"/>
      <c r="S682" s="537"/>
      <c r="T682" s="537"/>
      <c r="U682" s="537"/>
      <c r="V682" s="537"/>
      <c r="W682" s="537"/>
      <c r="X682" s="537"/>
      <c r="Y682" s="537"/>
      <c r="Z682" s="537"/>
    </row>
    <row r="683" ht="14.25" spans="1:26">
      <c r="A683" s="537"/>
      <c r="B683" s="537"/>
      <c r="C683" s="537"/>
      <c r="D683" s="537"/>
      <c r="E683" s="537"/>
      <c r="F683" s="537"/>
      <c r="G683" s="537"/>
      <c r="H683" s="537"/>
      <c r="I683" s="537"/>
      <c r="J683" s="537"/>
      <c r="K683" s="537"/>
      <c r="L683" s="537"/>
      <c r="M683" s="537"/>
      <c r="N683" s="537"/>
      <c r="O683" s="537"/>
      <c r="P683" s="537"/>
      <c r="Q683" s="537"/>
      <c r="R683" s="537"/>
      <c r="S683" s="537"/>
      <c r="T683" s="537"/>
      <c r="U683" s="537"/>
      <c r="V683" s="537"/>
      <c r="W683" s="537"/>
      <c r="X683" s="537"/>
      <c r="Y683" s="537"/>
      <c r="Z683" s="537"/>
    </row>
    <row r="684" ht="14.25" spans="1:26">
      <c r="A684" s="537"/>
      <c r="B684" s="537"/>
      <c r="C684" s="537"/>
      <c r="D684" s="537"/>
      <c r="E684" s="537"/>
      <c r="F684" s="537"/>
      <c r="G684" s="537"/>
      <c r="H684" s="537"/>
      <c r="I684" s="537"/>
      <c r="J684" s="537"/>
      <c r="K684" s="537"/>
      <c r="L684" s="537"/>
      <c r="M684" s="537"/>
      <c r="N684" s="537"/>
      <c r="O684" s="537"/>
      <c r="P684" s="537"/>
      <c r="Q684" s="537"/>
      <c r="R684" s="537"/>
      <c r="S684" s="537"/>
      <c r="T684" s="537"/>
      <c r="U684" s="537"/>
      <c r="V684" s="537"/>
      <c r="W684" s="537"/>
      <c r="X684" s="537"/>
      <c r="Y684" s="537"/>
      <c r="Z684" s="537"/>
    </row>
    <row r="685" ht="14.25" spans="1:26">
      <c r="A685" s="537"/>
      <c r="B685" s="537"/>
      <c r="C685" s="537"/>
      <c r="D685" s="537"/>
      <c r="E685" s="537"/>
      <c r="F685" s="537"/>
      <c r="G685" s="537"/>
      <c r="H685" s="537"/>
      <c r="I685" s="537"/>
      <c r="J685" s="537"/>
      <c r="K685" s="537"/>
      <c r="L685" s="537"/>
      <c r="M685" s="537"/>
      <c r="N685" s="537"/>
      <c r="O685" s="537"/>
      <c r="P685" s="537"/>
      <c r="Q685" s="537"/>
      <c r="R685" s="537"/>
      <c r="S685" s="537"/>
      <c r="T685" s="537"/>
      <c r="U685" s="537"/>
      <c r="V685" s="537"/>
      <c r="W685" s="537"/>
      <c r="X685" s="537"/>
      <c r="Y685" s="537"/>
      <c r="Z685" s="537"/>
    </row>
    <row r="686" ht="14.25" spans="1:26">
      <c r="A686" s="537"/>
      <c r="B686" s="537"/>
      <c r="C686" s="537"/>
      <c r="D686" s="537"/>
      <c r="E686" s="537"/>
      <c r="F686" s="537"/>
      <c r="G686" s="537"/>
      <c r="H686" s="537"/>
      <c r="I686" s="537"/>
      <c r="J686" s="537"/>
      <c r="K686" s="537"/>
      <c r="L686" s="537"/>
      <c r="M686" s="537"/>
      <c r="N686" s="537"/>
      <c r="O686" s="537"/>
      <c r="P686" s="537"/>
      <c r="Q686" s="537"/>
      <c r="R686" s="537"/>
      <c r="S686" s="537"/>
      <c r="T686" s="537"/>
      <c r="U686" s="537"/>
      <c r="V686" s="537"/>
      <c r="W686" s="537"/>
      <c r="X686" s="537"/>
      <c r="Y686" s="537"/>
      <c r="Z686" s="537"/>
    </row>
    <row r="687" ht="14.25" spans="1:26">
      <c r="A687" s="537"/>
      <c r="B687" s="537"/>
      <c r="C687" s="537"/>
      <c r="D687" s="537"/>
      <c r="E687" s="537"/>
      <c r="F687" s="537"/>
      <c r="G687" s="537"/>
      <c r="H687" s="537"/>
      <c r="I687" s="537"/>
      <c r="J687" s="537"/>
      <c r="K687" s="537"/>
      <c r="L687" s="537"/>
      <c r="M687" s="537"/>
      <c r="N687" s="537"/>
      <c r="O687" s="537"/>
      <c r="P687" s="537"/>
      <c r="Q687" s="537"/>
      <c r="R687" s="537"/>
      <c r="S687" s="537"/>
      <c r="T687" s="537"/>
      <c r="U687" s="537"/>
      <c r="V687" s="537"/>
      <c r="W687" s="537"/>
      <c r="X687" s="537"/>
      <c r="Y687" s="537"/>
      <c r="Z687" s="537"/>
    </row>
    <row r="688" ht="14.25" spans="1:26">
      <c r="A688" s="537"/>
      <c r="B688" s="537"/>
      <c r="C688" s="537"/>
      <c r="D688" s="537"/>
      <c r="E688" s="537"/>
      <c r="F688" s="537"/>
      <c r="G688" s="537"/>
      <c r="H688" s="537"/>
      <c r="I688" s="537"/>
      <c r="J688" s="537"/>
      <c r="K688" s="537"/>
      <c r="L688" s="537"/>
      <c r="M688" s="537"/>
      <c r="N688" s="537"/>
      <c r="O688" s="537"/>
      <c r="P688" s="537"/>
      <c r="Q688" s="537"/>
      <c r="R688" s="537"/>
      <c r="S688" s="537"/>
      <c r="T688" s="537"/>
      <c r="U688" s="537"/>
      <c r="V688" s="537"/>
      <c r="W688" s="537"/>
      <c r="X688" s="537"/>
      <c r="Y688" s="537"/>
      <c r="Z688" s="537"/>
    </row>
    <row r="689" ht="14.25" spans="1:26">
      <c r="A689" s="537"/>
      <c r="B689" s="537"/>
      <c r="C689" s="537"/>
      <c r="D689" s="537"/>
      <c r="E689" s="537"/>
      <c r="F689" s="537"/>
      <c r="G689" s="537"/>
      <c r="H689" s="537"/>
      <c r="I689" s="537"/>
      <c r="J689" s="537"/>
      <c r="K689" s="537"/>
      <c r="L689" s="537"/>
      <c r="M689" s="537"/>
      <c r="N689" s="537"/>
      <c r="O689" s="537"/>
      <c r="P689" s="537"/>
      <c r="Q689" s="537"/>
      <c r="R689" s="537"/>
      <c r="S689" s="537"/>
      <c r="T689" s="537"/>
      <c r="U689" s="537"/>
      <c r="V689" s="537"/>
      <c r="W689" s="537"/>
      <c r="X689" s="537"/>
      <c r="Y689" s="537"/>
      <c r="Z689" s="537"/>
    </row>
    <row r="690" ht="14.25" spans="1:26">
      <c r="A690" s="537"/>
      <c r="B690" s="537"/>
      <c r="C690" s="537"/>
      <c r="D690" s="537"/>
      <c r="E690" s="537"/>
      <c r="F690" s="537"/>
      <c r="G690" s="537"/>
      <c r="H690" s="537"/>
      <c r="I690" s="537"/>
      <c r="J690" s="537"/>
      <c r="K690" s="537"/>
      <c r="L690" s="537"/>
      <c r="M690" s="537"/>
      <c r="N690" s="537"/>
      <c r="O690" s="537"/>
      <c r="P690" s="537"/>
      <c r="Q690" s="537"/>
      <c r="R690" s="537"/>
      <c r="S690" s="537"/>
      <c r="T690" s="537"/>
      <c r="U690" s="537"/>
      <c r="V690" s="537"/>
      <c r="W690" s="537"/>
      <c r="X690" s="537"/>
      <c r="Y690" s="537"/>
      <c r="Z690" s="537"/>
    </row>
    <row r="691" ht="14.25" spans="1:26">
      <c r="A691" s="537"/>
      <c r="B691" s="537"/>
      <c r="C691" s="537"/>
      <c r="D691" s="537"/>
      <c r="E691" s="537"/>
      <c r="F691" s="537"/>
      <c r="G691" s="537"/>
      <c r="H691" s="537"/>
      <c r="I691" s="537"/>
      <c r="J691" s="537"/>
      <c r="K691" s="537"/>
      <c r="L691" s="537"/>
      <c r="M691" s="537"/>
      <c r="N691" s="537"/>
      <c r="O691" s="537"/>
      <c r="P691" s="537"/>
      <c r="Q691" s="537"/>
      <c r="R691" s="537"/>
      <c r="S691" s="537"/>
      <c r="T691" s="537"/>
      <c r="U691" s="537"/>
      <c r="V691" s="537"/>
      <c r="W691" s="537"/>
      <c r="X691" s="537"/>
      <c r="Y691" s="537"/>
      <c r="Z691" s="537"/>
    </row>
    <row r="692" ht="14.25" spans="1:26">
      <c r="A692" s="537"/>
      <c r="B692" s="537"/>
      <c r="C692" s="537"/>
      <c r="D692" s="537"/>
      <c r="E692" s="537"/>
      <c r="F692" s="537"/>
      <c r="G692" s="537"/>
      <c r="H692" s="537"/>
      <c r="I692" s="537"/>
      <c r="J692" s="537"/>
      <c r="K692" s="537"/>
      <c r="L692" s="537"/>
      <c r="M692" s="537"/>
      <c r="N692" s="537"/>
      <c r="O692" s="537"/>
      <c r="P692" s="537"/>
      <c r="Q692" s="537"/>
      <c r="R692" s="537"/>
      <c r="S692" s="537"/>
      <c r="T692" s="537"/>
      <c r="U692" s="537"/>
      <c r="V692" s="537"/>
      <c r="W692" s="537"/>
      <c r="X692" s="537"/>
      <c r="Y692" s="537"/>
      <c r="Z692" s="537"/>
    </row>
    <row r="693" ht="14.25" spans="1:26">
      <c r="A693" s="537"/>
      <c r="B693" s="537"/>
      <c r="C693" s="537"/>
      <c r="D693" s="537"/>
      <c r="E693" s="537"/>
      <c r="F693" s="537"/>
      <c r="G693" s="537"/>
      <c r="H693" s="537"/>
      <c r="I693" s="537"/>
      <c r="J693" s="537"/>
      <c r="K693" s="537"/>
      <c r="L693" s="537"/>
      <c r="M693" s="537"/>
      <c r="N693" s="537"/>
      <c r="O693" s="537"/>
      <c r="P693" s="537"/>
      <c r="Q693" s="537"/>
      <c r="R693" s="537"/>
      <c r="S693" s="537"/>
      <c r="T693" s="537"/>
      <c r="U693" s="537"/>
      <c r="V693" s="537"/>
      <c r="W693" s="537"/>
      <c r="X693" s="537"/>
      <c r="Y693" s="537"/>
      <c r="Z693" s="537"/>
    </row>
    <row r="694" ht="14.25" spans="1:26">
      <c r="A694" s="537"/>
      <c r="B694" s="537"/>
      <c r="C694" s="537"/>
      <c r="D694" s="537"/>
      <c r="E694" s="537"/>
      <c r="F694" s="537"/>
      <c r="G694" s="537"/>
      <c r="H694" s="537"/>
      <c r="I694" s="537"/>
      <c r="J694" s="537"/>
      <c r="K694" s="537"/>
      <c r="L694" s="537"/>
      <c r="M694" s="537"/>
      <c r="N694" s="537"/>
      <c r="O694" s="537"/>
      <c r="P694" s="537"/>
      <c r="Q694" s="537"/>
      <c r="R694" s="537"/>
      <c r="S694" s="537"/>
      <c r="T694" s="537"/>
      <c r="U694" s="537"/>
      <c r="V694" s="537"/>
      <c r="W694" s="537"/>
      <c r="X694" s="537"/>
      <c r="Y694" s="537"/>
      <c r="Z694" s="537"/>
    </row>
    <row r="695" ht="14.25" spans="1:26">
      <c r="A695" s="537"/>
      <c r="B695" s="537"/>
      <c r="C695" s="537"/>
      <c r="D695" s="537"/>
      <c r="E695" s="537"/>
      <c r="F695" s="537"/>
      <c r="G695" s="537"/>
      <c r="H695" s="537"/>
      <c r="I695" s="537"/>
      <c r="J695" s="537"/>
      <c r="K695" s="537"/>
      <c r="L695" s="537"/>
      <c r="M695" s="537"/>
      <c r="N695" s="537"/>
      <c r="O695" s="537"/>
      <c r="P695" s="537"/>
      <c r="Q695" s="537"/>
      <c r="R695" s="537"/>
      <c r="S695" s="537"/>
      <c r="T695" s="537"/>
      <c r="U695" s="537"/>
      <c r="V695" s="537"/>
      <c r="W695" s="537"/>
      <c r="X695" s="537"/>
      <c r="Y695" s="537"/>
      <c r="Z695" s="537"/>
    </row>
    <row r="696" ht="14.25" spans="1:26">
      <c r="A696" s="537"/>
      <c r="B696" s="537"/>
      <c r="C696" s="537"/>
      <c r="D696" s="537"/>
      <c r="E696" s="537"/>
      <c r="F696" s="537"/>
      <c r="G696" s="537"/>
      <c r="H696" s="537"/>
      <c r="I696" s="537"/>
      <c r="J696" s="537"/>
      <c r="K696" s="537"/>
      <c r="L696" s="537"/>
      <c r="M696" s="537"/>
      <c r="N696" s="537"/>
      <c r="O696" s="537"/>
      <c r="P696" s="537"/>
      <c r="Q696" s="537"/>
      <c r="R696" s="537"/>
      <c r="S696" s="537"/>
      <c r="T696" s="537"/>
      <c r="U696" s="537"/>
      <c r="V696" s="537"/>
      <c r="W696" s="537"/>
      <c r="X696" s="537"/>
      <c r="Y696" s="537"/>
      <c r="Z696" s="537"/>
    </row>
    <row r="697" ht="14.25" spans="1:26">
      <c r="A697" s="537"/>
      <c r="B697" s="537"/>
      <c r="C697" s="537"/>
      <c r="D697" s="537"/>
      <c r="E697" s="537"/>
      <c r="F697" s="537"/>
      <c r="G697" s="537"/>
      <c r="H697" s="537"/>
      <c r="I697" s="537"/>
      <c r="J697" s="537"/>
      <c r="K697" s="537"/>
      <c r="L697" s="537"/>
      <c r="M697" s="537"/>
      <c r="N697" s="537"/>
      <c r="O697" s="537"/>
      <c r="P697" s="537"/>
      <c r="Q697" s="537"/>
      <c r="R697" s="537"/>
      <c r="S697" s="537"/>
      <c r="T697" s="537"/>
      <c r="U697" s="537"/>
      <c r="V697" s="537"/>
      <c r="W697" s="537"/>
      <c r="X697" s="537"/>
      <c r="Y697" s="537"/>
      <c r="Z697" s="537"/>
    </row>
    <row r="698" ht="14.25" spans="1:26">
      <c r="A698" s="537"/>
      <c r="B698" s="537"/>
      <c r="C698" s="537"/>
      <c r="D698" s="537"/>
      <c r="E698" s="537"/>
      <c r="F698" s="537"/>
      <c r="G698" s="537"/>
      <c r="H698" s="537"/>
      <c r="I698" s="537"/>
      <c r="J698" s="537"/>
      <c r="K698" s="537"/>
      <c r="L698" s="537"/>
      <c r="M698" s="537"/>
      <c r="N698" s="537"/>
      <c r="O698" s="537"/>
      <c r="P698" s="537"/>
      <c r="Q698" s="537"/>
      <c r="R698" s="537"/>
      <c r="S698" s="537"/>
      <c r="T698" s="537"/>
      <c r="U698" s="537"/>
      <c r="V698" s="537"/>
      <c r="W698" s="537"/>
      <c r="X698" s="537"/>
      <c r="Y698" s="537"/>
      <c r="Z698" s="537"/>
    </row>
    <row r="699" ht="14.25" spans="1:26">
      <c r="A699" s="537"/>
      <c r="B699" s="537"/>
      <c r="C699" s="537"/>
      <c r="D699" s="537"/>
      <c r="E699" s="537"/>
      <c r="F699" s="537"/>
      <c r="G699" s="537"/>
      <c r="H699" s="537"/>
      <c r="I699" s="537"/>
      <c r="J699" s="537"/>
      <c r="K699" s="537"/>
      <c r="L699" s="537"/>
      <c r="M699" s="537"/>
      <c r="N699" s="537"/>
      <c r="O699" s="537"/>
      <c r="P699" s="537"/>
      <c r="Q699" s="537"/>
      <c r="R699" s="537"/>
      <c r="S699" s="537"/>
      <c r="T699" s="537"/>
      <c r="U699" s="537"/>
      <c r="V699" s="537"/>
      <c r="W699" s="537"/>
      <c r="X699" s="537"/>
      <c r="Y699" s="537"/>
      <c r="Z699" s="537"/>
    </row>
    <row r="700" ht="14.25" spans="1:26">
      <c r="A700" s="537"/>
      <c r="B700" s="537"/>
      <c r="C700" s="537"/>
      <c r="D700" s="537"/>
      <c r="E700" s="537"/>
      <c r="F700" s="537"/>
      <c r="G700" s="537"/>
      <c r="H700" s="537"/>
      <c r="I700" s="537"/>
      <c r="J700" s="537"/>
      <c r="K700" s="537"/>
      <c r="L700" s="537"/>
      <c r="M700" s="537"/>
      <c r="N700" s="537"/>
      <c r="O700" s="537"/>
      <c r="P700" s="537"/>
      <c r="Q700" s="537"/>
      <c r="R700" s="537"/>
      <c r="S700" s="537"/>
      <c r="T700" s="537"/>
      <c r="U700" s="537"/>
      <c r="V700" s="537"/>
      <c r="W700" s="537"/>
      <c r="X700" s="537"/>
      <c r="Y700" s="537"/>
      <c r="Z700" s="537"/>
    </row>
    <row r="701" ht="14.25" spans="1:26">
      <c r="A701" s="537"/>
      <c r="B701" s="537"/>
      <c r="C701" s="537"/>
      <c r="D701" s="537"/>
      <c r="E701" s="537"/>
      <c r="F701" s="537"/>
      <c r="G701" s="537"/>
      <c r="H701" s="537"/>
      <c r="I701" s="537"/>
      <c r="J701" s="537"/>
      <c r="K701" s="537"/>
      <c r="L701" s="537"/>
      <c r="M701" s="537"/>
      <c r="N701" s="537"/>
      <c r="O701" s="537"/>
      <c r="P701" s="537"/>
      <c r="Q701" s="537"/>
      <c r="R701" s="537"/>
      <c r="S701" s="537"/>
      <c r="T701" s="537"/>
      <c r="U701" s="537"/>
      <c r="V701" s="537"/>
      <c r="W701" s="537"/>
      <c r="X701" s="537"/>
      <c r="Y701" s="537"/>
      <c r="Z701" s="537"/>
    </row>
    <row r="702" ht="14.25" spans="1:26">
      <c r="A702" s="537"/>
      <c r="B702" s="537"/>
      <c r="C702" s="537"/>
      <c r="D702" s="537"/>
      <c r="E702" s="537"/>
      <c r="F702" s="537"/>
      <c r="G702" s="537"/>
      <c r="H702" s="537"/>
      <c r="I702" s="537"/>
      <c r="J702" s="537"/>
      <c r="K702" s="537"/>
      <c r="L702" s="537"/>
      <c r="M702" s="537"/>
      <c r="N702" s="537"/>
      <c r="O702" s="537"/>
      <c r="P702" s="537"/>
      <c r="Q702" s="537"/>
      <c r="R702" s="537"/>
      <c r="S702" s="537"/>
      <c r="T702" s="537"/>
      <c r="U702" s="537"/>
      <c r="V702" s="537"/>
      <c r="W702" s="537"/>
      <c r="X702" s="537"/>
      <c r="Y702" s="537"/>
      <c r="Z702" s="537"/>
    </row>
    <row r="703" ht="14.25" spans="1:26">
      <c r="A703" s="537"/>
      <c r="B703" s="537"/>
      <c r="C703" s="537"/>
      <c r="D703" s="537"/>
      <c r="E703" s="537"/>
      <c r="F703" s="537"/>
      <c r="G703" s="537"/>
      <c r="H703" s="537"/>
      <c r="I703" s="537"/>
      <c r="J703" s="537"/>
      <c r="K703" s="537"/>
      <c r="L703" s="537"/>
      <c r="M703" s="537"/>
      <c r="N703" s="537"/>
      <c r="O703" s="537"/>
      <c r="P703" s="537"/>
      <c r="Q703" s="537"/>
      <c r="R703" s="537"/>
      <c r="S703" s="537"/>
      <c r="T703" s="537"/>
      <c r="U703" s="537"/>
      <c r="V703" s="537"/>
      <c r="W703" s="537"/>
      <c r="X703" s="537"/>
      <c r="Y703" s="537"/>
      <c r="Z703" s="537"/>
    </row>
    <row r="704" ht="14.25" spans="1:26">
      <c r="A704" s="537"/>
      <c r="B704" s="537"/>
      <c r="C704" s="537"/>
      <c r="D704" s="537"/>
      <c r="E704" s="537"/>
      <c r="F704" s="537"/>
      <c r="G704" s="537"/>
      <c r="H704" s="537"/>
      <c r="I704" s="537"/>
      <c r="J704" s="537"/>
      <c r="K704" s="537"/>
      <c r="L704" s="537"/>
      <c r="M704" s="537"/>
      <c r="N704" s="537"/>
      <c r="O704" s="537"/>
      <c r="P704" s="537"/>
      <c r="Q704" s="537"/>
      <c r="R704" s="537"/>
      <c r="S704" s="537"/>
      <c r="T704" s="537"/>
      <c r="U704" s="537"/>
      <c r="V704" s="537"/>
      <c r="W704" s="537"/>
      <c r="X704" s="537"/>
      <c r="Y704" s="537"/>
      <c r="Z704" s="537"/>
    </row>
    <row r="705" ht="14.25" spans="1:26">
      <c r="A705" s="537"/>
      <c r="B705" s="537"/>
      <c r="C705" s="537"/>
      <c r="D705" s="537"/>
      <c r="E705" s="537"/>
      <c r="F705" s="537"/>
      <c r="G705" s="537"/>
      <c r="H705" s="537"/>
      <c r="I705" s="537"/>
      <c r="J705" s="537"/>
      <c r="K705" s="537"/>
      <c r="L705" s="537"/>
      <c r="M705" s="537"/>
      <c r="N705" s="537"/>
      <c r="O705" s="537"/>
      <c r="P705" s="537"/>
      <c r="Q705" s="537"/>
      <c r="R705" s="537"/>
      <c r="S705" s="537"/>
      <c r="T705" s="537"/>
      <c r="U705" s="537"/>
      <c r="V705" s="537"/>
      <c r="W705" s="537"/>
      <c r="X705" s="537"/>
      <c r="Y705" s="537"/>
      <c r="Z705" s="537"/>
    </row>
    <row r="706" ht="14.25" spans="1:26">
      <c r="A706" s="537"/>
      <c r="B706" s="537"/>
      <c r="C706" s="537"/>
      <c r="D706" s="537"/>
      <c r="E706" s="537"/>
      <c r="F706" s="537"/>
      <c r="G706" s="537"/>
      <c r="H706" s="537"/>
      <c r="I706" s="537"/>
      <c r="J706" s="537"/>
      <c r="K706" s="537"/>
      <c r="L706" s="537"/>
      <c r="M706" s="537"/>
      <c r="N706" s="537"/>
      <c r="O706" s="537"/>
      <c r="P706" s="537"/>
      <c r="Q706" s="537"/>
      <c r="R706" s="537"/>
      <c r="S706" s="537"/>
      <c r="T706" s="537"/>
      <c r="U706" s="537"/>
      <c r="V706" s="537"/>
      <c r="W706" s="537"/>
      <c r="X706" s="537"/>
      <c r="Y706" s="537"/>
      <c r="Z706" s="537"/>
    </row>
    <row r="707" ht="14.25" spans="1:26">
      <c r="A707" s="537"/>
      <c r="B707" s="537"/>
      <c r="C707" s="537"/>
      <c r="D707" s="537"/>
      <c r="E707" s="537"/>
      <c r="F707" s="537"/>
      <c r="G707" s="537"/>
      <c r="H707" s="537"/>
      <c r="I707" s="537"/>
      <c r="J707" s="537"/>
      <c r="K707" s="537"/>
      <c r="L707" s="537"/>
      <c r="M707" s="537"/>
      <c r="N707" s="537"/>
      <c r="O707" s="537"/>
      <c r="P707" s="537"/>
      <c r="Q707" s="537"/>
      <c r="R707" s="537"/>
      <c r="S707" s="537"/>
      <c r="T707" s="537"/>
      <c r="U707" s="537"/>
      <c r="V707" s="537"/>
      <c r="W707" s="537"/>
      <c r="X707" s="537"/>
      <c r="Y707" s="537"/>
      <c r="Z707" s="537"/>
    </row>
    <row r="708" ht="14.25" spans="1:26">
      <c r="A708" s="537"/>
      <c r="B708" s="537"/>
      <c r="C708" s="537"/>
      <c r="D708" s="537"/>
      <c r="E708" s="537"/>
      <c r="F708" s="537"/>
      <c r="G708" s="537"/>
      <c r="H708" s="537"/>
      <c r="I708" s="537"/>
      <c r="J708" s="537"/>
      <c r="K708" s="537"/>
      <c r="L708" s="537"/>
      <c r="M708" s="537"/>
      <c r="N708" s="537"/>
      <c r="O708" s="537"/>
      <c r="P708" s="537"/>
      <c r="Q708" s="537"/>
      <c r="R708" s="537"/>
      <c r="S708" s="537"/>
      <c r="T708" s="537"/>
      <c r="U708" s="537"/>
      <c r="V708" s="537"/>
      <c r="W708" s="537"/>
      <c r="X708" s="537"/>
      <c r="Y708" s="537"/>
      <c r="Z708" s="537"/>
    </row>
    <row r="709" ht="14.25" spans="1:26">
      <c r="A709" s="537"/>
      <c r="B709" s="537"/>
      <c r="C709" s="537"/>
      <c r="D709" s="537"/>
      <c r="E709" s="537"/>
      <c r="F709" s="537"/>
      <c r="G709" s="537"/>
      <c r="H709" s="537"/>
      <c r="I709" s="537"/>
      <c r="J709" s="537"/>
      <c r="K709" s="537"/>
      <c r="L709" s="537"/>
      <c r="M709" s="537"/>
      <c r="N709" s="537"/>
      <c r="O709" s="537"/>
      <c r="P709" s="537"/>
      <c r="Q709" s="537"/>
      <c r="R709" s="537"/>
      <c r="S709" s="537"/>
      <c r="T709" s="537"/>
      <c r="U709" s="537"/>
      <c r="V709" s="537"/>
      <c r="W709" s="537"/>
      <c r="X709" s="537"/>
      <c r="Y709" s="537"/>
      <c r="Z709" s="537"/>
    </row>
    <row r="710" ht="14.25" spans="1:26">
      <c r="A710" s="537"/>
      <c r="B710" s="537"/>
      <c r="C710" s="537"/>
      <c r="D710" s="537"/>
      <c r="E710" s="537"/>
      <c r="F710" s="537"/>
      <c r="G710" s="537"/>
      <c r="H710" s="537"/>
      <c r="I710" s="537"/>
      <c r="J710" s="537"/>
      <c r="K710" s="537"/>
      <c r="L710" s="537"/>
      <c r="M710" s="537"/>
      <c r="N710" s="537"/>
      <c r="O710" s="537"/>
      <c r="P710" s="537"/>
      <c r="Q710" s="537"/>
      <c r="R710" s="537"/>
      <c r="S710" s="537"/>
      <c r="T710" s="537"/>
      <c r="U710" s="537"/>
      <c r="V710" s="537"/>
      <c r="W710" s="537"/>
      <c r="X710" s="537"/>
      <c r="Y710" s="537"/>
      <c r="Z710" s="537"/>
    </row>
    <row r="711" ht="14.25" spans="1:26">
      <c r="A711" s="537"/>
      <c r="B711" s="537"/>
      <c r="C711" s="537"/>
      <c r="D711" s="537"/>
      <c r="E711" s="537"/>
      <c r="F711" s="537"/>
      <c r="G711" s="537"/>
      <c r="H711" s="537"/>
      <c r="I711" s="537"/>
      <c r="J711" s="537"/>
      <c r="K711" s="537"/>
      <c r="L711" s="537"/>
      <c r="M711" s="537"/>
      <c r="N711" s="537"/>
      <c r="O711" s="537"/>
      <c r="P711" s="537"/>
      <c r="Q711" s="537"/>
      <c r="R711" s="537"/>
      <c r="S711" s="537"/>
      <c r="T711" s="537"/>
      <c r="U711" s="537"/>
      <c r="V711" s="537"/>
      <c r="W711" s="537"/>
      <c r="X711" s="537"/>
      <c r="Y711" s="537"/>
      <c r="Z711" s="537"/>
    </row>
    <row r="712" ht="14.25" spans="1:26">
      <c r="A712" s="537"/>
      <c r="B712" s="537"/>
      <c r="C712" s="537"/>
      <c r="D712" s="537"/>
      <c r="E712" s="537"/>
      <c r="F712" s="537"/>
      <c r="G712" s="537"/>
      <c r="H712" s="537"/>
      <c r="I712" s="537"/>
      <c r="J712" s="537"/>
      <c r="K712" s="537"/>
      <c r="L712" s="537"/>
      <c r="M712" s="537"/>
      <c r="N712" s="537"/>
      <c r="O712" s="537"/>
      <c r="P712" s="537"/>
      <c r="Q712" s="537"/>
      <c r="R712" s="537"/>
      <c r="S712" s="537"/>
      <c r="T712" s="537"/>
      <c r="U712" s="537"/>
      <c r="V712" s="537"/>
      <c r="W712" s="537"/>
      <c r="X712" s="537"/>
      <c r="Y712" s="537"/>
      <c r="Z712" s="537"/>
    </row>
    <row r="713" ht="14.25" spans="1:26">
      <c r="A713" s="537"/>
      <c r="B713" s="537"/>
      <c r="C713" s="537"/>
      <c r="D713" s="537"/>
      <c r="E713" s="537"/>
      <c r="F713" s="537"/>
      <c r="G713" s="537"/>
      <c r="H713" s="537"/>
      <c r="I713" s="537"/>
      <c r="J713" s="537"/>
      <c r="K713" s="537"/>
      <c r="L713" s="537"/>
      <c r="M713" s="537"/>
      <c r="N713" s="537"/>
      <c r="O713" s="537"/>
      <c r="P713" s="537"/>
      <c r="Q713" s="537"/>
      <c r="R713" s="537"/>
      <c r="S713" s="537"/>
      <c r="T713" s="537"/>
      <c r="U713" s="537"/>
      <c r="V713" s="537"/>
      <c r="W713" s="537"/>
      <c r="X713" s="537"/>
      <c r="Y713" s="537"/>
      <c r="Z713" s="537"/>
    </row>
    <row r="714" ht="14.25" spans="1:26">
      <c r="A714" s="537"/>
      <c r="B714" s="537"/>
      <c r="C714" s="537"/>
      <c r="D714" s="537"/>
      <c r="E714" s="537"/>
      <c r="F714" s="537"/>
      <c r="G714" s="537"/>
      <c r="H714" s="537"/>
      <c r="I714" s="537"/>
      <c r="J714" s="537"/>
      <c r="K714" s="537"/>
      <c r="L714" s="537"/>
      <c r="M714" s="537"/>
      <c r="N714" s="537"/>
      <c r="O714" s="537"/>
      <c r="P714" s="537"/>
      <c r="Q714" s="537"/>
      <c r="R714" s="537"/>
      <c r="S714" s="537"/>
      <c r="T714" s="537"/>
      <c r="U714" s="537"/>
      <c r="V714" s="537"/>
      <c r="W714" s="537"/>
      <c r="X714" s="537"/>
      <c r="Y714" s="537"/>
      <c r="Z714" s="537"/>
    </row>
    <row r="715" ht="14.25" spans="1:26">
      <c r="A715" s="537"/>
      <c r="B715" s="537"/>
      <c r="C715" s="537"/>
      <c r="D715" s="537"/>
      <c r="E715" s="537"/>
      <c r="F715" s="537"/>
      <c r="G715" s="537"/>
      <c r="H715" s="537"/>
      <c r="I715" s="537"/>
      <c r="J715" s="537"/>
      <c r="K715" s="537"/>
      <c r="L715" s="537"/>
      <c r="M715" s="537"/>
      <c r="N715" s="537"/>
      <c r="O715" s="537"/>
      <c r="P715" s="537"/>
      <c r="Q715" s="537"/>
      <c r="R715" s="537"/>
      <c r="S715" s="537"/>
      <c r="T715" s="537"/>
      <c r="U715" s="537"/>
      <c r="V715" s="537"/>
      <c r="W715" s="537"/>
      <c r="X715" s="537"/>
      <c r="Y715" s="537"/>
      <c r="Z715" s="537"/>
    </row>
    <row r="716" ht="14.25" spans="1:26">
      <c r="A716" s="537"/>
      <c r="B716" s="537"/>
      <c r="C716" s="537"/>
      <c r="D716" s="537"/>
      <c r="E716" s="537"/>
      <c r="F716" s="537"/>
      <c r="G716" s="537"/>
      <c r="H716" s="537"/>
      <c r="I716" s="537"/>
      <c r="J716" s="537"/>
      <c r="K716" s="537"/>
      <c r="L716" s="537"/>
      <c r="M716" s="537"/>
      <c r="N716" s="537"/>
      <c r="O716" s="537"/>
      <c r="P716" s="537"/>
      <c r="Q716" s="537"/>
      <c r="R716" s="537"/>
      <c r="S716" s="537"/>
      <c r="T716" s="537"/>
      <c r="U716" s="537"/>
      <c r="V716" s="537"/>
      <c r="W716" s="537"/>
      <c r="X716" s="537"/>
      <c r="Y716" s="537"/>
      <c r="Z716" s="537"/>
    </row>
    <row r="717" ht="14.25" spans="1:26">
      <c r="A717" s="537"/>
      <c r="B717" s="537"/>
      <c r="C717" s="537"/>
      <c r="D717" s="537"/>
      <c r="E717" s="537"/>
      <c r="F717" s="537"/>
      <c r="G717" s="537"/>
      <c r="H717" s="537"/>
      <c r="I717" s="537"/>
      <c r="J717" s="537"/>
      <c r="K717" s="537"/>
      <c r="L717" s="537"/>
      <c r="M717" s="537"/>
      <c r="N717" s="537"/>
      <c r="O717" s="537"/>
      <c r="P717" s="537"/>
      <c r="Q717" s="537"/>
      <c r="R717" s="537"/>
      <c r="S717" s="537"/>
      <c r="T717" s="537"/>
      <c r="U717" s="537"/>
      <c r="V717" s="537"/>
      <c r="W717" s="537"/>
      <c r="X717" s="537"/>
      <c r="Y717" s="537"/>
      <c r="Z717" s="537"/>
    </row>
    <row r="718" ht="14.25" spans="1:26">
      <c r="A718" s="537"/>
      <c r="B718" s="537"/>
      <c r="C718" s="537"/>
      <c r="D718" s="537"/>
      <c r="E718" s="537"/>
      <c r="F718" s="537"/>
      <c r="G718" s="537"/>
      <c r="H718" s="537"/>
      <c r="I718" s="537"/>
      <c r="J718" s="537"/>
      <c r="K718" s="537"/>
      <c r="L718" s="537"/>
      <c r="M718" s="537"/>
      <c r="N718" s="537"/>
      <c r="O718" s="537"/>
      <c r="P718" s="537"/>
      <c r="Q718" s="537"/>
      <c r="R718" s="537"/>
      <c r="S718" s="537"/>
      <c r="T718" s="537"/>
      <c r="U718" s="537"/>
      <c r="V718" s="537"/>
      <c r="W718" s="537"/>
      <c r="X718" s="537"/>
      <c r="Y718" s="537"/>
      <c r="Z718" s="537"/>
    </row>
    <row r="719" ht="14.25" spans="1:26">
      <c r="A719" s="537"/>
      <c r="B719" s="537"/>
      <c r="C719" s="537"/>
      <c r="D719" s="537"/>
      <c r="E719" s="537"/>
      <c r="F719" s="537"/>
      <c r="G719" s="537"/>
      <c r="H719" s="537"/>
      <c r="I719" s="537"/>
      <c r="J719" s="537"/>
      <c r="K719" s="537"/>
      <c r="L719" s="537"/>
      <c r="M719" s="537"/>
      <c r="N719" s="537"/>
      <c r="O719" s="537"/>
      <c r="P719" s="537"/>
      <c r="Q719" s="537"/>
      <c r="R719" s="537"/>
      <c r="S719" s="537"/>
      <c r="T719" s="537"/>
      <c r="U719" s="537"/>
      <c r="V719" s="537"/>
      <c r="W719" s="537"/>
      <c r="X719" s="537"/>
      <c r="Y719" s="537"/>
      <c r="Z719" s="537"/>
    </row>
    <row r="720" ht="14.25" spans="1:26">
      <c r="A720" s="537"/>
      <c r="B720" s="537"/>
      <c r="C720" s="537"/>
      <c r="D720" s="537"/>
      <c r="E720" s="537"/>
      <c r="F720" s="537"/>
      <c r="G720" s="537"/>
      <c r="H720" s="537"/>
      <c r="I720" s="537"/>
      <c r="J720" s="537"/>
      <c r="K720" s="537"/>
      <c r="L720" s="537"/>
      <c r="M720" s="537"/>
      <c r="N720" s="537"/>
      <c r="O720" s="537"/>
      <c r="P720" s="537"/>
      <c r="Q720" s="537"/>
      <c r="R720" s="537"/>
      <c r="S720" s="537"/>
      <c r="T720" s="537"/>
      <c r="U720" s="537"/>
      <c r="V720" s="537"/>
      <c r="W720" s="537"/>
      <c r="X720" s="537"/>
      <c r="Y720" s="537"/>
      <c r="Z720" s="537"/>
    </row>
    <row r="721" ht="14.25" spans="1:26">
      <c r="A721" s="537"/>
      <c r="B721" s="537"/>
      <c r="C721" s="537"/>
      <c r="D721" s="537"/>
      <c r="E721" s="537"/>
      <c r="F721" s="537"/>
      <c r="G721" s="537"/>
      <c r="H721" s="537"/>
      <c r="I721" s="537"/>
      <c r="J721" s="537"/>
      <c r="K721" s="537"/>
      <c r="L721" s="537"/>
      <c r="M721" s="537"/>
      <c r="N721" s="537"/>
      <c r="O721" s="537"/>
      <c r="P721" s="537"/>
      <c r="Q721" s="537"/>
      <c r="R721" s="537"/>
      <c r="S721" s="537"/>
      <c r="T721" s="537"/>
      <c r="U721" s="537"/>
      <c r="V721" s="537"/>
      <c r="W721" s="537"/>
      <c r="X721" s="537"/>
      <c r="Y721" s="537"/>
      <c r="Z721" s="537"/>
    </row>
    <row r="722" ht="14.25" spans="1:26">
      <c r="A722" s="537"/>
      <c r="B722" s="537"/>
      <c r="C722" s="537"/>
      <c r="D722" s="537"/>
      <c r="E722" s="537"/>
      <c r="F722" s="537"/>
      <c r="G722" s="537"/>
      <c r="H722" s="537"/>
      <c r="I722" s="537"/>
      <c r="J722" s="537"/>
      <c r="K722" s="537"/>
      <c r="L722" s="537"/>
      <c r="M722" s="537"/>
      <c r="N722" s="537"/>
      <c r="O722" s="537"/>
      <c r="P722" s="537"/>
      <c r="Q722" s="537"/>
      <c r="R722" s="537"/>
      <c r="S722" s="537"/>
      <c r="T722" s="537"/>
      <c r="U722" s="537"/>
      <c r="V722" s="537"/>
      <c r="W722" s="537"/>
      <c r="X722" s="537"/>
      <c r="Y722" s="537"/>
      <c r="Z722" s="537"/>
    </row>
    <row r="723" ht="14.25" spans="1:26">
      <c r="A723" s="537"/>
      <c r="B723" s="537"/>
      <c r="C723" s="537"/>
      <c r="D723" s="537"/>
      <c r="E723" s="537"/>
      <c r="F723" s="537"/>
      <c r="G723" s="537"/>
      <c r="H723" s="537"/>
      <c r="I723" s="537"/>
      <c r="J723" s="537"/>
      <c r="K723" s="537"/>
      <c r="L723" s="537"/>
      <c r="M723" s="537"/>
      <c r="N723" s="537"/>
      <c r="O723" s="537"/>
      <c r="P723" s="537"/>
      <c r="Q723" s="537"/>
      <c r="R723" s="537"/>
      <c r="S723" s="537"/>
      <c r="T723" s="537"/>
      <c r="U723" s="537"/>
      <c r="V723" s="537"/>
      <c r="W723" s="537"/>
      <c r="X723" s="537"/>
      <c r="Y723" s="537"/>
      <c r="Z723" s="537"/>
    </row>
    <row r="724" ht="14.25" spans="1:26">
      <c r="A724" s="537"/>
      <c r="B724" s="537"/>
      <c r="C724" s="537"/>
      <c r="D724" s="537"/>
      <c r="E724" s="537"/>
      <c r="F724" s="537"/>
      <c r="G724" s="537"/>
      <c r="H724" s="537"/>
      <c r="I724" s="537"/>
      <c r="J724" s="537"/>
      <c r="K724" s="537"/>
      <c r="L724" s="537"/>
      <c r="M724" s="537"/>
      <c r="N724" s="537"/>
      <c r="O724" s="537"/>
      <c r="P724" s="537"/>
      <c r="Q724" s="537"/>
      <c r="R724" s="537"/>
      <c r="S724" s="537"/>
      <c r="T724" s="537"/>
      <c r="U724" s="537"/>
      <c r="V724" s="537"/>
      <c r="W724" s="537"/>
      <c r="X724" s="537"/>
      <c r="Y724" s="537"/>
      <c r="Z724" s="537"/>
    </row>
    <row r="725" ht="14.25" spans="1:26">
      <c r="A725" s="537"/>
      <c r="B725" s="537"/>
      <c r="C725" s="537"/>
      <c r="D725" s="537"/>
      <c r="E725" s="537"/>
      <c r="F725" s="537"/>
      <c r="G725" s="537"/>
      <c r="H725" s="537"/>
      <c r="I725" s="537"/>
      <c r="J725" s="537"/>
      <c r="K725" s="537"/>
      <c r="L725" s="537"/>
      <c r="M725" s="537"/>
      <c r="N725" s="537"/>
      <c r="O725" s="537"/>
      <c r="P725" s="537"/>
      <c r="Q725" s="537"/>
      <c r="R725" s="537"/>
      <c r="S725" s="537"/>
      <c r="T725" s="537"/>
      <c r="U725" s="537"/>
      <c r="V725" s="537"/>
      <c r="W725" s="537"/>
      <c r="X725" s="537"/>
      <c r="Y725" s="537"/>
      <c r="Z725" s="537"/>
    </row>
    <row r="726" ht="14.25" spans="1:26">
      <c r="A726" s="537"/>
      <c r="B726" s="537"/>
      <c r="C726" s="537"/>
      <c r="D726" s="537"/>
      <c r="E726" s="537"/>
      <c r="F726" s="537"/>
      <c r="G726" s="537"/>
      <c r="H726" s="537"/>
      <c r="I726" s="537"/>
      <c r="J726" s="537"/>
      <c r="K726" s="537"/>
      <c r="L726" s="537"/>
      <c r="M726" s="537"/>
      <c r="N726" s="537"/>
      <c r="O726" s="537"/>
      <c r="P726" s="537"/>
      <c r="Q726" s="537"/>
      <c r="R726" s="537"/>
      <c r="S726" s="537"/>
      <c r="T726" s="537"/>
      <c r="U726" s="537"/>
      <c r="V726" s="537"/>
      <c r="W726" s="537"/>
      <c r="X726" s="537"/>
      <c r="Y726" s="537"/>
      <c r="Z726" s="537"/>
    </row>
    <row r="727" ht="14.25" spans="1:26">
      <c r="A727" s="537"/>
      <c r="B727" s="537"/>
      <c r="C727" s="537"/>
      <c r="D727" s="537"/>
      <c r="E727" s="537"/>
      <c r="F727" s="537"/>
      <c r="G727" s="537"/>
      <c r="H727" s="537"/>
      <c r="I727" s="537"/>
      <c r="J727" s="537"/>
      <c r="K727" s="537"/>
      <c r="L727" s="537"/>
      <c r="M727" s="537"/>
      <c r="N727" s="537"/>
      <c r="O727" s="537"/>
      <c r="P727" s="537"/>
      <c r="Q727" s="537"/>
      <c r="R727" s="537"/>
      <c r="S727" s="537"/>
      <c r="T727" s="537"/>
      <c r="U727" s="537"/>
      <c r="V727" s="537"/>
      <c r="W727" s="537"/>
      <c r="X727" s="537"/>
      <c r="Y727" s="537"/>
      <c r="Z727" s="537"/>
    </row>
    <row r="728" ht="14.25" spans="1:26">
      <c r="A728" s="537"/>
      <c r="B728" s="537"/>
      <c r="C728" s="537"/>
      <c r="D728" s="537"/>
      <c r="E728" s="537"/>
      <c r="F728" s="537"/>
      <c r="G728" s="537"/>
      <c r="H728" s="537"/>
      <c r="I728" s="537"/>
      <c r="J728" s="537"/>
      <c r="K728" s="537"/>
      <c r="L728" s="537"/>
      <c r="M728" s="537"/>
      <c r="N728" s="537"/>
      <c r="O728" s="537"/>
      <c r="P728" s="537"/>
      <c r="Q728" s="537"/>
      <c r="R728" s="537"/>
      <c r="S728" s="537"/>
      <c r="T728" s="537"/>
      <c r="U728" s="537"/>
      <c r="V728" s="537"/>
      <c r="W728" s="537"/>
      <c r="X728" s="537"/>
      <c r="Y728" s="537"/>
      <c r="Z728" s="537"/>
    </row>
    <row r="729" ht="14.25" spans="1:26">
      <c r="A729" s="537"/>
      <c r="B729" s="537"/>
      <c r="C729" s="537"/>
      <c r="D729" s="537"/>
      <c r="E729" s="537"/>
      <c r="F729" s="537"/>
      <c r="G729" s="537"/>
      <c r="H729" s="537"/>
      <c r="I729" s="537"/>
      <c r="J729" s="537"/>
      <c r="K729" s="537"/>
      <c r="L729" s="537"/>
      <c r="M729" s="537"/>
      <c r="N729" s="537"/>
      <c r="O729" s="537"/>
      <c r="P729" s="537"/>
      <c r="Q729" s="537"/>
      <c r="R729" s="537"/>
      <c r="S729" s="537"/>
      <c r="T729" s="537"/>
      <c r="U729" s="537"/>
      <c r="V729" s="537"/>
      <c r="W729" s="537"/>
      <c r="X729" s="537"/>
      <c r="Y729" s="537"/>
      <c r="Z729" s="537"/>
    </row>
    <row r="730" ht="14.25" spans="1:26">
      <c r="A730" s="537"/>
      <c r="B730" s="537"/>
      <c r="C730" s="537"/>
      <c r="D730" s="537"/>
      <c r="E730" s="537"/>
      <c r="F730" s="537"/>
      <c r="G730" s="537"/>
      <c r="H730" s="537"/>
      <c r="I730" s="537"/>
      <c r="J730" s="537"/>
      <c r="K730" s="537"/>
      <c r="L730" s="537"/>
      <c r="M730" s="537"/>
      <c r="N730" s="537"/>
      <c r="O730" s="537"/>
      <c r="P730" s="537"/>
      <c r="Q730" s="537"/>
      <c r="R730" s="537"/>
      <c r="S730" s="537"/>
      <c r="T730" s="537"/>
      <c r="U730" s="537"/>
      <c r="V730" s="537"/>
      <c r="W730" s="537"/>
      <c r="X730" s="537"/>
      <c r="Y730" s="537"/>
      <c r="Z730" s="537"/>
    </row>
    <row r="731" ht="14.25" spans="1:26">
      <c r="A731" s="537"/>
      <c r="B731" s="537"/>
      <c r="C731" s="537"/>
      <c r="D731" s="537"/>
      <c r="E731" s="537"/>
      <c r="F731" s="537"/>
      <c r="G731" s="537"/>
      <c r="H731" s="537"/>
      <c r="I731" s="537"/>
      <c r="J731" s="537"/>
      <c r="K731" s="537"/>
      <c r="L731" s="537"/>
      <c r="M731" s="537"/>
      <c r="N731" s="537"/>
      <c r="O731" s="537"/>
      <c r="P731" s="537"/>
      <c r="Q731" s="537"/>
      <c r="R731" s="537"/>
      <c r="S731" s="537"/>
      <c r="T731" s="537"/>
      <c r="U731" s="537"/>
      <c r="V731" s="537"/>
      <c r="W731" s="537"/>
      <c r="X731" s="537"/>
      <c r="Y731" s="537"/>
      <c r="Z731" s="537"/>
    </row>
    <row r="732" ht="14.25" spans="1:26">
      <c r="A732" s="537"/>
      <c r="B732" s="537"/>
      <c r="C732" s="537"/>
      <c r="D732" s="537"/>
      <c r="E732" s="537"/>
      <c r="F732" s="537"/>
      <c r="G732" s="537"/>
      <c r="H732" s="537"/>
      <c r="I732" s="537"/>
      <c r="J732" s="537"/>
      <c r="K732" s="537"/>
      <c r="L732" s="537"/>
      <c r="M732" s="537"/>
      <c r="N732" s="537"/>
      <c r="O732" s="537"/>
      <c r="P732" s="537"/>
      <c r="Q732" s="537"/>
      <c r="R732" s="537"/>
      <c r="S732" s="537"/>
      <c r="T732" s="537"/>
      <c r="U732" s="537"/>
      <c r="V732" s="537"/>
      <c r="W732" s="537"/>
      <c r="X732" s="537"/>
      <c r="Y732" s="537"/>
      <c r="Z732" s="537"/>
    </row>
    <row r="733" ht="14.25" spans="1:26">
      <c r="A733" s="537"/>
      <c r="B733" s="537"/>
      <c r="C733" s="537"/>
      <c r="D733" s="537"/>
      <c r="E733" s="537"/>
      <c r="F733" s="537"/>
      <c r="G733" s="537"/>
      <c r="H733" s="537"/>
      <c r="I733" s="537"/>
      <c r="J733" s="537"/>
      <c r="K733" s="537"/>
      <c r="L733" s="537"/>
      <c r="M733" s="537"/>
      <c r="N733" s="537"/>
      <c r="O733" s="537"/>
      <c r="P733" s="537"/>
      <c r="Q733" s="537"/>
      <c r="R733" s="537"/>
      <c r="S733" s="537"/>
      <c r="T733" s="537"/>
      <c r="U733" s="537"/>
      <c r="V733" s="537"/>
      <c r="W733" s="537"/>
      <c r="X733" s="537"/>
      <c r="Y733" s="537"/>
      <c r="Z733" s="537"/>
    </row>
    <row r="734" ht="14.25" spans="1:26">
      <c r="A734" s="537"/>
      <c r="B734" s="537"/>
      <c r="C734" s="537"/>
      <c r="D734" s="537"/>
      <c r="E734" s="537"/>
      <c r="F734" s="537"/>
      <c r="G734" s="537"/>
      <c r="H734" s="537"/>
      <c r="I734" s="537"/>
      <c r="J734" s="537"/>
      <c r="K734" s="537"/>
      <c r="L734" s="537"/>
      <c r="M734" s="537"/>
      <c r="N734" s="537"/>
      <c r="O734" s="537"/>
      <c r="P734" s="537"/>
      <c r="Q734" s="537"/>
      <c r="R734" s="537"/>
      <c r="S734" s="537"/>
      <c r="T734" s="537"/>
      <c r="U734" s="537"/>
      <c r="V734" s="537"/>
      <c r="W734" s="537"/>
      <c r="X734" s="537"/>
      <c r="Y734" s="537"/>
      <c r="Z734" s="537"/>
    </row>
    <row r="735" ht="14.25" spans="1:26">
      <c r="A735" s="537"/>
      <c r="B735" s="537"/>
      <c r="C735" s="537"/>
      <c r="D735" s="537"/>
      <c r="E735" s="537"/>
      <c r="F735" s="537"/>
      <c r="G735" s="537"/>
      <c r="H735" s="537"/>
      <c r="I735" s="537"/>
      <c r="J735" s="537"/>
      <c r="K735" s="537"/>
      <c r="L735" s="537"/>
      <c r="M735" s="537"/>
      <c r="N735" s="537"/>
      <c r="O735" s="537"/>
      <c r="P735" s="537"/>
      <c r="Q735" s="537"/>
      <c r="R735" s="537"/>
      <c r="S735" s="537"/>
      <c r="T735" s="537"/>
      <c r="U735" s="537"/>
      <c r="V735" s="537"/>
      <c r="W735" s="537"/>
      <c r="X735" s="537"/>
      <c r="Y735" s="537"/>
      <c r="Z735" s="537"/>
    </row>
    <row r="736" ht="14.25" spans="1:26">
      <c r="A736" s="537"/>
      <c r="B736" s="537"/>
      <c r="C736" s="537"/>
      <c r="D736" s="537"/>
      <c r="E736" s="537"/>
      <c r="F736" s="537"/>
      <c r="G736" s="537"/>
      <c r="H736" s="537"/>
      <c r="I736" s="537"/>
      <c r="J736" s="537"/>
      <c r="K736" s="537"/>
      <c r="L736" s="537"/>
      <c r="M736" s="537"/>
      <c r="N736" s="537"/>
      <c r="O736" s="537"/>
      <c r="P736" s="537"/>
      <c r="Q736" s="537"/>
      <c r="R736" s="537"/>
      <c r="S736" s="537"/>
      <c r="T736" s="537"/>
      <c r="U736" s="537"/>
      <c r="V736" s="537"/>
      <c r="W736" s="537"/>
      <c r="X736" s="537"/>
      <c r="Y736" s="537"/>
      <c r="Z736" s="537"/>
    </row>
    <row r="737" ht="14.25" spans="1:26">
      <c r="A737" s="537"/>
      <c r="B737" s="537"/>
      <c r="C737" s="537"/>
      <c r="D737" s="537"/>
      <c r="E737" s="537"/>
      <c r="F737" s="537"/>
      <c r="G737" s="537"/>
      <c r="H737" s="537"/>
      <c r="I737" s="537"/>
      <c r="J737" s="537"/>
      <c r="K737" s="537"/>
      <c r="L737" s="537"/>
      <c r="M737" s="537"/>
      <c r="N737" s="537"/>
      <c r="O737" s="537"/>
      <c r="P737" s="537"/>
      <c r="Q737" s="537"/>
      <c r="R737" s="537"/>
      <c r="S737" s="537"/>
      <c r="T737" s="537"/>
      <c r="U737" s="537"/>
      <c r="V737" s="537"/>
      <c r="W737" s="537"/>
      <c r="X737" s="537"/>
      <c r="Y737" s="537"/>
      <c r="Z737" s="537"/>
    </row>
    <row r="738" ht="14.25" spans="1:26">
      <c r="A738" s="537"/>
      <c r="B738" s="537"/>
      <c r="C738" s="537"/>
      <c r="D738" s="537"/>
      <c r="E738" s="537"/>
      <c r="F738" s="537"/>
      <c r="G738" s="537"/>
      <c r="H738" s="537"/>
      <c r="I738" s="537"/>
      <c r="J738" s="537"/>
      <c r="K738" s="537"/>
      <c r="L738" s="537"/>
      <c r="M738" s="537"/>
      <c r="N738" s="537"/>
      <c r="O738" s="537"/>
      <c r="P738" s="537"/>
      <c r="Q738" s="537"/>
      <c r="R738" s="537"/>
      <c r="S738" s="537"/>
      <c r="T738" s="537"/>
      <c r="U738" s="537"/>
      <c r="V738" s="537"/>
      <c r="W738" s="537"/>
      <c r="X738" s="537"/>
      <c r="Y738" s="537"/>
      <c r="Z738" s="537"/>
    </row>
    <row r="739" ht="14.25" spans="1:26">
      <c r="A739" s="537"/>
      <c r="B739" s="537"/>
      <c r="C739" s="537"/>
      <c r="D739" s="537"/>
      <c r="E739" s="537"/>
      <c r="F739" s="537"/>
      <c r="G739" s="537"/>
      <c r="H739" s="537"/>
      <c r="I739" s="537"/>
      <c r="J739" s="537"/>
      <c r="K739" s="537"/>
      <c r="L739" s="537"/>
      <c r="M739" s="537"/>
      <c r="N739" s="537"/>
      <c r="O739" s="537"/>
      <c r="P739" s="537"/>
      <c r="Q739" s="537"/>
      <c r="R739" s="537"/>
      <c r="S739" s="537"/>
      <c r="T739" s="537"/>
      <c r="U739" s="537"/>
      <c r="V739" s="537"/>
      <c r="W739" s="537"/>
      <c r="X739" s="537"/>
      <c r="Y739" s="537"/>
      <c r="Z739" s="537"/>
    </row>
    <row r="740" ht="14.25" spans="1:26">
      <c r="A740" s="537"/>
      <c r="B740" s="537"/>
      <c r="C740" s="537"/>
      <c r="D740" s="537"/>
      <c r="E740" s="537"/>
      <c r="F740" s="537"/>
      <c r="G740" s="537"/>
      <c r="H740" s="537"/>
      <c r="I740" s="537"/>
      <c r="J740" s="537"/>
      <c r="K740" s="537"/>
      <c r="L740" s="537"/>
      <c r="M740" s="537"/>
      <c r="N740" s="537"/>
      <c r="O740" s="537"/>
      <c r="P740" s="537"/>
      <c r="Q740" s="537"/>
      <c r="R740" s="537"/>
      <c r="S740" s="537"/>
      <c r="T740" s="537"/>
      <c r="U740" s="537"/>
      <c r="V740" s="537"/>
      <c r="W740" s="537"/>
      <c r="X740" s="537"/>
      <c r="Y740" s="537"/>
      <c r="Z740" s="537"/>
    </row>
    <row r="741" ht="14.25" spans="1:26">
      <c r="A741" s="537"/>
      <c r="B741" s="537"/>
      <c r="C741" s="537"/>
      <c r="D741" s="537"/>
      <c r="E741" s="537"/>
      <c r="F741" s="537"/>
      <c r="G741" s="537"/>
      <c r="H741" s="537"/>
      <c r="I741" s="537"/>
      <c r="J741" s="537"/>
      <c r="K741" s="537"/>
      <c r="L741" s="537"/>
      <c r="M741" s="537"/>
      <c r="N741" s="537"/>
      <c r="O741" s="537"/>
      <c r="P741" s="537"/>
      <c r="Q741" s="537"/>
      <c r="R741" s="537"/>
      <c r="S741" s="537"/>
      <c r="T741" s="537"/>
      <c r="U741" s="537"/>
      <c r="V741" s="537"/>
      <c r="W741" s="537"/>
      <c r="X741" s="537"/>
      <c r="Y741" s="537"/>
      <c r="Z741" s="537"/>
    </row>
    <row r="742" ht="14.25" spans="1:26">
      <c r="A742" s="537"/>
      <c r="B742" s="537"/>
      <c r="C742" s="537"/>
      <c r="D742" s="537"/>
      <c r="E742" s="537"/>
      <c r="F742" s="537"/>
      <c r="G742" s="537"/>
      <c r="H742" s="537"/>
      <c r="I742" s="537"/>
      <c r="J742" s="537"/>
      <c r="K742" s="537"/>
      <c r="L742" s="537"/>
      <c r="M742" s="537"/>
      <c r="N742" s="537"/>
      <c r="O742" s="537"/>
      <c r="P742" s="537"/>
      <c r="Q742" s="537"/>
      <c r="R742" s="537"/>
      <c r="S742" s="537"/>
      <c r="T742" s="537"/>
      <c r="U742" s="537"/>
      <c r="V742" s="537"/>
      <c r="W742" s="537"/>
      <c r="X742" s="537"/>
      <c r="Y742" s="537"/>
      <c r="Z742" s="537"/>
    </row>
    <row r="743" ht="14.25" spans="1:26">
      <c r="A743" s="537"/>
      <c r="B743" s="537"/>
      <c r="C743" s="537"/>
      <c r="D743" s="537"/>
      <c r="E743" s="537"/>
      <c r="F743" s="537"/>
      <c r="G743" s="537"/>
      <c r="H743" s="537"/>
      <c r="I743" s="537"/>
      <c r="J743" s="537"/>
      <c r="K743" s="537"/>
      <c r="L743" s="537"/>
      <c r="M743" s="537"/>
      <c r="N743" s="537"/>
      <c r="O743" s="537"/>
      <c r="P743" s="537"/>
      <c r="Q743" s="537"/>
      <c r="R743" s="537"/>
      <c r="S743" s="537"/>
      <c r="T743" s="537"/>
      <c r="U743" s="537"/>
      <c r="V743" s="537"/>
      <c r="W743" s="537"/>
      <c r="X743" s="537"/>
      <c r="Y743" s="537"/>
      <c r="Z743" s="537"/>
    </row>
    <row r="744" ht="14.25" spans="1:26">
      <c r="A744" s="537"/>
      <c r="B744" s="537"/>
      <c r="C744" s="537"/>
      <c r="D744" s="537"/>
      <c r="E744" s="537"/>
      <c r="F744" s="537"/>
      <c r="G744" s="537"/>
      <c r="H744" s="537"/>
      <c r="I744" s="537"/>
      <c r="J744" s="537"/>
      <c r="K744" s="537"/>
      <c r="L744" s="537"/>
      <c r="M744" s="537"/>
      <c r="N744" s="537"/>
      <c r="O744" s="537"/>
      <c r="P744" s="537"/>
      <c r="Q744" s="537"/>
      <c r="R744" s="537"/>
      <c r="S744" s="537"/>
      <c r="T744" s="537"/>
      <c r="U744" s="537"/>
      <c r="V744" s="537"/>
      <c r="W744" s="537"/>
      <c r="X744" s="537"/>
      <c r="Y744" s="537"/>
      <c r="Z744" s="537"/>
    </row>
    <row r="745" ht="14.25" spans="1:26">
      <c r="A745" s="537"/>
      <c r="B745" s="537"/>
      <c r="C745" s="537"/>
      <c r="D745" s="537"/>
      <c r="E745" s="537"/>
      <c r="F745" s="537"/>
      <c r="G745" s="537"/>
      <c r="H745" s="537"/>
      <c r="I745" s="537"/>
      <c r="J745" s="537"/>
      <c r="K745" s="537"/>
      <c r="L745" s="537"/>
      <c r="M745" s="537"/>
      <c r="N745" s="537"/>
      <c r="O745" s="537"/>
      <c r="P745" s="537"/>
      <c r="Q745" s="537"/>
      <c r="R745" s="537"/>
      <c r="S745" s="537"/>
      <c r="T745" s="537"/>
      <c r="U745" s="537"/>
      <c r="V745" s="537"/>
      <c r="W745" s="537"/>
      <c r="X745" s="537"/>
      <c r="Y745" s="537"/>
      <c r="Z745" s="537"/>
    </row>
    <row r="746" ht="14.25" spans="1:26">
      <c r="A746" s="537"/>
      <c r="B746" s="537"/>
      <c r="C746" s="537"/>
      <c r="D746" s="537"/>
      <c r="E746" s="537"/>
      <c r="F746" s="537"/>
      <c r="G746" s="537"/>
      <c r="H746" s="537"/>
      <c r="I746" s="537"/>
      <c r="J746" s="537"/>
      <c r="K746" s="537"/>
      <c r="L746" s="537"/>
      <c r="M746" s="537"/>
      <c r="N746" s="537"/>
      <c r="O746" s="537"/>
      <c r="P746" s="537"/>
      <c r="Q746" s="537"/>
      <c r="R746" s="537"/>
      <c r="S746" s="537"/>
      <c r="T746" s="537"/>
      <c r="U746" s="537"/>
      <c r="V746" s="537"/>
      <c r="W746" s="537"/>
      <c r="X746" s="537"/>
      <c r="Y746" s="537"/>
      <c r="Z746" s="537"/>
    </row>
    <row r="747" ht="14.25" spans="1:26">
      <c r="A747" s="537"/>
      <c r="B747" s="537"/>
      <c r="C747" s="537"/>
      <c r="D747" s="537"/>
      <c r="E747" s="537"/>
      <c r="F747" s="537"/>
      <c r="G747" s="537"/>
      <c r="H747" s="537"/>
      <c r="I747" s="537"/>
      <c r="J747" s="537"/>
      <c r="K747" s="537"/>
      <c r="L747" s="537"/>
      <c r="M747" s="537"/>
      <c r="N747" s="537"/>
      <c r="O747" s="537"/>
      <c r="P747" s="537"/>
      <c r="Q747" s="537"/>
      <c r="R747" s="537"/>
      <c r="S747" s="537"/>
      <c r="T747" s="537"/>
      <c r="U747" s="537"/>
      <c r="V747" s="537"/>
      <c r="W747" s="537"/>
      <c r="X747" s="537"/>
      <c r="Y747" s="537"/>
      <c r="Z747" s="537"/>
    </row>
    <row r="748" ht="14.25" spans="1:26">
      <c r="A748" s="537"/>
      <c r="B748" s="537"/>
      <c r="C748" s="537"/>
      <c r="D748" s="537"/>
      <c r="E748" s="537"/>
      <c r="F748" s="537"/>
      <c r="G748" s="537"/>
      <c r="H748" s="537"/>
      <c r="I748" s="537"/>
      <c r="J748" s="537"/>
      <c r="K748" s="537"/>
      <c r="L748" s="537"/>
      <c r="M748" s="537"/>
      <c r="N748" s="537"/>
      <c r="O748" s="537"/>
      <c r="P748" s="537"/>
      <c r="Q748" s="537"/>
      <c r="R748" s="537"/>
      <c r="S748" s="537"/>
      <c r="T748" s="537"/>
      <c r="U748" s="537"/>
      <c r="V748" s="537"/>
      <c r="W748" s="537"/>
      <c r="X748" s="537"/>
      <c r="Y748" s="537"/>
      <c r="Z748" s="537"/>
    </row>
    <row r="749" ht="14.25" spans="1:26">
      <c r="A749" s="537"/>
      <c r="B749" s="537"/>
      <c r="C749" s="537"/>
      <c r="D749" s="537"/>
      <c r="E749" s="537"/>
      <c r="F749" s="537"/>
      <c r="G749" s="537"/>
      <c r="H749" s="537"/>
      <c r="I749" s="537"/>
      <c r="J749" s="537"/>
      <c r="K749" s="537"/>
      <c r="L749" s="537"/>
      <c r="M749" s="537"/>
      <c r="N749" s="537"/>
      <c r="O749" s="537"/>
      <c r="P749" s="537"/>
      <c r="Q749" s="537"/>
      <c r="R749" s="537"/>
      <c r="S749" s="537"/>
      <c r="T749" s="537"/>
      <c r="U749" s="537"/>
      <c r="V749" s="537"/>
      <c r="W749" s="537"/>
      <c r="X749" s="537"/>
      <c r="Y749" s="537"/>
      <c r="Z749" s="537"/>
    </row>
    <row r="750" ht="14.25" spans="1:26">
      <c r="A750" s="537"/>
      <c r="B750" s="537"/>
      <c r="C750" s="537"/>
      <c r="D750" s="537"/>
      <c r="E750" s="537"/>
      <c r="F750" s="537"/>
      <c r="G750" s="537"/>
      <c r="H750" s="537"/>
      <c r="I750" s="537"/>
      <c r="J750" s="537"/>
      <c r="K750" s="537"/>
      <c r="L750" s="537"/>
      <c r="M750" s="537"/>
      <c r="N750" s="537"/>
      <c r="O750" s="537"/>
      <c r="P750" s="537"/>
      <c r="Q750" s="537"/>
      <c r="R750" s="537"/>
      <c r="S750" s="537"/>
      <c r="T750" s="537"/>
      <c r="U750" s="537"/>
      <c r="V750" s="537"/>
      <c r="W750" s="537"/>
      <c r="X750" s="537"/>
      <c r="Y750" s="537"/>
      <c r="Z750" s="537"/>
    </row>
    <row r="751" ht="14.25" spans="1:26">
      <c r="A751" s="537"/>
      <c r="B751" s="537"/>
      <c r="C751" s="537"/>
      <c r="D751" s="537"/>
      <c r="E751" s="537"/>
      <c r="F751" s="537"/>
      <c r="G751" s="537"/>
      <c r="H751" s="537"/>
      <c r="I751" s="537"/>
      <c r="J751" s="537"/>
      <c r="K751" s="537"/>
      <c r="L751" s="537"/>
      <c r="M751" s="537"/>
      <c r="N751" s="537"/>
      <c r="O751" s="537"/>
      <c r="P751" s="537"/>
      <c r="Q751" s="537"/>
      <c r="R751" s="537"/>
      <c r="S751" s="537"/>
      <c r="T751" s="537"/>
      <c r="U751" s="537"/>
      <c r="V751" s="537"/>
      <c r="W751" s="537"/>
      <c r="X751" s="537"/>
      <c r="Y751" s="537"/>
      <c r="Z751" s="537"/>
    </row>
    <row r="752" ht="14.25" spans="1:26">
      <c r="A752" s="537"/>
      <c r="B752" s="537"/>
      <c r="C752" s="537"/>
      <c r="D752" s="537"/>
      <c r="E752" s="537"/>
      <c r="F752" s="537"/>
      <c r="G752" s="537"/>
      <c r="H752" s="537"/>
      <c r="I752" s="537"/>
      <c r="J752" s="537"/>
      <c r="K752" s="537"/>
      <c r="L752" s="537"/>
      <c r="M752" s="537"/>
      <c r="N752" s="537"/>
      <c r="O752" s="537"/>
      <c r="P752" s="537"/>
      <c r="Q752" s="537"/>
      <c r="R752" s="537"/>
      <c r="S752" s="537"/>
      <c r="T752" s="537"/>
      <c r="U752" s="537"/>
      <c r="V752" s="537"/>
      <c r="W752" s="537"/>
      <c r="X752" s="537"/>
      <c r="Y752" s="537"/>
      <c r="Z752" s="537"/>
    </row>
    <row r="753" ht="14.25" spans="1:26">
      <c r="A753" s="537"/>
      <c r="B753" s="537"/>
      <c r="C753" s="537"/>
      <c r="D753" s="537"/>
      <c r="E753" s="537"/>
      <c r="F753" s="537"/>
      <c r="G753" s="537"/>
      <c r="H753" s="537"/>
      <c r="I753" s="537"/>
      <c r="J753" s="537"/>
      <c r="K753" s="537"/>
      <c r="L753" s="537"/>
      <c r="M753" s="537"/>
      <c r="N753" s="537"/>
      <c r="O753" s="537"/>
      <c r="P753" s="537"/>
      <c r="Q753" s="537"/>
      <c r="R753" s="537"/>
      <c r="S753" s="537"/>
      <c r="T753" s="537"/>
      <c r="U753" s="537"/>
      <c r="V753" s="537"/>
      <c r="W753" s="537"/>
      <c r="X753" s="537"/>
      <c r="Y753" s="537"/>
      <c r="Z753" s="537"/>
    </row>
    <row r="754" ht="14.25" spans="1:26">
      <c r="A754" s="537"/>
      <c r="B754" s="537"/>
      <c r="C754" s="537"/>
      <c r="D754" s="537"/>
      <c r="E754" s="537"/>
      <c r="F754" s="537"/>
      <c r="G754" s="537"/>
      <c r="H754" s="537"/>
      <c r="I754" s="537"/>
      <c r="J754" s="537"/>
      <c r="K754" s="537"/>
      <c r="L754" s="537"/>
      <c r="M754" s="537"/>
      <c r="N754" s="537"/>
      <c r="O754" s="537"/>
      <c r="P754" s="537"/>
      <c r="Q754" s="537"/>
      <c r="R754" s="537"/>
      <c r="S754" s="537"/>
      <c r="T754" s="537"/>
      <c r="U754" s="537"/>
      <c r="V754" s="537"/>
      <c r="W754" s="537"/>
      <c r="X754" s="537"/>
      <c r="Y754" s="537"/>
      <c r="Z754" s="537"/>
    </row>
    <row r="755" ht="14.25" spans="1:26">
      <c r="A755" s="537"/>
      <c r="B755" s="537"/>
      <c r="C755" s="537"/>
      <c r="D755" s="537"/>
      <c r="E755" s="537"/>
      <c r="F755" s="537"/>
      <c r="G755" s="537"/>
      <c r="H755" s="537"/>
      <c r="I755" s="537"/>
      <c r="J755" s="537"/>
      <c r="K755" s="537"/>
      <c r="L755" s="537"/>
      <c r="M755" s="537"/>
      <c r="N755" s="537"/>
      <c r="O755" s="537"/>
      <c r="P755" s="537"/>
      <c r="Q755" s="537"/>
      <c r="R755" s="537"/>
      <c r="S755" s="537"/>
      <c r="T755" s="537"/>
      <c r="U755" s="537"/>
      <c r="V755" s="537"/>
      <c r="W755" s="537"/>
      <c r="X755" s="537"/>
      <c r="Y755" s="537"/>
      <c r="Z755" s="537"/>
    </row>
    <row r="756" ht="14.25" spans="1:26">
      <c r="A756" s="537"/>
      <c r="B756" s="537"/>
      <c r="C756" s="537"/>
      <c r="D756" s="537"/>
      <c r="E756" s="537"/>
      <c r="F756" s="537"/>
      <c r="G756" s="537"/>
      <c r="H756" s="537"/>
      <c r="I756" s="537"/>
      <c r="J756" s="537"/>
      <c r="K756" s="537"/>
      <c r="L756" s="537"/>
      <c r="M756" s="537"/>
      <c r="N756" s="537"/>
      <c r="O756" s="537"/>
      <c r="P756" s="537"/>
      <c r="Q756" s="537"/>
      <c r="R756" s="537"/>
      <c r="S756" s="537"/>
      <c r="T756" s="537"/>
      <c r="U756" s="537"/>
      <c r="V756" s="537"/>
      <c r="W756" s="537"/>
      <c r="X756" s="537"/>
      <c r="Y756" s="537"/>
      <c r="Z756" s="537"/>
    </row>
    <row r="757" ht="14.25" spans="1:26">
      <c r="A757" s="537"/>
      <c r="B757" s="537"/>
      <c r="C757" s="537"/>
      <c r="D757" s="537"/>
      <c r="E757" s="537"/>
      <c r="F757" s="537"/>
      <c r="G757" s="537"/>
      <c r="H757" s="537"/>
      <c r="I757" s="537"/>
      <c r="J757" s="537"/>
      <c r="K757" s="537"/>
      <c r="L757" s="537"/>
      <c r="M757" s="537"/>
      <c r="N757" s="537"/>
      <c r="O757" s="537"/>
      <c r="P757" s="537"/>
      <c r="Q757" s="537"/>
      <c r="R757" s="537"/>
      <c r="S757" s="537"/>
      <c r="T757" s="537"/>
      <c r="U757" s="537"/>
      <c r="V757" s="537"/>
      <c r="W757" s="537"/>
      <c r="X757" s="537"/>
      <c r="Y757" s="537"/>
      <c r="Z757" s="537"/>
    </row>
    <row r="758" ht="14.25" spans="1:26">
      <c r="A758" s="537"/>
      <c r="B758" s="537"/>
      <c r="C758" s="537"/>
      <c r="D758" s="537"/>
      <c r="E758" s="537"/>
      <c r="F758" s="537"/>
      <c r="G758" s="537"/>
      <c r="H758" s="537"/>
      <c r="I758" s="537"/>
      <c r="J758" s="537"/>
      <c r="K758" s="537"/>
      <c r="L758" s="537"/>
      <c r="M758" s="537"/>
      <c r="N758" s="537"/>
      <c r="O758" s="537"/>
      <c r="P758" s="537"/>
      <c r="Q758" s="537"/>
      <c r="R758" s="537"/>
      <c r="S758" s="537"/>
      <c r="T758" s="537"/>
      <c r="U758" s="537"/>
      <c r="V758" s="537"/>
      <c r="W758" s="537"/>
      <c r="X758" s="537"/>
      <c r="Y758" s="537"/>
      <c r="Z758" s="537"/>
    </row>
    <row r="759" ht="14.25" spans="1:26">
      <c r="A759" s="537"/>
      <c r="B759" s="537"/>
      <c r="C759" s="537"/>
      <c r="D759" s="537"/>
      <c r="E759" s="537"/>
      <c r="F759" s="537"/>
      <c r="G759" s="537"/>
      <c r="H759" s="537"/>
      <c r="I759" s="537"/>
      <c r="J759" s="537"/>
      <c r="K759" s="537"/>
      <c r="L759" s="537"/>
      <c r="M759" s="537"/>
      <c r="N759" s="537"/>
      <c r="O759" s="537"/>
      <c r="P759" s="537"/>
      <c r="Q759" s="537"/>
      <c r="R759" s="537"/>
      <c r="S759" s="537"/>
      <c r="T759" s="537"/>
      <c r="U759" s="537"/>
      <c r="V759" s="537"/>
      <c r="W759" s="537"/>
      <c r="X759" s="537"/>
      <c r="Y759" s="537"/>
      <c r="Z759" s="537"/>
    </row>
    <row r="760" ht="14.25" spans="1:26">
      <c r="A760" s="537"/>
      <c r="B760" s="537"/>
      <c r="C760" s="537"/>
      <c r="D760" s="537"/>
      <c r="E760" s="537"/>
      <c r="F760" s="537"/>
      <c r="G760" s="537"/>
      <c r="H760" s="537"/>
      <c r="I760" s="537"/>
      <c r="J760" s="537"/>
      <c r="K760" s="537"/>
      <c r="L760" s="537"/>
      <c r="M760" s="537"/>
      <c r="N760" s="537"/>
      <c r="O760" s="537"/>
      <c r="P760" s="537"/>
      <c r="Q760" s="537"/>
      <c r="R760" s="537"/>
      <c r="S760" s="537"/>
      <c r="T760" s="537"/>
      <c r="U760" s="537"/>
      <c r="V760" s="537"/>
      <c r="W760" s="537"/>
      <c r="X760" s="537"/>
      <c r="Y760" s="537"/>
      <c r="Z760" s="537"/>
    </row>
    <row r="761" ht="14.25" spans="1:26">
      <c r="A761" s="537"/>
      <c r="B761" s="537"/>
      <c r="C761" s="537"/>
      <c r="D761" s="537"/>
      <c r="E761" s="537"/>
      <c r="F761" s="537"/>
      <c r="G761" s="537"/>
      <c r="H761" s="537"/>
      <c r="I761" s="537"/>
      <c r="J761" s="537"/>
      <c r="K761" s="537"/>
      <c r="L761" s="537"/>
      <c r="M761" s="537"/>
      <c r="N761" s="537"/>
      <c r="O761" s="537"/>
      <c r="P761" s="537"/>
      <c r="Q761" s="537"/>
      <c r="R761" s="537"/>
      <c r="S761" s="537"/>
      <c r="T761" s="537"/>
      <c r="U761" s="537"/>
      <c r="V761" s="537"/>
      <c r="W761" s="537"/>
      <c r="X761" s="537"/>
      <c r="Y761" s="537"/>
      <c r="Z761" s="537"/>
    </row>
    <row r="762" ht="14.25" spans="1:26">
      <c r="A762" s="537"/>
      <c r="B762" s="537"/>
      <c r="C762" s="537"/>
      <c r="D762" s="537"/>
      <c r="E762" s="537"/>
      <c r="F762" s="537"/>
      <c r="G762" s="537"/>
      <c r="H762" s="537"/>
      <c r="I762" s="537"/>
      <c r="J762" s="537"/>
      <c r="K762" s="537"/>
      <c r="L762" s="537"/>
      <c r="M762" s="537"/>
      <c r="N762" s="537"/>
      <c r="O762" s="537"/>
      <c r="P762" s="537"/>
      <c r="Q762" s="537"/>
      <c r="R762" s="537"/>
      <c r="S762" s="537"/>
      <c r="T762" s="537"/>
      <c r="U762" s="537"/>
      <c r="V762" s="537"/>
      <c r="W762" s="537"/>
      <c r="X762" s="537"/>
      <c r="Y762" s="537"/>
      <c r="Z762" s="537"/>
    </row>
    <row r="763" ht="14.25" spans="1:26">
      <c r="A763" s="537"/>
      <c r="B763" s="537"/>
      <c r="C763" s="537"/>
      <c r="D763" s="537"/>
      <c r="E763" s="537"/>
      <c r="F763" s="537"/>
      <c r="G763" s="537"/>
      <c r="H763" s="537"/>
      <c r="I763" s="537"/>
      <c r="J763" s="537"/>
      <c r="K763" s="537"/>
      <c r="L763" s="537"/>
      <c r="M763" s="537"/>
      <c r="N763" s="537"/>
      <c r="O763" s="537"/>
      <c r="P763" s="537"/>
      <c r="Q763" s="537"/>
      <c r="R763" s="537"/>
      <c r="S763" s="537"/>
      <c r="T763" s="537"/>
      <c r="U763" s="537"/>
      <c r="V763" s="537"/>
      <c r="W763" s="537"/>
      <c r="X763" s="537"/>
      <c r="Y763" s="537"/>
      <c r="Z763" s="537"/>
    </row>
    <row r="764" ht="14.25" spans="1:26">
      <c r="A764" s="537"/>
      <c r="B764" s="537"/>
      <c r="C764" s="537"/>
      <c r="D764" s="537"/>
      <c r="E764" s="537"/>
      <c r="F764" s="537"/>
      <c r="G764" s="537"/>
      <c r="H764" s="537"/>
      <c r="I764" s="537"/>
      <c r="J764" s="537"/>
      <c r="K764" s="537"/>
      <c r="L764" s="537"/>
      <c r="M764" s="537"/>
      <c r="N764" s="537"/>
      <c r="O764" s="537"/>
      <c r="P764" s="537"/>
      <c r="Q764" s="537"/>
      <c r="R764" s="537"/>
      <c r="S764" s="537"/>
      <c r="T764" s="537"/>
      <c r="U764" s="537"/>
      <c r="V764" s="537"/>
      <c r="W764" s="537"/>
      <c r="X764" s="537"/>
      <c r="Y764" s="537"/>
      <c r="Z764" s="537"/>
    </row>
    <row r="765" ht="14.25" spans="1:26">
      <c r="A765" s="537"/>
      <c r="B765" s="537"/>
      <c r="C765" s="537"/>
      <c r="D765" s="537"/>
      <c r="E765" s="537"/>
      <c r="F765" s="537"/>
      <c r="G765" s="537"/>
      <c r="H765" s="537"/>
      <c r="I765" s="537"/>
      <c r="J765" s="537"/>
      <c r="K765" s="537"/>
      <c r="L765" s="537"/>
      <c r="M765" s="537"/>
      <c r="N765" s="537"/>
      <c r="O765" s="537"/>
      <c r="P765" s="537"/>
      <c r="Q765" s="537"/>
      <c r="R765" s="537"/>
      <c r="S765" s="537"/>
      <c r="T765" s="537"/>
      <c r="U765" s="537"/>
      <c r="V765" s="537"/>
      <c r="W765" s="537"/>
      <c r="X765" s="537"/>
      <c r="Y765" s="537"/>
      <c r="Z765" s="537"/>
    </row>
    <row r="766" ht="14.25" spans="1:26">
      <c r="A766" s="537"/>
      <c r="B766" s="537"/>
      <c r="C766" s="537"/>
      <c r="D766" s="537"/>
      <c r="E766" s="537"/>
      <c r="F766" s="537"/>
      <c r="G766" s="537"/>
      <c r="H766" s="537"/>
      <c r="I766" s="537"/>
      <c r="J766" s="537"/>
      <c r="K766" s="537"/>
      <c r="L766" s="537"/>
      <c r="M766" s="537"/>
      <c r="N766" s="537"/>
      <c r="O766" s="537"/>
      <c r="P766" s="537"/>
      <c r="Q766" s="537"/>
      <c r="R766" s="537"/>
      <c r="S766" s="537"/>
      <c r="T766" s="537"/>
      <c r="U766" s="537"/>
      <c r="V766" s="537"/>
      <c r="W766" s="537"/>
      <c r="X766" s="537"/>
      <c r="Y766" s="537"/>
      <c r="Z766" s="537"/>
    </row>
    <row r="767" ht="14.25" spans="1:26">
      <c r="A767" s="537"/>
      <c r="B767" s="537"/>
      <c r="C767" s="537"/>
      <c r="D767" s="537"/>
      <c r="E767" s="537"/>
      <c r="F767" s="537"/>
      <c r="G767" s="537"/>
      <c r="H767" s="537"/>
      <c r="I767" s="537"/>
      <c r="J767" s="537"/>
      <c r="K767" s="537"/>
      <c r="L767" s="537"/>
      <c r="M767" s="537"/>
      <c r="N767" s="537"/>
      <c r="O767" s="537"/>
      <c r="P767" s="537"/>
      <c r="Q767" s="537"/>
      <c r="R767" s="537"/>
      <c r="S767" s="537"/>
      <c r="T767" s="537"/>
      <c r="U767" s="537"/>
      <c r="V767" s="537"/>
      <c r="W767" s="537"/>
      <c r="X767" s="537"/>
      <c r="Y767" s="537"/>
      <c r="Z767" s="537"/>
    </row>
    <row r="768" ht="14.25" spans="1:26">
      <c r="A768" s="537"/>
      <c r="B768" s="537"/>
      <c r="C768" s="537"/>
      <c r="D768" s="537"/>
      <c r="E768" s="537"/>
      <c r="F768" s="537"/>
      <c r="G768" s="537"/>
      <c r="H768" s="537"/>
      <c r="I768" s="537"/>
      <c r="J768" s="537"/>
      <c r="K768" s="537"/>
      <c r="L768" s="537"/>
      <c r="M768" s="537"/>
      <c r="N768" s="537"/>
      <c r="O768" s="537"/>
      <c r="P768" s="537"/>
      <c r="Q768" s="537"/>
      <c r="R768" s="537"/>
      <c r="S768" s="537"/>
      <c r="T768" s="537"/>
      <c r="U768" s="537"/>
      <c r="V768" s="537"/>
      <c r="W768" s="537"/>
      <c r="X768" s="537"/>
      <c r="Y768" s="537"/>
      <c r="Z768" s="537"/>
    </row>
    <row r="769" ht="14.25" spans="1:26">
      <c r="A769" s="537"/>
      <c r="B769" s="537"/>
      <c r="C769" s="537"/>
      <c r="D769" s="537"/>
      <c r="E769" s="537"/>
      <c r="F769" s="537"/>
      <c r="G769" s="537"/>
      <c r="H769" s="537"/>
      <c r="I769" s="537"/>
      <c r="J769" s="537"/>
      <c r="K769" s="537"/>
      <c r="L769" s="537"/>
      <c r="M769" s="537"/>
      <c r="N769" s="537"/>
      <c r="O769" s="537"/>
      <c r="P769" s="537"/>
      <c r="Q769" s="537"/>
      <c r="R769" s="537"/>
      <c r="S769" s="537"/>
      <c r="T769" s="537"/>
      <c r="U769" s="537"/>
      <c r="V769" s="537"/>
      <c r="W769" s="537"/>
      <c r="X769" s="537"/>
      <c r="Y769" s="537"/>
      <c r="Z769" s="537"/>
    </row>
    <row r="770" ht="14.25" spans="1:26">
      <c r="A770" s="537"/>
      <c r="B770" s="537"/>
      <c r="C770" s="537"/>
      <c r="D770" s="537"/>
      <c r="E770" s="537"/>
      <c r="F770" s="537"/>
      <c r="G770" s="537"/>
      <c r="H770" s="537"/>
      <c r="I770" s="537"/>
      <c r="J770" s="537"/>
      <c r="K770" s="537"/>
      <c r="L770" s="537"/>
      <c r="M770" s="537"/>
      <c r="N770" s="537"/>
      <c r="O770" s="537"/>
      <c r="P770" s="537"/>
      <c r="Q770" s="537"/>
      <c r="R770" s="537"/>
      <c r="S770" s="537"/>
      <c r="T770" s="537"/>
      <c r="U770" s="537"/>
      <c r="V770" s="537"/>
      <c r="W770" s="537"/>
      <c r="X770" s="537"/>
      <c r="Y770" s="537"/>
      <c r="Z770" s="537"/>
    </row>
    <row r="771" ht="14.25" spans="1:26">
      <c r="A771" s="537"/>
      <c r="B771" s="537"/>
      <c r="C771" s="537"/>
      <c r="D771" s="537"/>
      <c r="E771" s="537"/>
      <c r="F771" s="537"/>
      <c r="G771" s="537"/>
      <c r="H771" s="537"/>
      <c r="I771" s="537"/>
      <c r="J771" s="537"/>
      <c r="K771" s="537"/>
      <c r="L771" s="537"/>
      <c r="M771" s="537"/>
      <c r="N771" s="537"/>
      <c r="O771" s="537"/>
      <c r="P771" s="537"/>
      <c r="Q771" s="537"/>
      <c r="R771" s="537"/>
      <c r="S771" s="537"/>
      <c r="T771" s="537"/>
      <c r="U771" s="537"/>
      <c r="V771" s="537"/>
      <c r="W771" s="537"/>
      <c r="X771" s="537"/>
      <c r="Y771" s="537"/>
      <c r="Z771" s="537"/>
    </row>
    <row r="772" ht="14.25" spans="1:26">
      <c r="A772" s="537"/>
      <c r="B772" s="537"/>
      <c r="C772" s="537"/>
      <c r="D772" s="537"/>
      <c r="E772" s="537"/>
      <c r="F772" s="537"/>
      <c r="G772" s="537"/>
      <c r="H772" s="537"/>
      <c r="I772" s="537"/>
      <c r="J772" s="537"/>
      <c r="K772" s="537"/>
      <c r="L772" s="537"/>
      <c r="M772" s="537"/>
      <c r="N772" s="537"/>
      <c r="O772" s="537"/>
      <c r="P772" s="537"/>
      <c r="Q772" s="537"/>
      <c r="R772" s="537"/>
      <c r="S772" s="537"/>
      <c r="T772" s="537"/>
      <c r="U772" s="537"/>
      <c r="V772" s="537"/>
      <c r="W772" s="537"/>
      <c r="X772" s="537"/>
      <c r="Y772" s="537"/>
      <c r="Z772" s="537"/>
    </row>
    <row r="773" ht="14.25" spans="1:26">
      <c r="A773" s="537"/>
      <c r="B773" s="537"/>
      <c r="C773" s="537"/>
      <c r="D773" s="537"/>
      <c r="E773" s="537"/>
      <c r="F773" s="537"/>
      <c r="G773" s="537"/>
      <c r="H773" s="537"/>
      <c r="I773" s="537"/>
      <c r="J773" s="537"/>
      <c r="K773" s="537"/>
      <c r="L773" s="537"/>
      <c r="M773" s="537"/>
      <c r="N773" s="537"/>
      <c r="O773" s="537"/>
      <c r="P773" s="537"/>
      <c r="Q773" s="537"/>
      <c r="R773" s="537"/>
      <c r="S773" s="537"/>
      <c r="T773" s="537"/>
      <c r="U773" s="537"/>
      <c r="V773" s="537"/>
      <c r="W773" s="537"/>
      <c r="X773" s="537"/>
      <c r="Y773" s="537"/>
      <c r="Z773" s="537"/>
    </row>
    <row r="774" ht="14.25" spans="1:26">
      <c r="A774" s="537"/>
      <c r="B774" s="537"/>
      <c r="C774" s="537"/>
      <c r="D774" s="537"/>
      <c r="E774" s="537"/>
      <c r="F774" s="537"/>
      <c r="G774" s="537"/>
      <c r="H774" s="537"/>
      <c r="I774" s="537"/>
      <c r="J774" s="537"/>
      <c r="K774" s="537"/>
      <c r="L774" s="537"/>
      <c r="M774" s="537"/>
      <c r="N774" s="537"/>
      <c r="O774" s="537"/>
      <c r="P774" s="537"/>
      <c r="Q774" s="537"/>
      <c r="R774" s="537"/>
      <c r="S774" s="537"/>
      <c r="T774" s="537"/>
      <c r="U774" s="537"/>
      <c r="V774" s="537"/>
      <c r="W774" s="537"/>
      <c r="X774" s="537"/>
      <c r="Y774" s="537"/>
      <c r="Z774" s="537"/>
    </row>
    <row r="775" ht="14.25" spans="1:26">
      <c r="A775" s="537"/>
      <c r="B775" s="537"/>
      <c r="C775" s="537"/>
      <c r="D775" s="537"/>
      <c r="E775" s="537"/>
      <c r="F775" s="537"/>
      <c r="G775" s="537"/>
      <c r="H775" s="537"/>
      <c r="I775" s="537"/>
      <c r="J775" s="537"/>
      <c r="K775" s="537"/>
      <c r="L775" s="537"/>
      <c r="M775" s="537"/>
      <c r="N775" s="537"/>
      <c r="O775" s="537"/>
      <c r="P775" s="537"/>
      <c r="Q775" s="537"/>
      <c r="R775" s="537"/>
      <c r="S775" s="537"/>
      <c r="T775" s="537"/>
      <c r="U775" s="537"/>
      <c r="V775" s="537"/>
      <c r="W775" s="537"/>
      <c r="X775" s="537"/>
      <c r="Y775" s="537"/>
      <c r="Z775" s="537"/>
    </row>
    <row r="776" ht="14.25" spans="1:26">
      <c r="A776" s="537"/>
      <c r="B776" s="537"/>
      <c r="C776" s="537"/>
      <c r="D776" s="537"/>
      <c r="E776" s="537"/>
      <c r="F776" s="537"/>
      <c r="G776" s="537"/>
      <c r="H776" s="537"/>
      <c r="I776" s="537"/>
      <c r="J776" s="537"/>
      <c r="K776" s="537"/>
      <c r="L776" s="537"/>
      <c r="M776" s="537"/>
      <c r="N776" s="537"/>
      <c r="O776" s="537"/>
      <c r="P776" s="537"/>
      <c r="Q776" s="537"/>
      <c r="R776" s="537"/>
      <c r="S776" s="537"/>
      <c r="T776" s="537"/>
      <c r="U776" s="537"/>
      <c r="V776" s="537"/>
      <c r="W776" s="537"/>
      <c r="X776" s="537"/>
      <c r="Y776" s="537"/>
      <c r="Z776" s="537"/>
    </row>
    <row r="777" ht="14.25" spans="1:26">
      <c r="A777" s="537"/>
      <c r="B777" s="537"/>
      <c r="C777" s="537"/>
      <c r="D777" s="537"/>
      <c r="E777" s="537"/>
      <c r="F777" s="537"/>
      <c r="G777" s="537"/>
      <c r="H777" s="537"/>
      <c r="I777" s="537"/>
      <c r="J777" s="537"/>
      <c r="K777" s="537"/>
      <c r="L777" s="537"/>
      <c r="M777" s="537"/>
      <c r="N777" s="537"/>
      <c r="O777" s="537"/>
      <c r="P777" s="537"/>
      <c r="Q777" s="537"/>
      <c r="R777" s="537"/>
      <c r="S777" s="537"/>
      <c r="T777" s="537"/>
      <c r="U777" s="537"/>
      <c r="V777" s="537"/>
      <c r="W777" s="537"/>
      <c r="X777" s="537"/>
      <c r="Y777" s="537"/>
      <c r="Z777" s="537"/>
    </row>
    <row r="778" ht="14.25" spans="1:26">
      <c r="A778" s="537"/>
      <c r="B778" s="537"/>
      <c r="C778" s="537"/>
      <c r="D778" s="537"/>
      <c r="E778" s="537"/>
      <c r="F778" s="537"/>
      <c r="G778" s="537"/>
      <c r="H778" s="537"/>
      <c r="I778" s="537"/>
      <c r="J778" s="537"/>
      <c r="K778" s="537"/>
      <c r="L778" s="537"/>
      <c r="M778" s="537"/>
      <c r="N778" s="537"/>
      <c r="O778" s="537"/>
      <c r="P778" s="537"/>
      <c r="Q778" s="537"/>
      <c r="R778" s="537"/>
      <c r="S778" s="537"/>
      <c r="T778" s="537"/>
      <c r="U778" s="537"/>
      <c r="V778" s="537"/>
      <c r="W778" s="537"/>
      <c r="X778" s="537"/>
      <c r="Y778" s="537"/>
      <c r="Z778" s="537"/>
    </row>
    <row r="779" ht="14.25" spans="1:26">
      <c r="A779" s="537"/>
      <c r="B779" s="537"/>
      <c r="C779" s="537"/>
      <c r="D779" s="537"/>
      <c r="E779" s="537"/>
      <c r="F779" s="537"/>
      <c r="G779" s="537"/>
      <c r="H779" s="537"/>
      <c r="I779" s="537"/>
      <c r="J779" s="537"/>
      <c r="K779" s="537"/>
      <c r="L779" s="537"/>
      <c r="M779" s="537"/>
      <c r="N779" s="537"/>
      <c r="O779" s="537"/>
      <c r="P779" s="537"/>
      <c r="Q779" s="537"/>
      <c r="R779" s="537"/>
      <c r="S779" s="537"/>
      <c r="T779" s="537"/>
      <c r="U779" s="537"/>
      <c r="V779" s="537"/>
      <c r="W779" s="537"/>
      <c r="X779" s="537"/>
      <c r="Y779" s="537"/>
      <c r="Z779" s="537"/>
    </row>
    <row r="780" ht="14.25" spans="1:26">
      <c r="A780" s="537"/>
      <c r="B780" s="537"/>
      <c r="C780" s="537"/>
      <c r="D780" s="537"/>
      <c r="E780" s="537"/>
      <c r="F780" s="537"/>
      <c r="G780" s="537"/>
      <c r="H780" s="537"/>
      <c r="I780" s="537"/>
      <c r="J780" s="537"/>
      <c r="K780" s="537"/>
      <c r="L780" s="537"/>
      <c r="M780" s="537"/>
      <c r="N780" s="537"/>
      <c r="O780" s="537"/>
      <c r="P780" s="537"/>
      <c r="Q780" s="537"/>
      <c r="R780" s="537"/>
      <c r="S780" s="537"/>
      <c r="T780" s="537"/>
      <c r="U780" s="537"/>
      <c r="V780" s="537"/>
      <c r="W780" s="537"/>
      <c r="X780" s="537"/>
      <c r="Y780" s="537"/>
      <c r="Z780" s="537"/>
    </row>
    <row r="781" ht="14.25" spans="1:26">
      <c r="A781" s="537"/>
      <c r="B781" s="537"/>
      <c r="C781" s="537"/>
      <c r="D781" s="537"/>
      <c r="E781" s="537"/>
      <c r="F781" s="537"/>
      <c r="G781" s="537"/>
      <c r="H781" s="537"/>
      <c r="I781" s="537"/>
      <c r="J781" s="537"/>
      <c r="K781" s="537"/>
      <c r="L781" s="537"/>
      <c r="M781" s="537"/>
      <c r="N781" s="537"/>
      <c r="O781" s="537"/>
      <c r="P781" s="537"/>
      <c r="Q781" s="537"/>
      <c r="R781" s="537"/>
      <c r="S781" s="537"/>
      <c r="T781" s="537"/>
      <c r="U781" s="537"/>
      <c r="V781" s="537"/>
      <c r="W781" s="537"/>
      <c r="X781" s="537"/>
      <c r="Y781" s="537"/>
      <c r="Z781" s="537"/>
    </row>
    <row r="782" ht="14.25" spans="1:26">
      <c r="A782" s="537"/>
      <c r="B782" s="537"/>
      <c r="C782" s="537"/>
      <c r="D782" s="537"/>
      <c r="E782" s="537"/>
      <c r="F782" s="537"/>
      <c r="G782" s="537"/>
      <c r="H782" s="537"/>
      <c r="I782" s="537"/>
      <c r="J782" s="537"/>
      <c r="K782" s="537"/>
      <c r="L782" s="537"/>
      <c r="M782" s="537"/>
      <c r="N782" s="537"/>
      <c r="O782" s="537"/>
      <c r="P782" s="537"/>
      <c r="Q782" s="537"/>
      <c r="R782" s="537"/>
      <c r="S782" s="537"/>
      <c r="T782" s="537"/>
      <c r="U782" s="537"/>
      <c r="V782" s="537"/>
      <c r="W782" s="537"/>
      <c r="X782" s="537"/>
      <c r="Y782" s="537"/>
      <c r="Z782" s="537"/>
    </row>
    <row r="783" ht="14.25" spans="1:26">
      <c r="A783" s="537"/>
      <c r="B783" s="537"/>
      <c r="C783" s="537"/>
      <c r="D783" s="537"/>
      <c r="E783" s="537"/>
      <c r="F783" s="537"/>
      <c r="G783" s="537"/>
      <c r="H783" s="537"/>
      <c r="I783" s="537"/>
      <c r="J783" s="537"/>
      <c r="K783" s="537"/>
      <c r="L783" s="537"/>
      <c r="M783" s="537"/>
      <c r="N783" s="537"/>
      <c r="O783" s="537"/>
      <c r="P783" s="537"/>
      <c r="Q783" s="537"/>
      <c r="R783" s="537"/>
      <c r="S783" s="537"/>
      <c r="T783" s="537"/>
      <c r="U783" s="537"/>
      <c r="V783" s="537"/>
      <c r="W783" s="537"/>
      <c r="X783" s="537"/>
      <c r="Y783" s="537"/>
      <c r="Z783" s="537"/>
    </row>
    <row r="784" ht="14.25" spans="1:26">
      <c r="A784" s="537"/>
      <c r="B784" s="537"/>
      <c r="C784" s="537"/>
      <c r="D784" s="537"/>
      <c r="E784" s="537"/>
      <c r="F784" s="537"/>
      <c r="G784" s="537"/>
      <c r="H784" s="537"/>
      <c r="I784" s="537"/>
      <c r="J784" s="537"/>
      <c r="K784" s="537"/>
      <c r="L784" s="537"/>
      <c r="M784" s="537"/>
      <c r="N784" s="537"/>
      <c r="O784" s="537"/>
      <c r="P784" s="537"/>
      <c r="Q784" s="537"/>
      <c r="R784" s="537"/>
      <c r="S784" s="537"/>
      <c r="T784" s="537"/>
      <c r="U784" s="537"/>
      <c r="V784" s="537"/>
      <c r="W784" s="537"/>
      <c r="X784" s="537"/>
      <c r="Y784" s="537"/>
      <c r="Z784" s="537"/>
    </row>
    <row r="785" ht="14.25" spans="1:26">
      <c r="A785" s="537"/>
      <c r="B785" s="537"/>
      <c r="C785" s="537"/>
      <c r="D785" s="537"/>
      <c r="E785" s="537"/>
      <c r="F785" s="537"/>
      <c r="G785" s="537"/>
      <c r="H785" s="537"/>
      <c r="I785" s="537"/>
      <c r="J785" s="537"/>
      <c r="K785" s="537"/>
      <c r="L785" s="537"/>
      <c r="M785" s="537"/>
      <c r="N785" s="537"/>
      <c r="O785" s="537"/>
      <c r="P785" s="537"/>
      <c r="Q785" s="537"/>
      <c r="R785" s="537"/>
      <c r="S785" s="537"/>
      <c r="T785" s="537"/>
      <c r="U785" s="537"/>
      <c r="V785" s="537"/>
      <c r="W785" s="537"/>
      <c r="X785" s="537"/>
      <c r="Y785" s="537"/>
      <c r="Z785" s="537"/>
    </row>
    <row r="786" ht="14.25" spans="1:26">
      <c r="A786" s="537"/>
      <c r="B786" s="537"/>
      <c r="C786" s="537"/>
      <c r="D786" s="537"/>
      <c r="E786" s="537"/>
      <c r="F786" s="537"/>
      <c r="G786" s="537"/>
      <c r="H786" s="537"/>
      <c r="I786" s="537"/>
      <c r="J786" s="537"/>
      <c r="K786" s="537"/>
      <c r="L786" s="537"/>
      <c r="M786" s="537"/>
      <c r="N786" s="537"/>
      <c r="O786" s="537"/>
      <c r="P786" s="537"/>
      <c r="Q786" s="537"/>
      <c r="R786" s="537"/>
      <c r="S786" s="537"/>
      <c r="T786" s="537"/>
      <c r="U786" s="537"/>
      <c r="V786" s="537"/>
      <c r="W786" s="537"/>
      <c r="X786" s="537"/>
      <c r="Y786" s="537"/>
      <c r="Z786" s="537"/>
    </row>
    <row r="787" ht="14.25" spans="1:26">
      <c r="A787" s="537"/>
      <c r="B787" s="537"/>
      <c r="C787" s="537"/>
      <c r="D787" s="537"/>
      <c r="E787" s="537"/>
      <c r="F787" s="537"/>
      <c r="G787" s="537"/>
      <c r="H787" s="537"/>
      <c r="I787" s="537"/>
      <c r="J787" s="537"/>
      <c r="K787" s="537"/>
      <c r="L787" s="537"/>
      <c r="M787" s="537"/>
      <c r="N787" s="537"/>
      <c r="O787" s="537"/>
      <c r="P787" s="537"/>
      <c r="Q787" s="537"/>
      <c r="R787" s="537"/>
      <c r="S787" s="537"/>
      <c r="T787" s="537"/>
      <c r="U787" s="537"/>
      <c r="V787" s="537"/>
      <c r="W787" s="537"/>
      <c r="X787" s="537"/>
      <c r="Y787" s="537"/>
      <c r="Z787" s="537"/>
    </row>
    <row r="788" ht="14.25" spans="1:26">
      <c r="A788" s="537"/>
      <c r="B788" s="537"/>
      <c r="C788" s="537"/>
      <c r="D788" s="537"/>
      <c r="E788" s="537"/>
      <c r="F788" s="537"/>
      <c r="G788" s="537"/>
      <c r="H788" s="537"/>
      <c r="I788" s="537"/>
      <c r="J788" s="537"/>
      <c r="K788" s="537"/>
      <c r="L788" s="537"/>
      <c r="M788" s="537"/>
      <c r="N788" s="537"/>
      <c r="O788" s="537"/>
      <c r="P788" s="537"/>
      <c r="Q788" s="537"/>
      <c r="R788" s="537"/>
      <c r="S788" s="537"/>
      <c r="T788" s="537"/>
      <c r="U788" s="537"/>
      <c r="V788" s="537"/>
      <c r="W788" s="537"/>
      <c r="X788" s="537"/>
      <c r="Y788" s="537"/>
      <c r="Z788" s="537"/>
    </row>
    <row r="789" ht="14.25" spans="1:26">
      <c r="A789" s="537"/>
      <c r="B789" s="537"/>
      <c r="C789" s="537"/>
      <c r="D789" s="537"/>
      <c r="E789" s="537"/>
      <c r="F789" s="537"/>
      <c r="G789" s="537"/>
      <c r="H789" s="537"/>
      <c r="I789" s="537"/>
      <c r="J789" s="537"/>
      <c r="K789" s="537"/>
      <c r="L789" s="537"/>
      <c r="M789" s="537"/>
      <c r="N789" s="537"/>
      <c r="O789" s="537"/>
      <c r="P789" s="537"/>
      <c r="Q789" s="537"/>
      <c r="R789" s="537"/>
      <c r="S789" s="537"/>
      <c r="T789" s="537"/>
      <c r="U789" s="537"/>
      <c r="V789" s="537"/>
      <c r="W789" s="537"/>
      <c r="X789" s="537"/>
      <c r="Y789" s="537"/>
      <c r="Z789" s="537"/>
    </row>
    <row r="790" ht="14.25" spans="1:26">
      <c r="A790" s="537"/>
      <c r="B790" s="537"/>
      <c r="C790" s="537"/>
      <c r="D790" s="537"/>
      <c r="E790" s="537"/>
      <c r="F790" s="537"/>
      <c r="G790" s="537"/>
      <c r="H790" s="537"/>
      <c r="I790" s="537"/>
      <c r="J790" s="537"/>
      <c r="K790" s="537"/>
      <c r="L790" s="537"/>
      <c r="M790" s="537"/>
      <c r="N790" s="537"/>
      <c r="O790" s="537"/>
      <c r="P790" s="537"/>
      <c r="Q790" s="537"/>
      <c r="R790" s="537"/>
      <c r="S790" s="537"/>
      <c r="T790" s="537"/>
      <c r="U790" s="537"/>
      <c r="V790" s="537"/>
      <c r="W790" s="537"/>
      <c r="X790" s="537"/>
      <c r="Y790" s="537"/>
      <c r="Z790" s="537"/>
    </row>
    <row r="791" ht="14.25" spans="1:26">
      <c r="A791" s="537"/>
      <c r="B791" s="537"/>
      <c r="C791" s="537"/>
      <c r="D791" s="537"/>
      <c r="E791" s="537"/>
      <c r="F791" s="537"/>
      <c r="G791" s="537"/>
      <c r="H791" s="537"/>
      <c r="I791" s="537"/>
      <c r="J791" s="537"/>
      <c r="K791" s="537"/>
      <c r="L791" s="537"/>
      <c r="M791" s="537"/>
      <c r="N791" s="537"/>
      <c r="O791" s="537"/>
      <c r="P791" s="537"/>
      <c r="Q791" s="537"/>
      <c r="R791" s="537"/>
      <c r="S791" s="537"/>
      <c r="T791" s="537"/>
      <c r="U791" s="537"/>
      <c r="V791" s="537"/>
      <c r="W791" s="537"/>
      <c r="X791" s="537"/>
      <c r="Y791" s="537"/>
      <c r="Z791" s="537"/>
    </row>
    <row r="792" ht="14.25" spans="1:26">
      <c r="A792" s="537"/>
      <c r="B792" s="537"/>
      <c r="C792" s="537"/>
      <c r="D792" s="537"/>
      <c r="E792" s="537"/>
      <c r="F792" s="537"/>
      <c r="G792" s="537"/>
      <c r="H792" s="537"/>
      <c r="I792" s="537"/>
      <c r="J792" s="537"/>
      <c r="K792" s="537"/>
      <c r="L792" s="537"/>
      <c r="M792" s="537"/>
      <c r="N792" s="537"/>
      <c r="O792" s="537"/>
      <c r="P792" s="537"/>
      <c r="Q792" s="537"/>
      <c r="R792" s="537"/>
      <c r="S792" s="537"/>
      <c r="T792" s="537"/>
      <c r="U792" s="537"/>
      <c r="V792" s="537"/>
      <c r="W792" s="537"/>
      <c r="X792" s="537"/>
      <c r="Y792" s="537"/>
      <c r="Z792" s="537"/>
    </row>
    <row r="793" ht="14.25" spans="1:26">
      <c r="A793" s="537"/>
      <c r="B793" s="537"/>
      <c r="C793" s="537"/>
      <c r="D793" s="537"/>
      <c r="E793" s="537"/>
      <c r="F793" s="537"/>
      <c r="G793" s="537"/>
      <c r="H793" s="537"/>
      <c r="I793" s="537"/>
      <c r="J793" s="537"/>
      <c r="K793" s="537"/>
      <c r="L793" s="537"/>
      <c r="M793" s="537"/>
      <c r="N793" s="537"/>
      <c r="O793" s="537"/>
      <c r="P793" s="537"/>
      <c r="Q793" s="537"/>
      <c r="R793" s="537"/>
      <c r="S793" s="537"/>
      <c r="T793" s="537"/>
      <c r="U793" s="537"/>
      <c r="V793" s="537"/>
      <c r="W793" s="537"/>
      <c r="X793" s="537"/>
      <c r="Y793" s="537"/>
      <c r="Z793" s="537"/>
    </row>
    <row r="794" ht="14.25" spans="1:26">
      <c r="A794" s="537"/>
      <c r="B794" s="537"/>
      <c r="C794" s="537"/>
      <c r="D794" s="537"/>
      <c r="E794" s="537"/>
      <c r="F794" s="537"/>
      <c r="G794" s="537"/>
      <c r="H794" s="537"/>
      <c r="I794" s="537"/>
      <c r="J794" s="537"/>
      <c r="K794" s="537"/>
      <c r="L794" s="537"/>
      <c r="M794" s="537"/>
      <c r="N794" s="537"/>
      <c r="O794" s="537"/>
      <c r="P794" s="537"/>
      <c r="Q794" s="537"/>
      <c r="R794" s="537"/>
      <c r="S794" s="537"/>
      <c r="T794" s="537"/>
      <c r="U794" s="537"/>
      <c r="V794" s="537"/>
      <c r="W794" s="537"/>
      <c r="X794" s="537"/>
      <c r="Y794" s="537"/>
      <c r="Z794" s="537"/>
    </row>
    <row r="795" ht="14.25" spans="1:26">
      <c r="A795" s="537"/>
      <c r="B795" s="537"/>
      <c r="C795" s="537"/>
      <c r="D795" s="537"/>
      <c r="E795" s="537"/>
      <c r="F795" s="537"/>
      <c r="G795" s="537"/>
      <c r="H795" s="537"/>
      <c r="I795" s="537"/>
      <c r="J795" s="537"/>
      <c r="K795" s="537"/>
      <c r="L795" s="537"/>
      <c r="M795" s="537"/>
      <c r="N795" s="537"/>
      <c r="O795" s="537"/>
      <c r="P795" s="537"/>
      <c r="Q795" s="537"/>
      <c r="R795" s="537"/>
      <c r="S795" s="537"/>
      <c r="T795" s="537"/>
      <c r="U795" s="537"/>
      <c r="V795" s="537"/>
      <c r="W795" s="537"/>
      <c r="X795" s="537"/>
      <c r="Y795" s="537"/>
      <c r="Z795" s="537"/>
    </row>
    <row r="796" ht="14.25" spans="1:26">
      <c r="A796" s="537"/>
      <c r="B796" s="537"/>
      <c r="C796" s="537"/>
      <c r="D796" s="537"/>
      <c r="E796" s="537"/>
      <c r="F796" s="537"/>
      <c r="G796" s="537"/>
      <c r="H796" s="537"/>
      <c r="I796" s="537"/>
      <c r="J796" s="537"/>
      <c r="K796" s="537"/>
      <c r="L796" s="537"/>
      <c r="M796" s="537"/>
      <c r="N796" s="537"/>
      <c r="O796" s="537"/>
      <c r="P796" s="537"/>
      <c r="Q796" s="537"/>
      <c r="R796" s="537"/>
      <c r="S796" s="537"/>
      <c r="T796" s="537"/>
      <c r="U796" s="537"/>
      <c r="V796" s="537"/>
      <c r="W796" s="537"/>
      <c r="X796" s="537"/>
      <c r="Y796" s="537"/>
      <c r="Z796" s="537"/>
    </row>
    <row r="797" ht="14.25" spans="1:26">
      <c r="A797" s="537"/>
      <c r="B797" s="537"/>
      <c r="C797" s="537"/>
      <c r="D797" s="537"/>
      <c r="E797" s="537"/>
      <c r="F797" s="537"/>
      <c r="G797" s="537"/>
      <c r="H797" s="537"/>
      <c r="I797" s="537"/>
      <c r="J797" s="537"/>
      <c r="K797" s="537"/>
      <c r="L797" s="537"/>
      <c r="M797" s="537"/>
      <c r="N797" s="537"/>
      <c r="O797" s="537"/>
      <c r="P797" s="537"/>
      <c r="Q797" s="537"/>
      <c r="R797" s="537"/>
      <c r="S797" s="537"/>
      <c r="T797" s="537"/>
      <c r="U797" s="537"/>
      <c r="V797" s="537"/>
      <c r="W797" s="537"/>
      <c r="X797" s="537"/>
      <c r="Y797" s="537"/>
      <c r="Z797" s="537"/>
    </row>
    <row r="798" ht="14.25" spans="1:26">
      <c r="A798" s="537"/>
      <c r="B798" s="537"/>
      <c r="C798" s="537"/>
      <c r="D798" s="537"/>
      <c r="E798" s="537"/>
      <c r="F798" s="537"/>
      <c r="G798" s="537"/>
      <c r="H798" s="537"/>
      <c r="I798" s="537"/>
      <c r="J798" s="537"/>
      <c r="K798" s="537"/>
      <c r="L798" s="537"/>
      <c r="M798" s="537"/>
      <c r="N798" s="537"/>
      <c r="O798" s="537"/>
      <c r="P798" s="537"/>
      <c r="Q798" s="537"/>
      <c r="R798" s="537"/>
      <c r="S798" s="537"/>
      <c r="T798" s="537"/>
      <c r="U798" s="537"/>
      <c r="V798" s="537"/>
      <c r="W798" s="537"/>
      <c r="X798" s="537"/>
      <c r="Y798" s="537"/>
      <c r="Z798" s="537"/>
    </row>
    <row r="799" ht="14.25" spans="1:26">
      <c r="A799" s="537"/>
      <c r="B799" s="537"/>
      <c r="C799" s="537"/>
      <c r="D799" s="537"/>
      <c r="E799" s="537"/>
      <c r="F799" s="537"/>
      <c r="G799" s="537"/>
      <c r="H799" s="537"/>
      <c r="I799" s="537"/>
      <c r="J799" s="537"/>
      <c r="K799" s="537"/>
      <c r="L799" s="537"/>
      <c r="M799" s="537"/>
      <c r="N799" s="537"/>
      <c r="O799" s="537"/>
      <c r="P799" s="537"/>
      <c r="Q799" s="537"/>
      <c r="R799" s="537"/>
      <c r="S799" s="537"/>
      <c r="T799" s="537"/>
      <c r="U799" s="537"/>
      <c r="V799" s="537"/>
      <c r="W799" s="537"/>
      <c r="X799" s="537"/>
      <c r="Y799" s="537"/>
      <c r="Z799" s="537"/>
    </row>
    <row r="800" ht="14.25" spans="1:26">
      <c r="A800" s="537"/>
      <c r="B800" s="537"/>
      <c r="C800" s="537"/>
      <c r="D800" s="537"/>
      <c r="E800" s="537"/>
      <c r="F800" s="537"/>
      <c r="G800" s="537"/>
      <c r="H800" s="537"/>
      <c r="I800" s="537"/>
      <c r="J800" s="537"/>
      <c r="K800" s="537"/>
      <c r="L800" s="537"/>
      <c r="M800" s="537"/>
      <c r="N800" s="537"/>
      <c r="O800" s="537"/>
      <c r="P800" s="537"/>
      <c r="Q800" s="537"/>
      <c r="R800" s="537"/>
      <c r="S800" s="537"/>
      <c r="T800" s="537"/>
      <c r="U800" s="537"/>
      <c r="V800" s="537"/>
      <c r="W800" s="537"/>
      <c r="X800" s="537"/>
      <c r="Y800" s="537"/>
      <c r="Z800" s="537"/>
    </row>
    <row r="801" ht="14.25" spans="1:26">
      <c r="A801" s="537"/>
      <c r="B801" s="537"/>
      <c r="C801" s="537"/>
      <c r="D801" s="537"/>
      <c r="E801" s="537"/>
      <c r="F801" s="537"/>
      <c r="G801" s="537"/>
      <c r="H801" s="537"/>
      <c r="I801" s="537"/>
      <c r="J801" s="537"/>
      <c r="K801" s="537"/>
      <c r="L801" s="537"/>
      <c r="M801" s="537"/>
      <c r="N801" s="537"/>
      <c r="O801" s="537"/>
      <c r="P801" s="537"/>
      <c r="Q801" s="537"/>
      <c r="R801" s="537"/>
      <c r="S801" s="537"/>
      <c r="T801" s="537"/>
      <c r="U801" s="537"/>
      <c r="V801" s="537"/>
      <c r="W801" s="537"/>
      <c r="X801" s="537"/>
      <c r="Y801" s="537"/>
      <c r="Z801" s="537"/>
    </row>
    <row r="802" ht="14.25" spans="1:26">
      <c r="A802" s="537"/>
      <c r="B802" s="537"/>
      <c r="C802" s="537"/>
      <c r="D802" s="537"/>
      <c r="E802" s="537"/>
      <c r="F802" s="537"/>
      <c r="G802" s="537"/>
      <c r="H802" s="537"/>
      <c r="I802" s="537"/>
      <c r="J802" s="537"/>
      <c r="K802" s="537"/>
      <c r="L802" s="537"/>
      <c r="M802" s="537"/>
      <c r="N802" s="537"/>
      <c r="O802" s="537"/>
      <c r="P802" s="537"/>
      <c r="Q802" s="537"/>
      <c r="R802" s="537"/>
      <c r="S802" s="537"/>
      <c r="T802" s="537"/>
      <c r="U802" s="537"/>
      <c r="V802" s="537"/>
      <c r="W802" s="537"/>
      <c r="X802" s="537"/>
      <c r="Y802" s="537"/>
      <c r="Z802" s="537"/>
    </row>
    <row r="803" ht="14.25" spans="1:26">
      <c r="A803" s="537"/>
      <c r="B803" s="537"/>
      <c r="C803" s="537"/>
      <c r="D803" s="537"/>
      <c r="E803" s="537"/>
      <c r="F803" s="537"/>
      <c r="G803" s="537"/>
      <c r="H803" s="537"/>
      <c r="I803" s="537"/>
      <c r="J803" s="537"/>
      <c r="K803" s="537"/>
      <c r="L803" s="537"/>
      <c r="M803" s="537"/>
      <c r="N803" s="537"/>
      <c r="O803" s="537"/>
      <c r="P803" s="537"/>
      <c r="Q803" s="537"/>
      <c r="R803" s="537"/>
      <c r="S803" s="537"/>
      <c r="T803" s="537"/>
      <c r="U803" s="537"/>
      <c r="V803" s="537"/>
      <c r="W803" s="537"/>
      <c r="X803" s="537"/>
      <c r="Y803" s="537"/>
      <c r="Z803" s="537"/>
    </row>
    <row r="804" ht="14.25" spans="1:26">
      <c r="A804" s="537"/>
      <c r="B804" s="537"/>
      <c r="C804" s="537"/>
      <c r="D804" s="537"/>
      <c r="E804" s="537"/>
      <c r="F804" s="537"/>
      <c r="G804" s="537"/>
      <c r="H804" s="537"/>
      <c r="I804" s="537"/>
      <c r="J804" s="537"/>
      <c r="K804" s="537"/>
      <c r="L804" s="537"/>
      <c r="M804" s="537"/>
      <c r="N804" s="537"/>
      <c r="O804" s="537"/>
      <c r="P804" s="537"/>
      <c r="Q804" s="537"/>
      <c r="R804" s="537"/>
      <c r="S804" s="537"/>
      <c r="T804" s="537"/>
      <c r="U804" s="537"/>
      <c r="V804" s="537"/>
      <c r="W804" s="537"/>
      <c r="X804" s="537"/>
      <c r="Y804" s="537"/>
      <c r="Z804" s="537"/>
    </row>
    <row r="805" ht="14.25" spans="1:26">
      <c r="A805" s="537"/>
      <c r="B805" s="537"/>
      <c r="C805" s="537"/>
      <c r="D805" s="537"/>
      <c r="E805" s="537"/>
      <c r="F805" s="537"/>
      <c r="G805" s="537"/>
      <c r="H805" s="537"/>
      <c r="I805" s="537"/>
      <c r="J805" s="537"/>
      <c r="K805" s="537"/>
      <c r="L805" s="537"/>
      <c r="M805" s="537"/>
      <c r="N805" s="537"/>
      <c r="O805" s="537"/>
      <c r="P805" s="537"/>
      <c r="Q805" s="537"/>
      <c r="R805" s="537"/>
      <c r="S805" s="537"/>
      <c r="T805" s="537"/>
      <c r="U805" s="537"/>
      <c r="V805" s="537"/>
      <c r="W805" s="537"/>
      <c r="X805" s="537"/>
      <c r="Y805" s="537"/>
      <c r="Z805" s="537"/>
    </row>
    <row r="806" ht="14.25" spans="1:26">
      <c r="A806" s="537"/>
      <c r="B806" s="537"/>
      <c r="C806" s="537"/>
      <c r="D806" s="537"/>
      <c r="E806" s="537"/>
      <c r="F806" s="537"/>
      <c r="G806" s="537"/>
      <c r="H806" s="537"/>
      <c r="I806" s="537"/>
      <c r="J806" s="537"/>
      <c r="K806" s="537"/>
      <c r="L806" s="537"/>
      <c r="M806" s="537"/>
      <c r="N806" s="537"/>
      <c r="O806" s="537"/>
      <c r="P806" s="537"/>
      <c r="Q806" s="537"/>
      <c r="R806" s="537"/>
      <c r="S806" s="537"/>
      <c r="T806" s="537"/>
      <c r="U806" s="537"/>
      <c r="V806" s="537"/>
      <c r="W806" s="537"/>
      <c r="X806" s="537"/>
      <c r="Y806" s="537"/>
      <c r="Z806" s="537"/>
    </row>
    <row r="807" ht="14.25" spans="1:26">
      <c r="A807" s="537"/>
      <c r="B807" s="537"/>
      <c r="C807" s="537"/>
      <c r="D807" s="537"/>
      <c r="E807" s="537"/>
      <c r="F807" s="537"/>
      <c r="G807" s="537"/>
      <c r="H807" s="537"/>
      <c r="I807" s="537"/>
      <c r="J807" s="537"/>
      <c r="K807" s="537"/>
      <c r="L807" s="537"/>
      <c r="M807" s="537"/>
      <c r="N807" s="537"/>
      <c r="O807" s="537"/>
      <c r="P807" s="537"/>
      <c r="Q807" s="537"/>
      <c r="R807" s="537"/>
      <c r="S807" s="537"/>
      <c r="T807" s="537"/>
      <c r="U807" s="537"/>
      <c r="V807" s="537"/>
      <c r="W807" s="537"/>
      <c r="X807" s="537"/>
      <c r="Y807" s="537"/>
      <c r="Z807" s="537"/>
    </row>
    <row r="808" ht="14.25" spans="1:26">
      <c r="A808" s="537"/>
      <c r="B808" s="537"/>
      <c r="C808" s="537"/>
      <c r="D808" s="537"/>
      <c r="E808" s="537"/>
      <c r="F808" s="537"/>
      <c r="G808" s="537"/>
      <c r="H808" s="537"/>
      <c r="I808" s="537"/>
      <c r="J808" s="537"/>
      <c r="K808" s="537"/>
      <c r="L808" s="537"/>
      <c r="M808" s="537"/>
      <c r="N808" s="537"/>
      <c r="O808" s="537"/>
      <c r="P808" s="537"/>
      <c r="Q808" s="537"/>
      <c r="R808" s="537"/>
      <c r="S808" s="537"/>
      <c r="T808" s="537"/>
      <c r="U808" s="537"/>
      <c r="V808" s="537"/>
      <c r="W808" s="537"/>
      <c r="X808" s="537"/>
      <c r="Y808" s="537"/>
      <c r="Z808" s="537"/>
    </row>
    <row r="809" ht="14.25" spans="1:26">
      <c r="A809" s="537"/>
      <c r="B809" s="537"/>
      <c r="C809" s="537"/>
      <c r="D809" s="537"/>
      <c r="E809" s="537"/>
      <c r="F809" s="537"/>
      <c r="G809" s="537"/>
      <c r="H809" s="537"/>
      <c r="I809" s="537"/>
      <c r="J809" s="537"/>
      <c r="K809" s="537"/>
      <c r="L809" s="537"/>
      <c r="M809" s="537"/>
      <c r="N809" s="537"/>
      <c r="O809" s="537"/>
      <c r="P809" s="537"/>
      <c r="Q809" s="537"/>
      <c r="R809" s="537"/>
      <c r="S809" s="537"/>
      <c r="T809" s="537"/>
      <c r="U809" s="537"/>
      <c r="V809" s="537"/>
      <c r="W809" s="537"/>
      <c r="X809" s="537"/>
      <c r="Y809" s="537"/>
      <c r="Z809" s="537"/>
    </row>
    <row r="810" ht="14.25" spans="1:26">
      <c r="A810" s="537"/>
      <c r="B810" s="537"/>
      <c r="C810" s="537"/>
      <c r="D810" s="537"/>
      <c r="E810" s="537"/>
      <c r="F810" s="537"/>
      <c r="G810" s="537"/>
      <c r="H810" s="537"/>
      <c r="I810" s="537"/>
      <c r="J810" s="537"/>
      <c r="K810" s="537"/>
      <c r="L810" s="537"/>
      <c r="M810" s="537"/>
      <c r="N810" s="537"/>
      <c r="O810" s="537"/>
      <c r="P810" s="537"/>
      <c r="Q810" s="537"/>
      <c r="R810" s="537"/>
      <c r="S810" s="537"/>
      <c r="T810" s="537"/>
      <c r="U810" s="537"/>
      <c r="V810" s="537"/>
      <c r="W810" s="537"/>
      <c r="X810" s="537"/>
      <c r="Y810" s="537"/>
      <c r="Z810" s="537"/>
    </row>
    <row r="811" ht="14.25" spans="1:26">
      <c r="A811" s="537"/>
      <c r="B811" s="537"/>
      <c r="C811" s="537"/>
      <c r="D811" s="537"/>
      <c r="E811" s="537"/>
      <c r="F811" s="537"/>
      <c r="G811" s="537"/>
      <c r="H811" s="537"/>
      <c r="I811" s="537"/>
      <c r="J811" s="537"/>
      <c r="K811" s="537"/>
      <c r="L811" s="537"/>
      <c r="M811" s="537"/>
      <c r="N811" s="537"/>
      <c r="O811" s="537"/>
      <c r="P811" s="537"/>
      <c r="Q811" s="537"/>
      <c r="R811" s="537"/>
      <c r="S811" s="537"/>
      <c r="T811" s="537"/>
      <c r="U811" s="537"/>
      <c r="V811" s="537"/>
      <c r="W811" s="537"/>
      <c r="X811" s="537"/>
      <c r="Y811" s="537"/>
      <c r="Z811" s="537"/>
    </row>
    <row r="812" ht="14.25" spans="1:26">
      <c r="A812" s="537"/>
      <c r="B812" s="537"/>
      <c r="C812" s="537"/>
      <c r="D812" s="537"/>
      <c r="E812" s="537"/>
      <c r="F812" s="537"/>
      <c r="G812" s="537"/>
      <c r="H812" s="537"/>
      <c r="I812" s="537"/>
      <c r="J812" s="537"/>
      <c r="K812" s="537"/>
      <c r="L812" s="537"/>
      <c r="M812" s="537"/>
      <c r="N812" s="537"/>
      <c r="O812" s="537"/>
      <c r="P812" s="537"/>
      <c r="Q812" s="537"/>
      <c r="R812" s="537"/>
      <c r="S812" s="537"/>
      <c r="T812" s="537"/>
      <c r="U812" s="537"/>
      <c r="V812" s="537"/>
      <c r="W812" s="537"/>
      <c r="X812" s="537"/>
      <c r="Y812" s="537"/>
      <c r="Z812" s="537"/>
    </row>
    <row r="813" ht="14.25" spans="1:26">
      <c r="A813" s="537"/>
      <c r="B813" s="537"/>
      <c r="C813" s="537"/>
      <c r="D813" s="537"/>
      <c r="E813" s="537"/>
      <c r="F813" s="537"/>
      <c r="G813" s="537"/>
      <c r="H813" s="537"/>
      <c r="I813" s="537"/>
      <c r="J813" s="537"/>
      <c r="K813" s="537"/>
      <c r="L813" s="537"/>
      <c r="M813" s="537"/>
      <c r="N813" s="537"/>
      <c r="O813" s="537"/>
      <c r="P813" s="537"/>
      <c r="Q813" s="537"/>
      <c r="R813" s="537"/>
      <c r="S813" s="537"/>
      <c r="T813" s="537"/>
      <c r="U813" s="537"/>
      <c r="V813" s="537"/>
      <c r="W813" s="537"/>
      <c r="X813" s="537"/>
      <c r="Y813" s="537"/>
      <c r="Z813" s="537"/>
    </row>
    <row r="814" ht="14.25" spans="1:26">
      <c r="A814" s="537"/>
      <c r="B814" s="537"/>
      <c r="C814" s="537"/>
      <c r="D814" s="537"/>
      <c r="E814" s="537"/>
      <c r="F814" s="537"/>
      <c r="G814" s="537"/>
      <c r="H814" s="537"/>
      <c r="I814" s="537"/>
      <c r="J814" s="537"/>
      <c r="K814" s="537"/>
      <c r="L814" s="537"/>
      <c r="M814" s="537"/>
      <c r="N814" s="537"/>
      <c r="O814" s="537"/>
      <c r="P814" s="537"/>
      <c r="Q814" s="537"/>
      <c r="R814" s="537"/>
      <c r="S814" s="537"/>
      <c r="T814" s="537"/>
      <c r="U814" s="537"/>
      <c r="V814" s="537"/>
      <c r="W814" s="537"/>
      <c r="X814" s="537"/>
      <c r="Y814" s="537"/>
      <c r="Z814" s="537"/>
    </row>
    <row r="815" ht="14.25" spans="1:26">
      <c r="A815" s="537"/>
      <c r="B815" s="537"/>
      <c r="C815" s="537"/>
      <c r="D815" s="537"/>
      <c r="E815" s="537"/>
      <c r="F815" s="537"/>
      <c r="G815" s="537"/>
      <c r="H815" s="537"/>
      <c r="I815" s="537"/>
      <c r="J815" s="537"/>
      <c r="K815" s="537"/>
      <c r="L815" s="537"/>
      <c r="M815" s="537"/>
      <c r="N815" s="537"/>
      <c r="O815" s="537"/>
      <c r="P815" s="537"/>
      <c r="Q815" s="537"/>
      <c r="R815" s="537"/>
      <c r="S815" s="537"/>
      <c r="T815" s="537"/>
      <c r="U815" s="537"/>
      <c r="V815" s="537"/>
      <c r="W815" s="537"/>
      <c r="X815" s="537"/>
      <c r="Y815" s="537"/>
      <c r="Z815" s="537"/>
    </row>
    <row r="816" ht="14.25" spans="1:26">
      <c r="A816" s="537"/>
      <c r="B816" s="537"/>
      <c r="C816" s="537"/>
      <c r="D816" s="537"/>
      <c r="E816" s="537"/>
      <c r="F816" s="537"/>
      <c r="G816" s="537"/>
      <c r="H816" s="537"/>
      <c r="I816" s="537"/>
      <c r="J816" s="537"/>
      <c r="K816" s="537"/>
      <c r="L816" s="537"/>
      <c r="M816" s="537"/>
      <c r="N816" s="537"/>
      <c r="O816" s="537"/>
      <c r="P816" s="537"/>
      <c r="Q816" s="537"/>
      <c r="R816" s="537"/>
      <c r="S816" s="537"/>
      <c r="T816" s="537"/>
      <c r="U816" s="537"/>
      <c r="V816" s="537"/>
      <c r="W816" s="537"/>
      <c r="X816" s="537"/>
      <c r="Y816" s="537"/>
      <c r="Z816" s="537"/>
    </row>
    <row r="817" ht="14.25" spans="1:26">
      <c r="A817" s="537"/>
      <c r="B817" s="537"/>
      <c r="C817" s="537"/>
      <c r="D817" s="537"/>
      <c r="E817" s="537"/>
      <c r="F817" s="537"/>
      <c r="G817" s="537"/>
      <c r="H817" s="537"/>
      <c r="I817" s="537"/>
      <c r="J817" s="537"/>
      <c r="K817" s="537"/>
      <c r="L817" s="537"/>
      <c r="M817" s="537"/>
      <c r="N817" s="537"/>
      <c r="O817" s="537"/>
      <c r="P817" s="537"/>
      <c r="Q817" s="537"/>
      <c r="R817" s="537"/>
      <c r="S817" s="537"/>
      <c r="T817" s="537"/>
      <c r="U817" s="537"/>
      <c r="V817" s="537"/>
      <c r="W817" s="537"/>
      <c r="X817" s="537"/>
      <c r="Y817" s="537"/>
      <c r="Z817" s="537"/>
    </row>
    <row r="818" ht="14.25" spans="1:26">
      <c r="A818" s="537"/>
      <c r="B818" s="537"/>
      <c r="C818" s="537"/>
      <c r="D818" s="537"/>
      <c r="E818" s="537"/>
      <c r="F818" s="537"/>
      <c r="G818" s="537"/>
      <c r="H818" s="537"/>
      <c r="I818" s="537"/>
      <c r="J818" s="537"/>
      <c r="K818" s="537"/>
      <c r="L818" s="537"/>
      <c r="M818" s="537"/>
      <c r="N818" s="537"/>
      <c r="O818" s="537"/>
      <c r="P818" s="537"/>
      <c r="Q818" s="537"/>
      <c r="R818" s="537"/>
      <c r="S818" s="537"/>
      <c r="T818" s="537"/>
      <c r="U818" s="537"/>
      <c r="V818" s="537"/>
      <c r="W818" s="537"/>
      <c r="X818" s="537"/>
      <c r="Y818" s="537"/>
      <c r="Z818" s="537"/>
    </row>
    <row r="819" ht="14.25" spans="1:26">
      <c r="A819" s="537"/>
      <c r="B819" s="537"/>
      <c r="C819" s="537"/>
      <c r="D819" s="537"/>
      <c r="E819" s="537"/>
      <c r="F819" s="537"/>
      <c r="G819" s="537"/>
      <c r="H819" s="537"/>
      <c r="I819" s="537"/>
      <c r="J819" s="537"/>
      <c r="K819" s="537"/>
      <c r="L819" s="537"/>
      <c r="M819" s="537"/>
      <c r="N819" s="537"/>
      <c r="O819" s="537"/>
      <c r="P819" s="537"/>
      <c r="Q819" s="537"/>
      <c r="R819" s="537"/>
      <c r="S819" s="537"/>
      <c r="T819" s="537"/>
      <c r="U819" s="537"/>
      <c r="V819" s="537"/>
      <c r="W819" s="537"/>
      <c r="X819" s="537"/>
      <c r="Y819" s="537"/>
      <c r="Z819" s="537"/>
    </row>
    <row r="820" ht="14.25" spans="1:26">
      <c r="A820" s="537"/>
      <c r="B820" s="537"/>
      <c r="C820" s="537"/>
      <c r="D820" s="537"/>
      <c r="E820" s="537"/>
      <c r="F820" s="537"/>
      <c r="G820" s="537"/>
      <c r="H820" s="537"/>
      <c r="I820" s="537"/>
      <c r="J820" s="537"/>
      <c r="K820" s="537"/>
      <c r="L820" s="537"/>
      <c r="M820" s="537"/>
      <c r="N820" s="537"/>
      <c r="O820" s="537"/>
      <c r="P820" s="537"/>
      <c r="Q820" s="537"/>
      <c r="R820" s="537"/>
      <c r="S820" s="537"/>
      <c r="T820" s="537"/>
      <c r="U820" s="537"/>
      <c r="V820" s="537"/>
      <c r="W820" s="537"/>
      <c r="X820" s="537"/>
      <c r="Y820" s="537"/>
      <c r="Z820" s="537"/>
    </row>
    <row r="821" ht="14.25" spans="1:26">
      <c r="A821" s="537"/>
      <c r="B821" s="537"/>
      <c r="C821" s="537"/>
      <c r="D821" s="537"/>
      <c r="E821" s="537"/>
      <c r="F821" s="537"/>
      <c r="G821" s="537"/>
      <c r="H821" s="537"/>
      <c r="I821" s="537"/>
      <c r="J821" s="537"/>
      <c r="K821" s="537"/>
      <c r="L821" s="537"/>
      <c r="M821" s="537"/>
      <c r="N821" s="537"/>
      <c r="O821" s="537"/>
      <c r="P821" s="537"/>
      <c r="Q821" s="537"/>
      <c r="R821" s="537"/>
      <c r="S821" s="537"/>
      <c r="T821" s="537"/>
      <c r="U821" s="537"/>
      <c r="V821" s="537"/>
      <c r="W821" s="537"/>
      <c r="X821" s="537"/>
      <c r="Y821" s="537"/>
      <c r="Z821" s="537"/>
    </row>
    <row r="822" ht="14.25" spans="1:26">
      <c r="A822" s="537"/>
      <c r="B822" s="537"/>
      <c r="C822" s="537"/>
      <c r="D822" s="537"/>
      <c r="E822" s="537"/>
      <c r="F822" s="537"/>
      <c r="G822" s="537"/>
      <c r="H822" s="537"/>
      <c r="I822" s="537"/>
      <c r="J822" s="537"/>
      <c r="K822" s="537"/>
      <c r="L822" s="537"/>
      <c r="M822" s="537"/>
      <c r="N822" s="537"/>
      <c r="O822" s="537"/>
      <c r="P822" s="537"/>
      <c r="Q822" s="537"/>
      <c r="R822" s="537"/>
      <c r="S822" s="537"/>
      <c r="T822" s="537"/>
      <c r="U822" s="537"/>
      <c r="V822" s="537"/>
      <c r="W822" s="537"/>
      <c r="X822" s="537"/>
      <c r="Y822" s="537"/>
      <c r="Z822" s="537"/>
    </row>
    <row r="823" ht="14.25" spans="1:26">
      <c r="A823" s="537"/>
      <c r="B823" s="537"/>
      <c r="C823" s="537"/>
      <c r="D823" s="537"/>
      <c r="E823" s="537"/>
      <c r="F823" s="537"/>
      <c r="G823" s="537"/>
      <c r="H823" s="537"/>
      <c r="I823" s="537"/>
      <c r="J823" s="537"/>
      <c r="K823" s="537"/>
      <c r="L823" s="537"/>
      <c r="M823" s="537"/>
      <c r="N823" s="537"/>
      <c r="O823" s="537"/>
      <c r="P823" s="537"/>
      <c r="Q823" s="537"/>
      <c r="R823" s="537"/>
      <c r="S823" s="537"/>
      <c r="T823" s="537"/>
      <c r="U823" s="537"/>
      <c r="V823" s="537"/>
      <c r="W823" s="537"/>
      <c r="X823" s="537"/>
      <c r="Y823" s="537"/>
      <c r="Z823" s="537"/>
    </row>
    <row r="824" ht="14.25" spans="1:26">
      <c r="A824" s="537"/>
      <c r="B824" s="537"/>
      <c r="C824" s="537"/>
      <c r="D824" s="537"/>
      <c r="E824" s="537"/>
      <c r="F824" s="537"/>
      <c r="G824" s="537"/>
      <c r="H824" s="537"/>
      <c r="I824" s="537"/>
      <c r="J824" s="537"/>
      <c r="K824" s="537"/>
      <c r="L824" s="537"/>
      <c r="M824" s="537"/>
      <c r="N824" s="537"/>
      <c r="O824" s="537"/>
      <c r="P824" s="537"/>
      <c r="Q824" s="537"/>
      <c r="R824" s="537"/>
      <c r="S824" s="537"/>
      <c r="T824" s="537"/>
      <c r="U824" s="537"/>
      <c r="V824" s="537"/>
      <c r="W824" s="537"/>
      <c r="X824" s="537"/>
      <c r="Y824" s="537"/>
      <c r="Z824" s="537"/>
    </row>
    <row r="825" ht="14.25" spans="1:26">
      <c r="A825" s="537"/>
      <c r="B825" s="537"/>
      <c r="C825" s="537"/>
      <c r="D825" s="537"/>
      <c r="E825" s="537"/>
      <c r="F825" s="537"/>
      <c r="G825" s="537"/>
      <c r="H825" s="537"/>
      <c r="I825" s="537"/>
      <c r="J825" s="537"/>
      <c r="K825" s="537"/>
      <c r="L825" s="537"/>
      <c r="M825" s="537"/>
      <c r="N825" s="537"/>
      <c r="O825" s="537"/>
      <c r="P825" s="537"/>
      <c r="Q825" s="537"/>
      <c r="R825" s="537"/>
      <c r="S825" s="537"/>
      <c r="T825" s="537"/>
      <c r="U825" s="537"/>
      <c r="V825" s="537"/>
      <c r="W825" s="537"/>
      <c r="X825" s="537"/>
      <c r="Y825" s="537"/>
      <c r="Z825" s="537"/>
    </row>
    <row r="826" ht="14.25" spans="1:26">
      <c r="A826" s="537"/>
      <c r="B826" s="537"/>
      <c r="C826" s="537"/>
      <c r="D826" s="537"/>
      <c r="E826" s="537"/>
      <c r="F826" s="537"/>
      <c r="G826" s="537"/>
      <c r="H826" s="537"/>
      <c r="I826" s="537"/>
      <c r="J826" s="537"/>
      <c r="K826" s="537"/>
      <c r="L826" s="537"/>
      <c r="M826" s="537"/>
      <c r="N826" s="537"/>
      <c r="O826" s="537"/>
      <c r="P826" s="537"/>
      <c r="Q826" s="537"/>
      <c r="R826" s="537"/>
      <c r="S826" s="537"/>
      <c r="T826" s="537"/>
      <c r="U826" s="537"/>
      <c r="V826" s="537"/>
      <c r="W826" s="537"/>
      <c r="X826" s="537"/>
      <c r="Y826" s="537"/>
      <c r="Z826" s="537"/>
    </row>
    <row r="827" ht="14.25" spans="1:26">
      <c r="A827" s="537"/>
      <c r="B827" s="537"/>
      <c r="C827" s="537"/>
      <c r="D827" s="537"/>
      <c r="E827" s="537"/>
      <c r="F827" s="537"/>
      <c r="G827" s="537"/>
      <c r="H827" s="537"/>
      <c r="I827" s="537"/>
      <c r="J827" s="537"/>
      <c r="K827" s="537"/>
      <c r="L827" s="537"/>
      <c r="M827" s="537"/>
      <c r="N827" s="537"/>
      <c r="O827" s="537"/>
      <c r="P827" s="537"/>
      <c r="Q827" s="537"/>
      <c r="R827" s="537"/>
      <c r="S827" s="537"/>
      <c r="T827" s="537"/>
      <c r="U827" s="537"/>
      <c r="V827" s="537"/>
      <c r="W827" s="537"/>
      <c r="X827" s="537"/>
      <c r="Y827" s="537"/>
      <c r="Z827" s="537"/>
    </row>
    <row r="828" ht="14.25" spans="1:26">
      <c r="A828" s="537"/>
      <c r="B828" s="537"/>
      <c r="C828" s="537"/>
      <c r="D828" s="537"/>
      <c r="E828" s="537"/>
      <c r="F828" s="537"/>
      <c r="G828" s="537"/>
      <c r="H828" s="537"/>
      <c r="I828" s="537"/>
      <c r="J828" s="537"/>
      <c r="K828" s="537"/>
      <c r="L828" s="537"/>
      <c r="M828" s="537"/>
      <c r="N828" s="537"/>
      <c r="O828" s="537"/>
      <c r="P828" s="537"/>
      <c r="Q828" s="537"/>
      <c r="R828" s="537"/>
      <c r="S828" s="537"/>
      <c r="T828" s="537"/>
      <c r="U828" s="537"/>
      <c r="V828" s="537"/>
      <c r="W828" s="537"/>
      <c r="X828" s="537"/>
      <c r="Y828" s="537"/>
      <c r="Z828" s="537"/>
    </row>
    <row r="829" ht="14.25" spans="1:26">
      <c r="A829" s="537"/>
      <c r="B829" s="537"/>
      <c r="C829" s="537"/>
      <c r="D829" s="537"/>
      <c r="E829" s="537"/>
      <c r="F829" s="537"/>
      <c r="G829" s="537"/>
      <c r="H829" s="537"/>
      <c r="I829" s="537"/>
      <c r="J829" s="537"/>
      <c r="K829" s="537"/>
      <c r="L829" s="537"/>
      <c r="M829" s="537"/>
      <c r="N829" s="537"/>
      <c r="O829" s="537"/>
      <c r="P829" s="537"/>
      <c r="Q829" s="537"/>
      <c r="R829" s="537"/>
      <c r="S829" s="537"/>
      <c r="T829" s="537"/>
      <c r="U829" s="537"/>
      <c r="V829" s="537"/>
      <c r="W829" s="537"/>
      <c r="X829" s="537"/>
      <c r="Y829" s="537"/>
      <c r="Z829" s="537"/>
    </row>
    <row r="830" ht="14.25" spans="1:26">
      <c r="A830" s="537"/>
      <c r="B830" s="537"/>
      <c r="C830" s="537"/>
      <c r="D830" s="537"/>
      <c r="E830" s="537"/>
      <c r="F830" s="537"/>
      <c r="G830" s="537"/>
      <c r="H830" s="537"/>
      <c r="I830" s="537"/>
      <c r="J830" s="537"/>
      <c r="K830" s="537"/>
      <c r="L830" s="537"/>
      <c r="M830" s="537"/>
      <c r="N830" s="537"/>
      <c r="O830" s="537"/>
      <c r="P830" s="537"/>
      <c r="Q830" s="537"/>
      <c r="R830" s="537"/>
      <c r="S830" s="537"/>
      <c r="T830" s="537"/>
      <c r="U830" s="537"/>
      <c r="V830" s="537"/>
      <c r="W830" s="537"/>
      <c r="X830" s="537"/>
      <c r="Y830" s="537"/>
      <c r="Z830" s="537"/>
    </row>
    <row r="831" ht="14.25" spans="1:26">
      <c r="A831" s="537"/>
      <c r="B831" s="537"/>
      <c r="C831" s="537"/>
      <c r="D831" s="537"/>
      <c r="E831" s="537"/>
      <c r="F831" s="537"/>
      <c r="G831" s="537"/>
      <c r="H831" s="537"/>
      <c r="I831" s="537"/>
      <c r="J831" s="537"/>
      <c r="K831" s="537"/>
      <c r="L831" s="537"/>
      <c r="M831" s="537"/>
      <c r="N831" s="537"/>
      <c r="O831" s="537"/>
      <c r="P831" s="537"/>
      <c r="Q831" s="537"/>
      <c r="R831" s="537"/>
      <c r="S831" s="537"/>
      <c r="T831" s="537"/>
      <c r="U831" s="537"/>
      <c r="V831" s="537"/>
      <c r="W831" s="537"/>
      <c r="X831" s="537"/>
      <c r="Y831" s="537"/>
      <c r="Z831" s="537"/>
    </row>
    <row r="832" ht="14.25" spans="1:26">
      <c r="A832" s="537"/>
      <c r="B832" s="537"/>
      <c r="C832" s="537"/>
      <c r="D832" s="537"/>
      <c r="E832" s="537"/>
      <c r="F832" s="537"/>
      <c r="G832" s="537"/>
      <c r="H832" s="537"/>
      <c r="I832" s="537"/>
      <c r="J832" s="537"/>
      <c r="K832" s="537"/>
      <c r="L832" s="537"/>
      <c r="M832" s="537"/>
      <c r="N832" s="537"/>
      <c r="O832" s="537"/>
      <c r="P832" s="537"/>
      <c r="Q832" s="537"/>
      <c r="R832" s="537"/>
      <c r="S832" s="537"/>
      <c r="T832" s="537"/>
      <c r="U832" s="537"/>
      <c r="V832" s="537"/>
      <c r="W832" s="537"/>
      <c r="X832" s="537"/>
      <c r="Y832" s="537"/>
      <c r="Z832" s="537"/>
    </row>
    <row r="833" ht="14.25" spans="1:26">
      <c r="A833" s="537"/>
      <c r="B833" s="537"/>
      <c r="C833" s="537"/>
      <c r="D833" s="537"/>
      <c r="E833" s="537"/>
      <c r="F833" s="537"/>
      <c r="G833" s="537"/>
      <c r="H833" s="537"/>
      <c r="I833" s="537"/>
      <c r="J833" s="537"/>
      <c r="K833" s="537"/>
      <c r="L833" s="537"/>
      <c r="M833" s="537"/>
      <c r="N833" s="537"/>
      <c r="O833" s="537"/>
      <c r="P833" s="537"/>
      <c r="Q833" s="537"/>
      <c r="R833" s="537"/>
      <c r="S833" s="537"/>
      <c r="T833" s="537"/>
      <c r="U833" s="537"/>
      <c r="V833" s="537"/>
      <c r="W833" s="537"/>
      <c r="X833" s="537"/>
      <c r="Y833" s="537"/>
      <c r="Z833" s="537"/>
    </row>
    <row r="834" ht="14.25" spans="1:26">
      <c r="A834" s="537"/>
      <c r="B834" s="537"/>
      <c r="C834" s="537"/>
      <c r="D834" s="537"/>
      <c r="E834" s="537"/>
      <c r="F834" s="537"/>
      <c r="G834" s="537"/>
      <c r="H834" s="537"/>
      <c r="I834" s="537"/>
      <c r="J834" s="537"/>
      <c r="K834" s="537"/>
      <c r="L834" s="537"/>
      <c r="M834" s="537"/>
      <c r="N834" s="537"/>
      <c r="O834" s="537"/>
      <c r="P834" s="537"/>
      <c r="Q834" s="537"/>
      <c r="R834" s="537"/>
      <c r="S834" s="537"/>
      <c r="T834" s="537"/>
      <c r="U834" s="537"/>
      <c r="V834" s="537"/>
      <c r="W834" s="537"/>
      <c r="X834" s="537"/>
      <c r="Y834" s="537"/>
      <c r="Z834" s="537"/>
    </row>
    <row r="835" ht="14.25" spans="1:26">
      <c r="A835" s="537"/>
      <c r="B835" s="537"/>
      <c r="C835" s="537"/>
      <c r="D835" s="537"/>
      <c r="E835" s="537"/>
      <c r="F835" s="537"/>
      <c r="G835" s="537"/>
      <c r="H835" s="537"/>
      <c r="I835" s="537"/>
      <c r="J835" s="537"/>
      <c r="K835" s="537"/>
      <c r="L835" s="537"/>
      <c r="M835" s="537"/>
      <c r="N835" s="537"/>
      <c r="O835" s="537"/>
      <c r="P835" s="537"/>
      <c r="Q835" s="537"/>
      <c r="R835" s="537"/>
      <c r="S835" s="537"/>
      <c r="T835" s="537"/>
      <c r="U835" s="537"/>
      <c r="V835" s="537"/>
      <c r="W835" s="537"/>
      <c r="X835" s="537"/>
      <c r="Y835" s="537"/>
      <c r="Z835" s="537"/>
    </row>
    <row r="836" ht="14.25" spans="1:26">
      <c r="A836" s="537"/>
      <c r="B836" s="537"/>
      <c r="C836" s="537"/>
      <c r="D836" s="537"/>
      <c r="E836" s="537"/>
      <c r="F836" s="537"/>
      <c r="G836" s="537"/>
      <c r="H836" s="537"/>
      <c r="I836" s="537"/>
      <c r="J836" s="537"/>
      <c r="K836" s="537"/>
      <c r="L836" s="537"/>
      <c r="M836" s="537"/>
      <c r="N836" s="537"/>
      <c r="O836" s="537"/>
      <c r="P836" s="537"/>
      <c r="Q836" s="537"/>
      <c r="R836" s="537"/>
      <c r="S836" s="537"/>
      <c r="T836" s="537"/>
      <c r="U836" s="537"/>
      <c r="V836" s="537"/>
      <c r="W836" s="537"/>
      <c r="X836" s="537"/>
      <c r="Y836" s="537"/>
      <c r="Z836" s="537"/>
    </row>
    <row r="837" ht="14.25" spans="1:26">
      <c r="A837" s="537"/>
      <c r="B837" s="537"/>
      <c r="C837" s="537"/>
      <c r="D837" s="537"/>
      <c r="E837" s="537"/>
      <c r="F837" s="537"/>
      <c r="G837" s="537"/>
      <c r="H837" s="537"/>
      <c r="I837" s="537"/>
      <c r="J837" s="537"/>
      <c r="K837" s="537"/>
      <c r="L837" s="537"/>
      <c r="M837" s="537"/>
      <c r="N837" s="537"/>
      <c r="O837" s="537"/>
      <c r="P837" s="537"/>
      <c r="Q837" s="537"/>
      <c r="R837" s="537"/>
      <c r="S837" s="537"/>
      <c r="T837" s="537"/>
      <c r="U837" s="537"/>
      <c r="V837" s="537"/>
      <c r="W837" s="537"/>
      <c r="X837" s="537"/>
      <c r="Y837" s="537"/>
      <c r="Z837" s="537"/>
    </row>
    <row r="838" ht="14.25" spans="1:26">
      <c r="A838" s="537"/>
      <c r="B838" s="537"/>
      <c r="C838" s="537"/>
      <c r="D838" s="537"/>
      <c r="E838" s="537"/>
      <c r="F838" s="537"/>
      <c r="G838" s="537"/>
      <c r="H838" s="537"/>
      <c r="I838" s="537"/>
      <c r="J838" s="537"/>
      <c r="K838" s="537"/>
      <c r="L838" s="537"/>
      <c r="M838" s="537"/>
      <c r="N838" s="537"/>
      <c r="O838" s="537"/>
      <c r="P838" s="537"/>
      <c r="Q838" s="537"/>
      <c r="R838" s="537"/>
      <c r="S838" s="537"/>
      <c r="T838" s="537"/>
      <c r="U838" s="537"/>
      <c r="V838" s="537"/>
      <c r="W838" s="537"/>
      <c r="X838" s="537"/>
      <c r="Y838" s="537"/>
      <c r="Z838" s="537"/>
    </row>
    <row r="839" ht="14.25" spans="1:26">
      <c r="A839" s="537"/>
      <c r="B839" s="537"/>
      <c r="C839" s="537"/>
      <c r="D839" s="537"/>
      <c r="E839" s="537"/>
      <c r="F839" s="537"/>
      <c r="G839" s="537"/>
      <c r="H839" s="537"/>
      <c r="I839" s="537"/>
      <c r="J839" s="537"/>
      <c r="K839" s="537"/>
      <c r="L839" s="537"/>
      <c r="M839" s="537"/>
      <c r="N839" s="537"/>
      <c r="O839" s="537"/>
      <c r="P839" s="537"/>
      <c r="Q839" s="537"/>
      <c r="R839" s="537"/>
      <c r="S839" s="537"/>
      <c r="T839" s="537"/>
      <c r="U839" s="537"/>
      <c r="V839" s="537"/>
      <c r="W839" s="537"/>
      <c r="X839" s="537"/>
      <c r="Y839" s="537"/>
      <c r="Z839" s="537"/>
    </row>
    <row r="840" ht="14.25" spans="1:26">
      <c r="A840" s="537"/>
      <c r="B840" s="537"/>
      <c r="C840" s="537"/>
      <c r="D840" s="537"/>
      <c r="E840" s="537"/>
      <c r="F840" s="537"/>
      <c r="G840" s="537"/>
      <c r="H840" s="537"/>
      <c r="I840" s="537"/>
      <c r="J840" s="537"/>
      <c r="K840" s="537"/>
      <c r="L840" s="537"/>
      <c r="M840" s="537"/>
      <c r="N840" s="537"/>
      <c r="O840" s="537"/>
      <c r="P840" s="537"/>
      <c r="Q840" s="537"/>
      <c r="R840" s="537"/>
      <c r="S840" s="537"/>
      <c r="T840" s="537"/>
      <c r="U840" s="537"/>
      <c r="V840" s="537"/>
      <c r="W840" s="537"/>
      <c r="X840" s="537"/>
      <c r="Y840" s="537"/>
      <c r="Z840" s="537"/>
    </row>
    <row r="841" ht="14.25" spans="1:26">
      <c r="A841" s="537"/>
      <c r="B841" s="537"/>
      <c r="C841" s="537"/>
      <c r="D841" s="537"/>
      <c r="E841" s="537"/>
      <c r="F841" s="537"/>
      <c r="G841" s="537"/>
      <c r="H841" s="537"/>
      <c r="I841" s="537"/>
      <c r="J841" s="537"/>
      <c r="K841" s="537"/>
      <c r="L841" s="537"/>
      <c r="M841" s="537"/>
      <c r="N841" s="537"/>
      <c r="O841" s="537"/>
      <c r="P841" s="537"/>
      <c r="Q841" s="537"/>
      <c r="R841" s="537"/>
      <c r="S841" s="537"/>
      <c r="T841" s="537"/>
      <c r="U841" s="537"/>
      <c r="V841" s="537"/>
      <c r="W841" s="537"/>
      <c r="X841" s="537"/>
      <c r="Y841" s="537"/>
      <c r="Z841" s="537"/>
    </row>
    <row r="842" ht="14.25" spans="1:26">
      <c r="A842" s="537"/>
      <c r="B842" s="537"/>
      <c r="C842" s="537"/>
      <c r="D842" s="537"/>
      <c r="E842" s="537"/>
      <c r="F842" s="537"/>
      <c r="G842" s="537"/>
      <c r="H842" s="537"/>
      <c r="I842" s="537"/>
      <c r="J842" s="537"/>
      <c r="K842" s="537"/>
      <c r="L842" s="537"/>
      <c r="M842" s="537"/>
      <c r="N842" s="537"/>
      <c r="O842" s="537"/>
      <c r="P842" s="537"/>
      <c r="Q842" s="537"/>
      <c r="R842" s="537"/>
      <c r="S842" s="537"/>
      <c r="T842" s="537"/>
      <c r="U842" s="537"/>
      <c r="V842" s="537"/>
      <c r="W842" s="537"/>
      <c r="X842" s="537"/>
      <c r="Y842" s="537"/>
      <c r="Z842" s="537"/>
    </row>
    <row r="843" ht="14.25" spans="1:26">
      <c r="A843" s="537"/>
      <c r="B843" s="537"/>
      <c r="C843" s="537"/>
      <c r="D843" s="537"/>
      <c r="E843" s="537"/>
      <c r="F843" s="537"/>
      <c r="G843" s="537"/>
      <c r="H843" s="537"/>
      <c r="I843" s="537"/>
      <c r="J843" s="537"/>
      <c r="K843" s="537"/>
      <c r="L843" s="537"/>
      <c r="M843" s="537"/>
      <c r="N843" s="537"/>
      <c r="O843" s="537"/>
      <c r="P843" s="537"/>
      <c r="Q843" s="537"/>
      <c r="R843" s="537"/>
      <c r="S843" s="537"/>
      <c r="T843" s="537"/>
      <c r="U843" s="537"/>
      <c r="V843" s="537"/>
      <c r="W843" s="537"/>
      <c r="X843" s="537"/>
      <c r="Y843" s="537"/>
      <c r="Z843" s="537"/>
    </row>
    <row r="844" ht="14.25" spans="1:26">
      <c r="A844" s="537"/>
      <c r="B844" s="537"/>
      <c r="C844" s="537"/>
      <c r="D844" s="537"/>
      <c r="E844" s="537"/>
      <c r="F844" s="537"/>
      <c r="G844" s="537"/>
      <c r="H844" s="537"/>
      <c r="I844" s="537"/>
      <c r="J844" s="537"/>
      <c r="K844" s="537"/>
      <c r="L844" s="537"/>
      <c r="M844" s="537"/>
      <c r="N844" s="537"/>
      <c r="O844" s="537"/>
      <c r="P844" s="537"/>
      <c r="Q844" s="537"/>
      <c r="R844" s="537"/>
      <c r="S844" s="537"/>
      <c r="T844" s="537"/>
      <c r="U844" s="537"/>
      <c r="V844" s="537"/>
      <c r="W844" s="537"/>
      <c r="X844" s="537"/>
      <c r="Y844" s="537"/>
      <c r="Z844" s="537"/>
    </row>
    <row r="845" ht="14.25" spans="1:26">
      <c r="A845" s="537"/>
      <c r="B845" s="537"/>
      <c r="C845" s="537"/>
      <c r="D845" s="537"/>
      <c r="E845" s="537"/>
      <c r="F845" s="537"/>
      <c r="G845" s="537"/>
      <c r="H845" s="537"/>
      <c r="I845" s="537"/>
      <c r="J845" s="537"/>
      <c r="K845" s="537"/>
      <c r="L845" s="537"/>
      <c r="M845" s="537"/>
      <c r="N845" s="537"/>
      <c r="O845" s="537"/>
      <c r="P845" s="537"/>
      <c r="Q845" s="537"/>
      <c r="R845" s="537"/>
      <c r="S845" s="537"/>
      <c r="T845" s="537"/>
      <c r="U845" s="537"/>
      <c r="V845" s="537"/>
      <c r="W845" s="537"/>
      <c r="X845" s="537"/>
      <c r="Y845" s="537"/>
      <c r="Z845" s="537"/>
    </row>
    <row r="846" ht="14.25" spans="1:26">
      <c r="A846" s="537"/>
      <c r="B846" s="537"/>
      <c r="C846" s="537"/>
      <c r="D846" s="537"/>
      <c r="E846" s="537"/>
      <c r="F846" s="537"/>
      <c r="G846" s="537"/>
      <c r="H846" s="537"/>
      <c r="I846" s="537"/>
      <c r="J846" s="537"/>
      <c r="K846" s="537"/>
      <c r="L846" s="537"/>
      <c r="M846" s="537"/>
      <c r="N846" s="537"/>
      <c r="O846" s="537"/>
      <c r="P846" s="537"/>
      <c r="Q846" s="537"/>
      <c r="R846" s="537"/>
      <c r="S846" s="537"/>
      <c r="T846" s="537"/>
      <c r="U846" s="537"/>
      <c r="V846" s="537"/>
      <c r="W846" s="537"/>
      <c r="X846" s="537"/>
      <c r="Y846" s="537"/>
      <c r="Z846" s="537"/>
    </row>
    <row r="847" ht="14.25" spans="1:26">
      <c r="A847" s="537"/>
      <c r="B847" s="537"/>
      <c r="C847" s="537"/>
      <c r="D847" s="537"/>
      <c r="E847" s="537"/>
      <c r="F847" s="537"/>
      <c r="G847" s="537"/>
      <c r="H847" s="537"/>
      <c r="I847" s="537"/>
      <c r="J847" s="537"/>
      <c r="K847" s="537"/>
      <c r="L847" s="537"/>
      <c r="M847" s="537"/>
      <c r="N847" s="537"/>
      <c r="O847" s="537"/>
      <c r="P847" s="537"/>
      <c r="Q847" s="537"/>
      <c r="R847" s="537"/>
      <c r="S847" s="537"/>
      <c r="T847" s="537"/>
      <c r="U847" s="537"/>
      <c r="V847" s="537"/>
      <c r="W847" s="537"/>
      <c r="X847" s="537"/>
      <c r="Y847" s="537"/>
      <c r="Z847" s="537"/>
    </row>
    <row r="848" ht="14.25" spans="1:26">
      <c r="A848" s="537"/>
      <c r="B848" s="537"/>
      <c r="C848" s="537"/>
      <c r="D848" s="537"/>
      <c r="E848" s="537"/>
      <c r="F848" s="537"/>
      <c r="G848" s="537"/>
      <c r="H848" s="537"/>
      <c r="I848" s="537"/>
      <c r="J848" s="537"/>
      <c r="K848" s="537"/>
      <c r="L848" s="537"/>
      <c r="M848" s="537"/>
      <c r="N848" s="537"/>
      <c r="O848" s="537"/>
      <c r="P848" s="537"/>
      <c r="Q848" s="537"/>
      <c r="R848" s="537"/>
      <c r="S848" s="537"/>
      <c r="T848" s="537"/>
      <c r="U848" s="537"/>
      <c r="V848" s="537"/>
      <c r="W848" s="537"/>
      <c r="X848" s="537"/>
      <c r="Y848" s="537"/>
      <c r="Z848" s="537"/>
    </row>
    <row r="849" ht="14.25" spans="1:26">
      <c r="A849" s="537"/>
      <c r="B849" s="537"/>
      <c r="C849" s="537"/>
      <c r="D849" s="537"/>
      <c r="E849" s="537"/>
      <c r="F849" s="537"/>
      <c r="G849" s="537"/>
      <c r="H849" s="537"/>
      <c r="I849" s="537"/>
      <c r="J849" s="537"/>
      <c r="K849" s="537"/>
      <c r="L849" s="537"/>
      <c r="M849" s="537"/>
      <c r="N849" s="537"/>
      <c r="O849" s="537"/>
      <c r="P849" s="537"/>
      <c r="Q849" s="537"/>
      <c r="R849" s="537"/>
      <c r="S849" s="537"/>
      <c r="T849" s="537"/>
      <c r="U849" s="537"/>
      <c r="V849" s="537"/>
      <c r="W849" s="537"/>
      <c r="X849" s="537"/>
      <c r="Y849" s="537"/>
      <c r="Z849" s="537"/>
    </row>
    <row r="850" ht="14.25" spans="1:26">
      <c r="A850" s="537"/>
      <c r="B850" s="537"/>
      <c r="C850" s="537"/>
      <c r="D850" s="537"/>
      <c r="E850" s="537"/>
      <c r="F850" s="537"/>
      <c r="G850" s="537"/>
      <c r="H850" s="537"/>
      <c r="I850" s="537"/>
      <c r="J850" s="537"/>
      <c r="K850" s="537"/>
      <c r="L850" s="537"/>
      <c r="M850" s="537"/>
      <c r="N850" s="537"/>
      <c r="O850" s="537"/>
      <c r="P850" s="537"/>
      <c r="Q850" s="537"/>
      <c r="R850" s="537"/>
      <c r="S850" s="537"/>
      <c r="T850" s="537"/>
      <c r="U850" s="537"/>
      <c r="V850" s="537"/>
      <c r="W850" s="537"/>
      <c r="X850" s="537"/>
      <c r="Y850" s="537"/>
      <c r="Z850" s="537"/>
    </row>
    <row r="851" ht="14.25" spans="1:26">
      <c r="A851" s="537"/>
      <c r="B851" s="537"/>
      <c r="C851" s="537"/>
      <c r="D851" s="537"/>
      <c r="E851" s="537"/>
      <c r="F851" s="537"/>
      <c r="G851" s="537"/>
      <c r="H851" s="537"/>
      <c r="I851" s="537"/>
      <c r="J851" s="537"/>
      <c r="K851" s="537"/>
      <c r="L851" s="537"/>
      <c r="M851" s="537"/>
      <c r="N851" s="537"/>
      <c r="O851" s="537"/>
      <c r="P851" s="537"/>
      <c r="Q851" s="537"/>
      <c r="R851" s="537"/>
      <c r="S851" s="537"/>
      <c r="T851" s="537"/>
      <c r="U851" s="537"/>
      <c r="V851" s="537"/>
      <c r="W851" s="537"/>
      <c r="X851" s="537"/>
      <c r="Y851" s="537"/>
      <c r="Z851" s="537"/>
    </row>
    <row r="852" ht="14.25" spans="1:26">
      <c r="A852" s="537"/>
      <c r="B852" s="537"/>
      <c r="C852" s="537"/>
      <c r="D852" s="537"/>
      <c r="E852" s="537"/>
      <c r="F852" s="537"/>
      <c r="G852" s="537"/>
      <c r="H852" s="537"/>
      <c r="I852" s="537"/>
      <c r="J852" s="537"/>
      <c r="K852" s="537"/>
      <c r="L852" s="537"/>
      <c r="M852" s="537"/>
      <c r="N852" s="537"/>
      <c r="O852" s="537"/>
      <c r="P852" s="537"/>
      <c r="Q852" s="537"/>
      <c r="R852" s="537"/>
      <c r="S852" s="537"/>
      <c r="T852" s="537"/>
      <c r="U852" s="537"/>
      <c r="V852" s="537"/>
      <c r="W852" s="537"/>
      <c r="X852" s="537"/>
      <c r="Y852" s="537"/>
      <c r="Z852" s="537"/>
    </row>
    <row r="853" ht="14.25" spans="1:26">
      <c r="A853" s="537"/>
      <c r="B853" s="537"/>
      <c r="C853" s="537"/>
      <c r="D853" s="537"/>
      <c r="E853" s="537"/>
      <c r="F853" s="537"/>
      <c r="G853" s="537"/>
      <c r="H853" s="537"/>
      <c r="I853" s="537"/>
      <c r="J853" s="537"/>
      <c r="K853" s="537"/>
      <c r="L853" s="537"/>
      <c r="M853" s="537"/>
      <c r="N853" s="537"/>
      <c r="O853" s="537"/>
      <c r="P853" s="537"/>
      <c r="Q853" s="537"/>
      <c r="R853" s="537"/>
      <c r="S853" s="537"/>
      <c r="T853" s="537"/>
      <c r="U853" s="537"/>
      <c r="V853" s="537"/>
      <c r="W853" s="537"/>
      <c r="X853" s="537"/>
      <c r="Y853" s="537"/>
      <c r="Z853" s="537"/>
    </row>
    <row r="854" ht="14.25" spans="1:26">
      <c r="A854" s="537"/>
      <c r="B854" s="537"/>
      <c r="C854" s="537"/>
      <c r="D854" s="537"/>
      <c r="E854" s="537"/>
      <c r="F854" s="537"/>
      <c r="G854" s="537"/>
      <c r="H854" s="537"/>
      <c r="I854" s="537"/>
      <c r="J854" s="537"/>
      <c r="K854" s="537"/>
      <c r="L854" s="537"/>
      <c r="M854" s="537"/>
      <c r="N854" s="537"/>
      <c r="O854" s="537"/>
      <c r="P854" s="537"/>
      <c r="Q854" s="537"/>
      <c r="R854" s="537"/>
      <c r="S854" s="537"/>
      <c r="T854" s="537"/>
      <c r="U854" s="537"/>
      <c r="V854" s="537"/>
      <c r="W854" s="537"/>
      <c r="X854" s="537"/>
      <c r="Y854" s="537"/>
      <c r="Z854" s="537"/>
    </row>
    <row r="855" ht="14.25" spans="1:26">
      <c r="A855" s="537"/>
      <c r="B855" s="537"/>
      <c r="C855" s="537"/>
      <c r="D855" s="537"/>
      <c r="E855" s="537"/>
      <c r="F855" s="537"/>
      <c r="G855" s="537"/>
      <c r="H855" s="537"/>
      <c r="I855" s="537"/>
      <c r="J855" s="537"/>
      <c r="K855" s="537"/>
      <c r="L855" s="537"/>
      <c r="M855" s="537"/>
      <c r="N855" s="537"/>
      <c r="O855" s="537"/>
      <c r="P855" s="537"/>
      <c r="Q855" s="537"/>
      <c r="R855" s="537"/>
      <c r="S855" s="537"/>
      <c r="T855" s="537"/>
      <c r="U855" s="537"/>
      <c r="V855" s="537"/>
      <c r="W855" s="537"/>
      <c r="X855" s="537"/>
      <c r="Y855" s="537"/>
      <c r="Z855" s="537"/>
    </row>
    <row r="856" ht="14.25" spans="1:26">
      <c r="A856" s="537"/>
      <c r="B856" s="537"/>
      <c r="C856" s="537"/>
      <c r="D856" s="537"/>
      <c r="E856" s="537"/>
      <c r="F856" s="537"/>
      <c r="G856" s="537"/>
      <c r="H856" s="537"/>
      <c r="I856" s="537"/>
      <c r="J856" s="537"/>
      <c r="K856" s="537"/>
      <c r="L856" s="537"/>
      <c r="M856" s="537"/>
      <c r="N856" s="537"/>
      <c r="O856" s="537"/>
      <c r="P856" s="537"/>
      <c r="Q856" s="537"/>
      <c r="R856" s="537"/>
      <c r="S856" s="537"/>
      <c r="T856" s="537"/>
      <c r="U856" s="537"/>
      <c r="V856" s="537"/>
      <c r="W856" s="537"/>
      <c r="X856" s="537"/>
      <c r="Y856" s="537"/>
      <c r="Z856" s="537"/>
    </row>
    <row r="857" ht="14.25" spans="1:26">
      <c r="A857" s="537"/>
      <c r="B857" s="537"/>
      <c r="C857" s="537"/>
      <c r="D857" s="537"/>
      <c r="E857" s="537"/>
      <c r="F857" s="537"/>
      <c r="G857" s="537"/>
      <c r="H857" s="537"/>
      <c r="I857" s="537"/>
      <c r="J857" s="537"/>
      <c r="K857" s="537"/>
      <c r="L857" s="537"/>
      <c r="M857" s="537"/>
      <c r="N857" s="537"/>
      <c r="O857" s="537"/>
      <c r="P857" s="537"/>
      <c r="Q857" s="537"/>
      <c r="R857" s="537"/>
      <c r="S857" s="537"/>
      <c r="T857" s="537"/>
      <c r="U857" s="537"/>
      <c r="V857" s="537"/>
      <c r="W857" s="537"/>
      <c r="X857" s="537"/>
      <c r="Y857" s="537"/>
      <c r="Z857" s="537"/>
    </row>
    <row r="858" ht="14.25" spans="1:26">
      <c r="A858" s="537"/>
      <c r="B858" s="537"/>
      <c r="C858" s="537"/>
      <c r="D858" s="537"/>
      <c r="E858" s="537"/>
      <c r="F858" s="537"/>
      <c r="G858" s="537"/>
      <c r="H858" s="537"/>
      <c r="I858" s="537"/>
      <c r="J858" s="537"/>
      <c r="K858" s="537"/>
      <c r="L858" s="537"/>
      <c r="M858" s="537"/>
      <c r="N858" s="537"/>
      <c r="O858" s="537"/>
      <c r="P858" s="537"/>
      <c r="Q858" s="537"/>
      <c r="R858" s="537"/>
      <c r="S858" s="537"/>
      <c r="T858" s="537"/>
      <c r="U858" s="537"/>
      <c r="V858" s="537"/>
      <c r="W858" s="537"/>
      <c r="X858" s="537"/>
      <c r="Y858" s="537"/>
      <c r="Z858" s="537"/>
    </row>
    <row r="859" ht="14.25" spans="1:26">
      <c r="A859" s="537"/>
      <c r="B859" s="537"/>
      <c r="C859" s="537"/>
      <c r="D859" s="537"/>
      <c r="E859" s="537"/>
      <c r="F859" s="537"/>
      <c r="G859" s="537"/>
      <c r="H859" s="537"/>
      <c r="I859" s="537"/>
      <c r="J859" s="537"/>
      <c r="K859" s="537"/>
      <c r="L859" s="537"/>
      <c r="M859" s="537"/>
      <c r="N859" s="537"/>
      <c r="O859" s="537"/>
      <c r="P859" s="537"/>
      <c r="Q859" s="537"/>
      <c r="R859" s="537"/>
      <c r="S859" s="537"/>
      <c r="T859" s="537"/>
      <c r="U859" s="537"/>
      <c r="V859" s="537"/>
      <c r="W859" s="537"/>
      <c r="X859" s="537"/>
      <c r="Y859" s="537"/>
      <c r="Z859" s="537"/>
    </row>
    <row r="860" ht="14.25" spans="1:26">
      <c r="A860" s="537"/>
      <c r="B860" s="537"/>
      <c r="C860" s="537"/>
      <c r="D860" s="537"/>
      <c r="E860" s="537"/>
      <c r="F860" s="537"/>
      <c r="G860" s="537"/>
      <c r="H860" s="537"/>
      <c r="I860" s="537"/>
      <c r="J860" s="537"/>
      <c r="K860" s="537"/>
      <c r="L860" s="537"/>
      <c r="M860" s="537"/>
      <c r="N860" s="537"/>
      <c r="O860" s="537"/>
      <c r="P860" s="537"/>
      <c r="Q860" s="537"/>
      <c r="R860" s="537"/>
      <c r="S860" s="537"/>
      <c r="T860" s="537"/>
      <c r="U860" s="537"/>
      <c r="V860" s="537"/>
      <c r="W860" s="537"/>
      <c r="X860" s="537"/>
      <c r="Y860" s="537"/>
      <c r="Z860" s="537"/>
    </row>
    <row r="861" ht="14.25" spans="1:26">
      <c r="A861" s="537"/>
      <c r="B861" s="537"/>
      <c r="C861" s="537"/>
      <c r="D861" s="537"/>
      <c r="E861" s="537"/>
      <c r="F861" s="537"/>
      <c r="G861" s="537"/>
      <c r="H861" s="537"/>
      <c r="I861" s="537"/>
      <c r="J861" s="537"/>
      <c r="K861" s="537"/>
      <c r="L861" s="537"/>
      <c r="M861" s="537"/>
      <c r="N861" s="537"/>
      <c r="O861" s="537"/>
      <c r="P861" s="537"/>
      <c r="Q861" s="537"/>
      <c r="R861" s="537"/>
      <c r="S861" s="537"/>
      <c r="T861" s="537"/>
      <c r="U861" s="537"/>
      <c r="V861" s="537"/>
      <c r="W861" s="537"/>
      <c r="X861" s="537"/>
      <c r="Y861" s="537"/>
      <c r="Z861" s="537"/>
    </row>
    <row r="862" ht="14.25" spans="1:26">
      <c r="A862" s="537"/>
      <c r="B862" s="537"/>
      <c r="C862" s="537"/>
      <c r="D862" s="537"/>
      <c r="E862" s="537"/>
      <c r="F862" s="537"/>
      <c r="G862" s="537"/>
      <c r="H862" s="537"/>
      <c r="I862" s="537"/>
      <c r="J862" s="537"/>
      <c r="K862" s="537"/>
      <c r="L862" s="537"/>
      <c r="M862" s="537"/>
      <c r="N862" s="537"/>
      <c r="O862" s="537"/>
      <c r="P862" s="537"/>
      <c r="Q862" s="537"/>
      <c r="R862" s="537"/>
      <c r="S862" s="537"/>
      <c r="T862" s="537"/>
      <c r="U862" s="537"/>
      <c r="V862" s="537"/>
      <c r="W862" s="537"/>
      <c r="X862" s="537"/>
      <c r="Y862" s="537"/>
      <c r="Z862" s="537"/>
    </row>
    <row r="863" ht="14.25" spans="1:26">
      <c r="A863" s="537"/>
      <c r="B863" s="537"/>
      <c r="C863" s="537"/>
      <c r="D863" s="537"/>
      <c r="E863" s="537"/>
      <c r="F863" s="537"/>
      <c r="G863" s="537"/>
      <c r="H863" s="537"/>
      <c r="I863" s="537"/>
      <c r="J863" s="537"/>
      <c r="K863" s="537"/>
      <c r="L863" s="537"/>
      <c r="M863" s="537"/>
      <c r="N863" s="537"/>
      <c r="O863" s="537"/>
      <c r="P863" s="537"/>
      <c r="Q863" s="537"/>
      <c r="R863" s="537"/>
      <c r="S863" s="537"/>
      <c r="T863" s="537"/>
      <c r="U863" s="537"/>
      <c r="V863" s="537"/>
      <c r="W863" s="537"/>
      <c r="X863" s="537"/>
      <c r="Y863" s="537"/>
      <c r="Z863" s="537"/>
    </row>
    <row r="864" ht="14.25" spans="1:26">
      <c r="A864" s="537"/>
      <c r="B864" s="537"/>
      <c r="C864" s="537"/>
      <c r="D864" s="537"/>
      <c r="E864" s="537"/>
      <c r="F864" s="537"/>
      <c r="G864" s="537"/>
      <c r="H864" s="537"/>
      <c r="I864" s="537"/>
      <c r="J864" s="537"/>
      <c r="K864" s="537"/>
      <c r="L864" s="537"/>
      <c r="M864" s="537"/>
      <c r="N864" s="537"/>
      <c r="O864" s="537"/>
      <c r="P864" s="537"/>
      <c r="Q864" s="537"/>
      <c r="R864" s="537"/>
      <c r="S864" s="537"/>
      <c r="T864" s="537"/>
      <c r="U864" s="537"/>
      <c r="V864" s="537"/>
      <c r="W864" s="537"/>
      <c r="X864" s="537"/>
      <c r="Y864" s="537"/>
      <c r="Z864" s="537"/>
    </row>
    <row r="865" ht="14.25" spans="1:26">
      <c r="A865" s="537"/>
      <c r="B865" s="537"/>
      <c r="C865" s="537"/>
      <c r="D865" s="537"/>
      <c r="E865" s="537"/>
      <c r="F865" s="537"/>
      <c r="G865" s="537"/>
      <c r="H865" s="537"/>
      <c r="I865" s="537"/>
      <c r="J865" s="537"/>
      <c r="K865" s="537"/>
      <c r="L865" s="537"/>
      <c r="M865" s="537"/>
      <c r="N865" s="537"/>
      <c r="O865" s="537"/>
      <c r="P865" s="537"/>
      <c r="Q865" s="537"/>
      <c r="R865" s="537"/>
      <c r="S865" s="537"/>
      <c r="T865" s="537"/>
      <c r="U865" s="537"/>
      <c r="V865" s="537"/>
      <c r="W865" s="537"/>
      <c r="X865" s="537"/>
      <c r="Y865" s="537"/>
      <c r="Z865" s="537"/>
    </row>
    <row r="866" ht="14.25" spans="1:26">
      <c r="A866" s="537"/>
      <c r="B866" s="537"/>
      <c r="C866" s="537"/>
      <c r="D866" s="537"/>
      <c r="E866" s="537"/>
      <c r="F866" s="537"/>
      <c r="G866" s="537"/>
      <c r="H866" s="537"/>
      <c r="I866" s="537"/>
      <c r="J866" s="537"/>
      <c r="K866" s="537"/>
      <c r="L866" s="537"/>
      <c r="M866" s="537"/>
      <c r="N866" s="537"/>
      <c r="O866" s="537"/>
      <c r="P866" s="537"/>
      <c r="Q866" s="537"/>
      <c r="R866" s="537"/>
      <c r="S866" s="537"/>
      <c r="T866" s="537"/>
      <c r="U866" s="537"/>
      <c r="V866" s="537"/>
      <c r="W866" s="537"/>
      <c r="X866" s="537"/>
      <c r="Y866" s="537"/>
      <c r="Z866" s="537"/>
    </row>
    <row r="867" ht="14.25" spans="1:26">
      <c r="A867" s="537"/>
      <c r="B867" s="537"/>
      <c r="C867" s="537"/>
      <c r="D867" s="537"/>
      <c r="E867" s="537"/>
      <c r="F867" s="537"/>
      <c r="G867" s="537"/>
      <c r="H867" s="537"/>
      <c r="I867" s="537"/>
      <c r="J867" s="537"/>
      <c r="K867" s="537"/>
      <c r="L867" s="537"/>
      <c r="M867" s="537"/>
      <c r="N867" s="537"/>
      <c r="O867" s="537"/>
      <c r="P867" s="537"/>
      <c r="Q867" s="537"/>
      <c r="R867" s="537"/>
      <c r="S867" s="537"/>
      <c r="T867" s="537"/>
      <c r="U867" s="537"/>
      <c r="V867" s="537"/>
      <c r="W867" s="537"/>
      <c r="X867" s="537"/>
      <c r="Y867" s="537"/>
      <c r="Z867" s="537"/>
    </row>
    <row r="868" ht="14.25" spans="1:26">
      <c r="A868" s="537"/>
      <c r="B868" s="537"/>
      <c r="C868" s="537"/>
      <c r="D868" s="537"/>
      <c r="E868" s="537"/>
      <c r="F868" s="537"/>
      <c r="G868" s="537"/>
      <c r="H868" s="537"/>
      <c r="I868" s="537"/>
      <c r="J868" s="537"/>
      <c r="K868" s="537"/>
      <c r="L868" s="537"/>
      <c r="M868" s="537"/>
      <c r="N868" s="537"/>
      <c r="O868" s="537"/>
      <c r="P868" s="537"/>
      <c r="Q868" s="537"/>
      <c r="R868" s="537"/>
      <c r="S868" s="537"/>
      <c r="T868" s="537"/>
      <c r="U868" s="537"/>
      <c r="V868" s="537"/>
      <c r="W868" s="537"/>
      <c r="X868" s="537"/>
      <c r="Y868" s="537"/>
      <c r="Z868" s="537"/>
    </row>
    <row r="869" ht="14.25" spans="1:26">
      <c r="A869" s="537"/>
      <c r="B869" s="537"/>
      <c r="C869" s="537"/>
      <c r="D869" s="537"/>
      <c r="E869" s="537"/>
      <c r="F869" s="537"/>
      <c r="G869" s="537"/>
      <c r="H869" s="537"/>
      <c r="I869" s="537"/>
      <c r="J869" s="537"/>
      <c r="K869" s="537"/>
      <c r="L869" s="537"/>
      <c r="M869" s="537"/>
      <c r="N869" s="537"/>
      <c r="O869" s="537"/>
      <c r="P869" s="537"/>
      <c r="Q869" s="537"/>
      <c r="R869" s="537"/>
      <c r="S869" s="537"/>
      <c r="T869" s="537"/>
      <c r="U869" s="537"/>
      <c r="V869" s="537"/>
      <c r="W869" s="537"/>
      <c r="X869" s="537"/>
      <c r="Y869" s="537"/>
      <c r="Z869" s="537"/>
    </row>
    <row r="870" ht="14.25" spans="1:26">
      <c r="A870" s="537"/>
      <c r="B870" s="537"/>
      <c r="C870" s="537"/>
      <c r="D870" s="537"/>
      <c r="E870" s="537"/>
      <c r="F870" s="537"/>
      <c r="G870" s="537"/>
      <c r="H870" s="537"/>
      <c r="I870" s="537"/>
      <c r="J870" s="537"/>
      <c r="K870" s="537"/>
      <c r="L870" s="537"/>
      <c r="M870" s="537"/>
      <c r="N870" s="537"/>
      <c r="O870" s="537"/>
      <c r="P870" s="537"/>
      <c r="Q870" s="537"/>
      <c r="R870" s="537"/>
      <c r="S870" s="537"/>
      <c r="T870" s="537"/>
      <c r="U870" s="537"/>
      <c r="V870" s="537"/>
      <c r="W870" s="537"/>
      <c r="X870" s="537"/>
      <c r="Y870" s="537"/>
      <c r="Z870" s="537"/>
    </row>
    <row r="871" ht="14.25" spans="1:26">
      <c r="A871" s="537"/>
      <c r="B871" s="537"/>
      <c r="C871" s="537"/>
      <c r="D871" s="537"/>
      <c r="E871" s="537"/>
      <c r="F871" s="537"/>
      <c r="G871" s="537"/>
      <c r="H871" s="537"/>
      <c r="I871" s="537"/>
      <c r="J871" s="537"/>
      <c r="K871" s="537"/>
      <c r="L871" s="537"/>
      <c r="M871" s="537"/>
      <c r="N871" s="537"/>
      <c r="O871" s="537"/>
      <c r="P871" s="537"/>
      <c r="Q871" s="537"/>
      <c r="R871" s="537"/>
      <c r="S871" s="537"/>
      <c r="T871" s="537"/>
      <c r="U871" s="537"/>
      <c r="V871" s="537"/>
      <c r="W871" s="537"/>
      <c r="X871" s="537"/>
      <c r="Y871" s="537"/>
      <c r="Z871" s="537"/>
    </row>
    <row r="872" ht="14.25" spans="1:26">
      <c r="A872" s="537"/>
      <c r="B872" s="537"/>
      <c r="C872" s="537"/>
      <c r="D872" s="537"/>
      <c r="E872" s="537"/>
      <c r="F872" s="537"/>
      <c r="G872" s="537"/>
      <c r="H872" s="537"/>
      <c r="I872" s="537"/>
      <c r="J872" s="537"/>
      <c r="K872" s="537"/>
      <c r="L872" s="537"/>
      <c r="M872" s="537"/>
      <c r="N872" s="537"/>
      <c r="O872" s="537"/>
      <c r="P872" s="537"/>
      <c r="Q872" s="537"/>
      <c r="R872" s="537"/>
      <c r="S872" s="537"/>
      <c r="T872" s="537"/>
      <c r="U872" s="537"/>
      <c r="V872" s="537"/>
      <c r="W872" s="537"/>
      <c r="X872" s="537"/>
      <c r="Y872" s="537"/>
      <c r="Z872" s="537"/>
    </row>
    <row r="873" ht="14.25" spans="1:26">
      <c r="A873" s="537"/>
      <c r="B873" s="537"/>
      <c r="C873" s="537"/>
      <c r="D873" s="537"/>
      <c r="E873" s="537"/>
      <c r="F873" s="537"/>
      <c r="G873" s="537"/>
      <c r="H873" s="537"/>
      <c r="I873" s="537"/>
      <c r="J873" s="537"/>
      <c r="K873" s="537"/>
      <c r="L873" s="537"/>
      <c r="M873" s="537"/>
      <c r="N873" s="537"/>
      <c r="O873" s="537"/>
      <c r="P873" s="537"/>
      <c r="Q873" s="537"/>
      <c r="R873" s="537"/>
      <c r="S873" s="537"/>
      <c r="T873" s="537"/>
      <c r="U873" s="537"/>
      <c r="V873" s="537"/>
      <c r="W873" s="537"/>
      <c r="X873" s="537"/>
      <c r="Y873" s="537"/>
      <c r="Z873" s="537"/>
    </row>
    <row r="874" ht="14.25" spans="1:26">
      <c r="A874" s="537"/>
      <c r="B874" s="537"/>
      <c r="C874" s="537"/>
      <c r="D874" s="537"/>
      <c r="E874" s="537"/>
      <c r="F874" s="537"/>
      <c r="G874" s="537"/>
      <c r="H874" s="537"/>
      <c r="I874" s="537"/>
      <c r="J874" s="537"/>
      <c r="K874" s="537"/>
      <c r="L874" s="537"/>
      <c r="M874" s="537"/>
      <c r="N874" s="537"/>
      <c r="O874" s="537"/>
      <c r="P874" s="537"/>
      <c r="Q874" s="537"/>
      <c r="R874" s="537"/>
      <c r="S874" s="537"/>
      <c r="T874" s="537"/>
      <c r="U874" s="537"/>
      <c r="V874" s="537"/>
      <c r="W874" s="537"/>
      <c r="X874" s="537"/>
      <c r="Y874" s="537"/>
      <c r="Z874" s="537"/>
    </row>
    <row r="875" ht="14.25" spans="1:26">
      <c r="A875" s="537"/>
      <c r="B875" s="537"/>
      <c r="C875" s="537"/>
      <c r="D875" s="537"/>
      <c r="E875" s="537"/>
      <c r="F875" s="537"/>
      <c r="G875" s="537"/>
      <c r="H875" s="537"/>
      <c r="I875" s="537"/>
      <c r="J875" s="537"/>
      <c r="K875" s="537"/>
      <c r="L875" s="537"/>
      <c r="M875" s="537"/>
      <c r="N875" s="537"/>
      <c r="O875" s="537"/>
      <c r="P875" s="537"/>
      <c r="Q875" s="537"/>
      <c r="R875" s="537"/>
      <c r="S875" s="537"/>
      <c r="T875" s="537"/>
      <c r="U875" s="537"/>
      <c r="V875" s="537"/>
      <c r="W875" s="537"/>
      <c r="X875" s="537"/>
      <c r="Y875" s="537"/>
      <c r="Z875" s="537"/>
    </row>
    <row r="876" ht="14.25" spans="1:26">
      <c r="A876" s="537"/>
      <c r="B876" s="537"/>
      <c r="C876" s="537"/>
      <c r="D876" s="537"/>
      <c r="E876" s="537"/>
      <c r="F876" s="537"/>
      <c r="G876" s="537"/>
      <c r="H876" s="537"/>
      <c r="I876" s="537"/>
      <c r="J876" s="537"/>
      <c r="K876" s="537"/>
      <c r="L876" s="537"/>
      <c r="M876" s="537"/>
      <c r="N876" s="537"/>
      <c r="O876" s="537"/>
      <c r="P876" s="537"/>
      <c r="Q876" s="537"/>
      <c r="R876" s="537"/>
      <c r="S876" s="537"/>
      <c r="T876" s="537"/>
      <c r="U876" s="537"/>
      <c r="V876" s="537"/>
      <c r="W876" s="537"/>
      <c r="X876" s="537"/>
      <c r="Y876" s="537"/>
      <c r="Z876" s="537"/>
    </row>
    <row r="877" ht="14.25" spans="1:26">
      <c r="A877" s="537"/>
      <c r="B877" s="537"/>
      <c r="C877" s="537"/>
      <c r="D877" s="537"/>
      <c r="E877" s="537"/>
      <c r="F877" s="537"/>
      <c r="G877" s="537"/>
      <c r="H877" s="537"/>
      <c r="I877" s="537"/>
      <c r="J877" s="537"/>
      <c r="K877" s="537"/>
      <c r="L877" s="537"/>
      <c r="M877" s="537"/>
      <c r="N877" s="537"/>
      <c r="O877" s="537"/>
      <c r="P877" s="537"/>
      <c r="Q877" s="537"/>
      <c r="R877" s="537"/>
      <c r="S877" s="537"/>
      <c r="T877" s="537"/>
      <c r="U877" s="537"/>
      <c r="V877" s="537"/>
      <c r="W877" s="537"/>
      <c r="X877" s="537"/>
      <c r="Y877" s="537"/>
      <c r="Z877" s="537"/>
    </row>
    <row r="878" ht="14.25" spans="1:26">
      <c r="A878" s="537"/>
      <c r="B878" s="537"/>
      <c r="C878" s="537"/>
      <c r="D878" s="537"/>
      <c r="E878" s="537"/>
      <c r="F878" s="537"/>
      <c r="G878" s="537"/>
      <c r="H878" s="537"/>
      <c r="I878" s="537"/>
      <c r="J878" s="537"/>
      <c r="K878" s="537"/>
      <c r="L878" s="537"/>
      <c r="M878" s="537"/>
      <c r="N878" s="537"/>
      <c r="O878" s="537"/>
      <c r="P878" s="537"/>
      <c r="Q878" s="537"/>
      <c r="R878" s="537"/>
      <c r="S878" s="537"/>
      <c r="T878" s="537"/>
      <c r="U878" s="537"/>
      <c r="V878" s="537"/>
      <c r="W878" s="537"/>
      <c r="X878" s="537"/>
      <c r="Y878" s="537"/>
      <c r="Z878" s="537"/>
    </row>
    <row r="879" ht="14.25" spans="1:26">
      <c r="A879" s="537"/>
      <c r="B879" s="537"/>
      <c r="C879" s="537"/>
      <c r="D879" s="537"/>
      <c r="E879" s="537"/>
      <c r="F879" s="537"/>
      <c r="G879" s="537"/>
      <c r="H879" s="537"/>
      <c r="I879" s="537"/>
      <c r="J879" s="537"/>
      <c r="K879" s="537"/>
      <c r="L879" s="537"/>
      <c r="M879" s="537"/>
      <c r="N879" s="537"/>
      <c r="O879" s="537"/>
      <c r="P879" s="537"/>
      <c r="Q879" s="537"/>
      <c r="R879" s="537"/>
      <c r="S879" s="537"/>
      <c r="T879" s="537"/>
      <c r="U879" s="537"/>
      <c r="V879" s="537"/>
      <c r="W879" s="537"/>
      <c r="X879" s="537"/>
      <c r="Y879" s="537"/>
      <c r="Z879" s="537"/>
    </row>
    <row r="880" ht="14.25" spans="1:26">
      <c r="A880" s="537"/>
      <c r="B880" s="537"/>
      <c r="C880" s="537"/>
      <c r="D880" s="537"/>
      <c r="E880" s="537"/>
      <c r="F880" s="537"/>
      <c r="G880" s="537"/>
      <c r="H880" s="537"/>
      <c r="I880" s="537"/>
      <c r="J880" s="537"/>
      <c r="K880" s="537"/>
      <c r="L880" s="537"/>
      <c r="M880" s="537"/>
      <c r="N880" s="537"/>
      <c r="O880" s="537"/>
      <c r="P880" s="537"/>
      <c r="Q880" s="537"/>
      <c r="R880" s="537"/>
      <c r="S880" s="537"/>
      <c r="T880" s="537"/>
      <c r="U880" s="537"/>
      <c r="V880" s="537"/>
      <c r="W880" s="537"/>
      <c r="X880" s="537"/>
      <c r="Y880" s="537"/>
      <c r="Z880" s="537"/>
    </row>
    <row r="881" ht="14.25" spans="1:26">
      <c r="A881" s="537"/>
      <c r="B881" s="537"/>
      <c r="C881" s="537"/>
      <c r="D881" s="537"/>
      <c r="E881" s="537"/>
      <c r="F881" s="537"/>
      <c r="G881" s="537"/>
      <c r="H881" s="537"/>
      <c r="I881" s="537"/>
      <c r="J881" s="537"/>
      <c r="K881" s="537"/>
      <c r="L881" s="537"/>
      <c r="M881" s="537"/>
      <c r="N881" s="537"/>
      <c r="O881" s="537"/>
      <c r="P881" s="537"/>
      <c r="Q881" s="537"/>
      <c r="R881" s="537"/>
      <c r="S881" s="537"/>
      <c r="T881" s="537"/>
      <c r="U881" s="537"/>
      <c r="V881" s="537"/>
      <c r="W881" s="537"/>
      <c r="X881" s="537"/>
      <c r="Y881" s="537"/>
      <c r="Z881" s="537"/>
    </row>
    <row r="882" ht="14.25" spans="1:26">
      <c r="A882" s="537"/>
      <c r="B882" s="537"/>
      <c r="C882" s="537"/>
      <c r="D882" s="537"/>
      <c r="E882" s="537"/>
      <c r="F882" s="537"/>
      <c r="G882" s="537"/>
      <c r="H882" s="537"/>
      <c r="I882" s="537"/>
      <c r="J882" s="537"/>
      <c r="K882" s="537"/>
      <c r="L882" s="537"/>
      <c r="M882" s="537"/>
      <c r="N882" s="537"/>
      <c r="O882" s="537"/>
      <c r="P882" s="537"/>
      <c r="Q882" s="537"/>
      <c r="R882" s="537"/>
      <c r="S882" s="537"/>
      <c r="T882" s="537"/>
      <c r="U882" s="537"/>
      <c r="V882" s="537"/>
      <c r="W882" s="537"/>
      <c r="X882" s="537"/>
      <c r="Y882" s="537"/>
      <c r="Z882" s="537"/>
    </row>
    <row r="883" ht="14.25" spans="1:26">
      <c r="A883" s="537"/>
      <c r="B883" s="537"/>
      <c r="C883" s="537"/>
      <c r="D883" s="537"/>
      <c r="E883" s="537"/>
      <c r="F883" s="537"/>
      <c r="G883" s="537"/>
      <c r="H883" s="537"/>
      <c r="I883" s="537"/>
      <c r="J883" s="537"/>
      <c r="K883" s="537"/>
      <c r="L883" s="537"/>
      <c r="M883" s="537"/>
      <c r="N883" s="537"/>
      <c r="O883" s="537"/>
      <c r="P883" s="537"/>
      <c r="Q883" s="537"/>
      <c r="R883" s="537"/>
      <c r="S883" s="537"/>
      <c r="T883" s="537"/>
      <c r="U883" s="537"/>
      <c r="V883" s="537"/>
      <c r="W883" s="537"/>
      <c r="X883" s="537"/>
      <c r="Y883" s="537"/>
      <c r="Z883" s="537"/>
    </row>
    <row r="884" ht="14.25" spans="1:26">
      <c r="A884" s="537"/>
      <c r="B884" s="537"/>
      <c r="C884" s="537"/>
      <c r="D884" s="537"/>
      <c r="E884" s="537"/>
      <c r="F884" s="537"/>
      <c r="G884" s="537"/>
      <c r="H884" s="537"/>
      <c r="I884" s="537"/>
      <c r="J884" s="537"/>
      <c r="K884" s="537"/>
      <c r="L884" s="537"/>
      <c r="M884" s="537"/>
      <c r="N884" s="537"/>
      <c r="O884" s="537"/>
      <c r="P884" s="537"/>
      <c r="Q884" s="537"/>
      <c r="R884" s="537"/>
      <c r="S884" s="537"/>
      <c r="T884" s="537"/>
      <c r="U884" s="537"/>
      <c r="V884" s="537"/>
      <c r="W884" s="537"/>
      <c r="X884" s="537"/>
      <c r="Y884" s="537"/>
      <c r="Z884" s="537"/>
    </row>
    <row r="885" ht="14.25" spans="1:26">
      <c r="A885" s="537"/>
      <c r="B885" s="537"/>
      <c r="C885" s="537"/>
      <c r="D885" s="537"/>
      <c r="E885" s="537"/>
      <c r="F885" s="537"/>
      <c r="G885" s="537"/>
      <c r="H885" s="537"/>
      <c r="I885" s="537"/>
      <c r="J885" s="537"/>
      <c r="K885" s="537"/>
      <c r="L885" s="537"/>
      <c r="M885" s="537"/>
      <c r="N885" s="537"/>
      <c r="O885" s="537"/>
      <c r="P885" s="537"/>
      <c r="Q885" s="537"/>
      <c r="R885" s="537"/>
      <c r="S885" s="537"/>
      <c r="T885" s="537"/>
      <c r="U885" s="537"/>
      <c r="V885" s="537"/>
      <c r="W885" s="537"/>
      <c r="X885" s="537"/>
      <c r="Y885" s="537"/>
      <c r="Z885" s="537"/>
    </row>
    <row r="886" ht="14.25" spans="1:26">
      <c r="A886" s="537"/>
      <c r="B886" s="537"/>
      <c r="C886" s="537"/>
      <c r="D886" s="537"/>
      <c r="E886" s="537"/>
      <c r="F886" s="537"/>
      <c r="G886" s="537"/>
      <c r="H886" s="537"/>
      <c r="I886" s="537"/>
      <c r="J886" s="537"/>
      <c r="K886" s="537"/>
      <c r="L886" s="537"/>
      <c r="M886" s="537"/>
      <c r="N886" s="537"/>
      <c r="O886" s="537"/>
      <c r="P886" s="537"/>
      <c r="Q886" s="537"/>
      <c r="R886" s="537"/>
      <c r="S886" s="537"/>
      <c r="T886" s="537"/>
      <c r="U886" s="537"/>
      <c r="V886" s="537"/>
      <c r="W886" s="537"/>
      <c r="X886" s="537"/>
      <c r="Y886" s="537"/>
      <c r="Z886" s="537"/>
    </row>
    <row r="887" ht="14.25" spans="1:26">
      <c r="A887" s="537"/>
      <c r="B887" s="537"/>
      <c r="C887" s="537"/>
      <c r="D887" s="537"/>
      <c r="E887" s="537"/>
      <c r="F887" s="537"/>
      <c r="G887" s="537"/>
      <c r="H887" s="537"/>
      <c r="I887" s="537"/>
      <c r="J887" s="537"/>
      <c r="K887" s="537"/>
      <c r="L887" s="537"/>
      <c r="M887" s="537"/>
      <c r="N887" s="537"/>
      <c r="O887" s="537"/>
      <c r="P887" s="537"/>
      <c r="Q887" s="537"/>
      <c r="R887" s="537"/>
      <c r="S887" s="537"/>
      <c r="T887" s="537"/>
      <c r="U887" s="537"/>
      <c r="V887" s="537"/>
      <c r="W887" s="537"/>
      <c r="X887" s="537"/>
      <c r="Y887" s="537"/>
      <c r="Z887" s="537"/>
    </row>
    <row r="888" ht="14.25" spans="1:26">
      <c r="A888" s="537"/>
      <c r="B888" s="537"/>
      <c r="C888" s="537"/>
      <c r="D888" s="537"/>
      <c r="E888" s="537"/>
      <c r="F888" s="537"/>
      <c r="G888" s="537"/>
      <c r="H888" s="537"/>
      <c r="I888" s="537"/>
      <c r="J888" s="537"/>
      <c r="K888" s="537"/>
      <c r="L888" s="537"/>
      <c r="M888" s="537"/>
      <c r="N888" s="537"/>
      <c r="O888" s="537"/>
      <c r="P888" s="537"/>
      <c r="Q888" s="537"/>
      <c r="R888" s="537"/>
      <c r="S888" s="537"/>
      <c r="T888" s="537"/>
      <c r="U888" s="537"/>
      <c r="V888" s="537"/>
      <c r="W888" s="537"/>
      <c r="X888" s="537"/>
      <c r="Y888" s="537"/>
      <c r="Z888" s="537"/>
    </row>
    <row r="889" ht="14.25" spans="1:26">
      <c r="A889" s="537"/>
      <c r="B889" s="537"/>
      <c r="C889" s="537"/>
      <c r="D889" s="537"/>
      <c r="E889" s="537"/>
      <c r="F889" s="537"/>
      <c r="G889" s="537"/>
      <c r="H889" s="537"/>
      <c r="I889" s="537"/>
      <c r="J889" s="537"/>
      <c r="K889" s="537"/>
      <c r="L889" s="537"/>
      <c r="M889" s="537"/>
      <c r="N889" s="537"/>
      <c r="O889" s="537"/>
      <c r="P889" s="537"/>
      <c r="Q889" s="537"/>
      <c r="R889" s="537"/>
      <c r="S889" s="537"/>
      <c r="T889" s="537"/>
      <c r="U889" s="537"/>
      <c r="V889" s="537"/>
      <c r="W889" s="537"/>
      <c r="X889" s="537"/>
      <c r="Y889" s="537"/>
      <c r="Z889" s="537"/>
    </row>
    <row r="890" ht="14.25" spans="1:26">
      <c r="A890" s="537"/>
      <c r="B890" s="537"/>
      <c r="C890" s="537"/>
      <c r="D890" s="537"/>
      <c r="E890" s="537"/>
      <c r="F890" s="537"/>
      <c r="G890" s="537"/>
      <c r="H890" s="537"/>
      <c r="I890" s="537"/>
      <c r="J890" s="537"/>
      <c r="K890" s="537"/>
      <c r="L890" s="537"/>
      <c r="M890" s="537"/>
      <c r="N890" s="537"/>
      <c r="O890" s="537"/>
      <c r="P890" s="537"/>
      <c r="Q890" s="537"/>
      <c r="R890" s="537"/>
      <c r="S890" s="537"/>
      <c r="T890" s="537"/>
      <c r="U890" s="537"/>
      <c r="V890" s="537"/>
      <c r="W890" s="537"/>
      <c r="X890" s="537"/>
      <c r="Y890" s="537"/>
      <c r="Z890" s="537"/>
    </row>
    <row r="891" ht="14.25" spans="1:26">
      <c r="A891" s="537"/>
      <c r="B891" s="537"/>
      <c r="C891" s="537"/>
      <c r="D891" s="537"/>
      <c r="E891" s="537"/>
      <c r="F891" s="537"/>
      <c r="G891" s="537"/>
      <c r="H891" s="537"/>
      <c r="I891" s="537"/>
      <c r="J891" s="537"/>
      <c r="K891" s="537"/>
      <c r="L891" s="537"/>
      <c r="M891" s="537"/>
      <c r="N891" s="537"/>
      <c r="O891" s="537"/>
      <c r="P891" s="537"/>
      <c r="Q891" s="537"/>
      <c r="R891" s="537"/>
      <c r="S891" s="537"/>
      <c r="T891" s="537"/>
      <c r="U891" s="537"/>
      <c r="V891" s="537"/>
      <c r="W891" s="537"/>
      <c r="X891" s="537"/>
      <c r="Y891" s="537"/>
      <c r="Z891" s="537"/>
    </row>
    <row r="892" ht="14.25" spans="1:26">
      <c r="A892" s="537"/>
      <c r="B892" s="537"/>
      <c r="C892" s="537"/>
      <c r="D892" s="537"/>
      <c r="E892" s="537"/>
      <c r="F892" s="537"/>
      <c r="G892" s="537"/>
      <c r="H892" s="537"/>
      <c r="I892" s="537"/>
      <c r="J892" s="537"/>
      <c r="K892" s="537"/>
      <c r="L892" s="537"/>
      <c r="M892" s="537"/>
      <c r="N892" s="537"/>
      <c r="O892" s="537"/>
      <c r="P892" s="537"/>
      <c r="Q892" s="537"/>
      <c r="R892" s="537"/>
      <c r="S892" s="537"/>
      <c r="T892" s="537"/>
      <c r="U892" s="537"/>
      <c r="V892" s="537"/>
      <c r="W892" s="537"/>
      <c r="X892" s="537"/>
      <c r="Y892" s="537"/>
      <c r="Z892" s="537"/>
    </row>
    <row r="893" ht="14.25" spans="1:26">
      <c r="A893" s="537"/>
      <c r="B893" s="537"/>
      <c r="C893" s="537"/>
      <c r="D893" s="537"/>
      <c r="E893" s="537"/>
      <c r="F893" s="537"/>
      <c r="G893" s="537"/>
      <c r="H893" s="537"/>
      <c r="I893" s="537"/>
      <c r="J893" s="537"/>
      <c r="K893" s="537"/>
      <c r="L893" s="537"/>
      <c r="M893" s="537"/>
      <c r="N893" s="537"/>
      <c r="O893" s="537"/>
      <c r="P893" s="537"/>
      <c r="Q893" s="537"/>
      <c r="R893" s="537"/>
      <c r="S893" s="537"/>
      <c r="T893" s="537"/>
      <c r="U893" s="537"/>
      <c r="V893" s="537"/>
      <c r="W893" s="537"/>
      <c r="X893" s="537"/>
      <c r="Y893" s="537"/>
      <c r="Z893" s="537"/>
    </row>
    <row r="894" ht="14.25" spans="1:26">
      <c r="A894" s="537"/>
      <c r="B894" s="537"/>
      <c r="C894" s="537"/>
      <c r="D894" s="537"/>
      <c r="E894" s="537"/>
      <c r="F894" s="537"/>
      <c r="G894" s="537"/>
      <c r="H894" s="537"/>
      <c r="I894" s="537"/>
      <c r="J894" s="537"/>
      <c r="K894" s="537"/>
      <c r="L894" s="537"/>
      <c r="M894" s="537"/>
      <c r="N894" s="537"/>
      <c r="O894" s="537"/>
      <c r="P894" s="537"/>
      <c r="Q894" s="537"/>
      <c r="R894" s="537"/>
      <c r="S894" s="537"/>
      <c r="T894" s="537"/>
      <c r="U894" s="537"/>
      <c r="V894" s="537"/>
      <c r="W894" s="537"/>
      <c r="X894" s="537"/>
      <c r="Y894" s="537"/>
      <c r="Z894" s="537"/>
    </row>
    <row r="895" ht="14.25" spans="1:26">
      <c r="A895" s="537"/>
      <c r="B895" s="537"/>
      <c r="C895" s="537"/>
      <c r="D895" s="537"/>
      <c r="E895" s="537"/>
      <c r="F895" s="537"/>
      <c r="G895" s="537"/>
      <c r="H895" s="537"/>
      <c r="I895" s="537"/>
      <c r="J895" s="537"/>
      <c r="K895" s="537"/>
      <c r="L895" s="537"/>
      <c r="M895" s="537"/>
      <c r="N895" s="537"/>
      <c r="O895" s="537"/>
      <c r="P895" s="537"/>
      <c r="Q895" s="537"/>
      <c r="R895" s="537"/>
      <c r="S895" s="537"/>
      <c r="T895" s="537"/>
      <c r="U895" s="537"/>
      <c r="V895" s="537"/>
      <c r="W895" s="537"/>
      <c r="X895" s="537"/>
      <c r="Y895" s="537"/>
      <c r="Z895" s="537"/>
    </row>
    <row r="896" ht="14.25" spans="1:26">
      <c r="A896" s="537"/>
      <c r="B896" s="537"/>
      <c r="C896" s="537"/>
      <c r="D896" s="537"/>
      <c r="E896" s="537"/>
      <c r="F896" s="537"/>
      <c r="G896" s="537"/>
      <c r="H896" s="537"/>
      <c r="I896" s="537"/>
      <c r="J896" s="537"/>
      <c r="K896" s="537"/>
      <c r="L896" s="537"/>
      <c r="M896" s="537"/>
      <c r="N896" s="537"/>
      <c r="O896" s="537"/>
      <c r="P896" s="537"/>
      <c r="Q896" s="537"/>
      <c r="R896" s="537"/>
      <c r="S896" s="537"/>
      <c r="T896" s="537"/>
      <c r="U896" s="537"/>
      <c r="V896" s="537"/>
      <c r="W896" s="537"/>
      <c r="X896" s="537"/>
      <c r="Y896" s="537"/>
      <c r="Z896" s="537"/>
    </row>
    <row r="897" ht="14.25" spans="1:26">
      <c r="A897" s="537"/>
      <c r="B897" s="537"/>
      <c r="C897" s="537"/>
      <c r="D897" s="537"/>
      <c r="E897" s="537"/>
      <c r="F897" s="537"/>
      <c r="G897" s="537"/>
      <c r="H897" s="537"/>
      <c r="I897" s="537"/>
      <c r="J897" s="537"/>
      <c r="K897" s="537"/>
      <c r="L897" s="537"/>
      <c r="M897" s="537"/>
      <c r="N897" s="537"/>
      <c r="O897" s="537"/>
      <c r="P897" s="537"/>
      <c r="Q897" s="537"/>
      <c r="R897" s="537"/>
      <c r="S897" s="537"/>
      <c r="T897" s="537"/>
      <c r="U897" s="537"/>
      <c r="V897" s="537"/>
      <c r="W897" s="537"/>
      <c r="X897" s="537"/>
      <c r="Y897" s="537"/>
      <c r="Z897" s="537"/>
    </row>
    <row r="898" ht="14.25" spans="1:26">
      <c r="A898" s="537"/>
      <c r="B898" s="537"/>
      <c r="C898" s="537"/>
      <c r="D898" s="537"/>
      <c r="E898" s="537"/>
      <c r="F898" s="537"/>
      <c r="G898" s="537"/>
      <c r="H898" s="537"/>
      <c r="I898" s="537"/>
      <c r="J898" s="537"/>
      <c r="K898" s="537"/>
      <c r="L898" s="537"/>
      <c r="M898" s="537"/>
      <c r="N898" s="537"/>
      <c r="O898" s="537"/>
      <c r="P898" s="537"/>
      <c r="Q898" s="537"/>
      <c r="R898" s="537"/>
      <c r="S898" s="537"/>
      <c r="T898" s="537"/>
      <c r="U898" s="537"/>
      <c r="V898" s="537"/>
      <c r="W898" s="537"/>
      <c r="X898" s="537"/>
      <c r="Y898" s="537"/>
      <c r="Z898" s="537"/>
    </row>
    <row r="899" ht="14.25" spans="1:26">
      <c r="A899" s="537"/>
      <c r="B899" s="537"/>
      <c r="C899" s="537"/>
      <c r="D899" s="537"/>
      <c r="E899" s="537"/>
      <c r="F899" s="537"/>
      <c r="G899" s="537"/>
      <c r="H899" s="537"/>
      <c r="I899" s="537"/>
      <c r="J899" s="537"/>
      <c r="K899" s="537"/>
      <c r="L899" s="537"/>
      <c r="M899" s="537"/>
      <c r="N899" s="537"/>
      <c r="O899" s="537"/>
      <c r="P899" s="537"/>
      <c r="Q899" s="537"/>
      <c r="R899" s="537"/>
      <c r="S899" s="537"/>
      <c r="T899" s="537"/>
      <c r="U899" s="537"/>
      <c r="V899" s="537"/>
      <c r="W899" s="537"/>
      <c r="X899" s="537"/>
      <c r="Y899" s="537"/>
      <c r="Z899" s="537"/>
    </row>
    <row r="900" ht="14.25" spans="1:26">
      <c r="A900" s="537"/>
      <c r="B900" s="537"/>
      <c r="C900" s="537"/>
      <c r="D900" s="537"/>
      <c r="E900" s="537"/>
      <c r="F900" s="537"/>
      <c r="G900" s="537"/>
      <c r="H900" s="537"/>
      <c r="I900" s="537"/>
      <c r="J900" s="537"/>
      <c r="K900" s="537"/>
      <c r="L900" s="537"/>
      <c r="M900" s="537"/>
      <c r="N900" s="537"/>
      <c r="O900" s="537"/>
      <c r="P900" s="537"/>
      <c r="Q900" s="537"/>
      <c r="R900" s="537"/>
      <c r="S900" s="537"/>
      <c r="T900" s="537"/>
      <c r="U900" s="537"/>
      <c r="V900" s="537"/>
      <c r="W900" s="537"/>
      <c r="X900" s="537"/>
      <c r="Y900" s="537"/>
      <c r="Z900" s="537"/>
    </row>
    <row r="901" ht="14.25" spans="1:26">
      <c r="A901" s="537"/>
      <c r="B901" s="537"/>
      <c r="C901" s="537"/>
      <c r="D901" s="537"/>
      <c r="E901" s="537"/>
      <c r="F901" s="537"/>
      <c r="G901" s="537"/>
      <c r="H901" s="537"/>
      <c r="I901" s="537"/>
      <c r="J901" s="537"/>
      <c r="K901" s="537"/>
      <c r="L901" s="537"/>
      <c r="M901" s="537"/>
      <c r="N901" s="537"/>
      <c r="O901" s="537"/>
      <c r="P901" s="537"/>
      <c r="Q901" s="537"/>
      <c r="R901" s="537"/>
      <c r="S901" s="537"/>
      <c r="T901" s="537"/>
      <c r="U901" s="537"/>
      <c r="V901" s="537"/>
      <c r="W901" s="537"/>
      <c r="X901" s="537"/>
      <c r="Y901" s="537"/>
      <c r="Z901" s="537"/>
    </row>
    <row r="902" ht="14.25" spans="1:26">
      <c r="A902" s="537"/>
      <c r="B902" s="537"/>
      <c r="C902" s="537"/>
      <c r="D902" s="537"/>
      <c r="E902" s="537"/>
      <c r="F902" s="537"/>
      <c r="G902" s="537"/>
      <c r="H902" s="537"/>
      <c r="I902" s="537"/>
      <c r="J902" s="537"/>
      <c r="K902" s="537"/>
      <c r="L902" s="537"/>
      <c r="M902" s="537"/>
      <c r="N902" s="537"/>
      <c r="O902" s="537"/>
      <c r="P902" s="537"/>
      <c r="Q902" s="537"/>
      <c r="R902" s="537"/>
      <c r="S902" s="537"/>
      <c r="T902" s="537"/>
      <c r="U902" s="537"/>
      <c r="V902" s="537"/>
      <c r="W902" s="537"/>
      <c r="X902" s="537"/>
      <c r="Y902" s="537"/>
      <c r="Z902" s="537"/>
    </row>
    <row r="903" ht="14.25" spans="1:26">
      <c r="A903" s="537"/>
      <c r="B903" s="537"/>
      <c r="C903" s="537"/>
      <c r="D903" s="537"/>
      <c r="E903" s="537"/>
      <c r="F903" s="537"/>
      <c r="G903" s="537"/>
      <c r="H903" s="537"/>
      <c r="I903" s="537"/>
      <c r="J903" s="537"/>
      <c r="K903" s="537"/>
      <c r="L903" s="537"/>
      <c r="M903" s="537"/>
      <c r="N903" s="537"/>
      <c r="O903" s="537"/>
      <c r="P903" s="537"/>
      <c r="Q903" s="537"/>
      <c r="R903" s="537"/>
      <c r="S903" s="537"/>
      <c r="T903" s="537"/>
      <c r="U903" s="537"/>
      <c r="V903" s="537"/>
      <c r="W903" s="537"/>
      <c r="X903" s="537"/>
      <c r="Y903" s="537"/>
      <c r="Z903" s="537"/>
    </row>
    <row r="904" ht="14.25" spans="1:26">
      <c r="A904" s="537"/>
      <c r="B904" s="537"/>
      <c r="C904" s="537"/>
      <c r="D904" s="537"/>
      <c r="E904" s="537"/>
      <c r="F904" s="537"/>
      <c r="G904" s="537"/>
      <c r="H904" s="537"/>
      <c r="I904" s="537"/>
      <c r="J904" s="537"/>
      <c r="K904" s="537"/>
      <c r="L904" s="537"/>
      <c r="M904" s="537"/>
      <c r="N904" s="537"/>
      <c r="O904" s="537"/>
      <c r="P904" s="537"/>
      <c r="Q904" s="537"/>
      <c r="R904" s="537"/>
      <c r="S904" s="537"/>
      <c r="T904" s="537"/>
      <c r="U904" s="537"/>
      <c r="V904" s="537"/>
      <c r="W904" s="537"/>
      <c r="X904" s="537"/>
      <c r="Y904" s="537"/>
      <c r="Z904" s="537"/>
    </row>
    <row r="905" ht="14.25" spans="1:26">
      <c r="A905" s="537"/>
      <c r="B905" s="537"/>
      <c r="C905" s="537"/>
      <c r="D905" s="537"/>
      <c r="E905" s="537"/>
      <c r="F905" s="537"/>
      <c r="G905" s="537"/>
      <c r="H905" s="537"/>
      <c r="I905" s="537"/>
      <c r="J905" s="537"/>
      <c r="K905" s="537"/>
      <c r="L905" s="537"/>
      <c r="M905" s="537"/>
      <c r="N905" s="537"/>
      <c r="O905" s="537"/>
      <c r="P905" s="537"/>
      <c r="Q905" s="537"/>
      <c r="R905" s="537"/>
      <c r="S905" s="537"/>
      <c r="T905" s="537"/>
      <c r="U905" s="537"/>
      <c r="V905" s="537"/>
      <c r="W905" s="537"/>
      <c r="X905" s="537"/>
      <c r="Y905" s="537"/>
      <c r="Z905" s="537"/>
    </row>
    <row r="906" ht="14.25" spans="1:26">
      <c r="A906" s="537"/>
      <c r="B906" s="537"/>
      <c r="C906" s="537"/>
      <c r="D906" s="537"/>
      <c r="E906" s="537"/>
      <c r="F906" s="537"/>
      <c r="G906" s="537"/>
      <c r="H906" s="537"/>
      <c r="I906" s="537"/>
      <c r="J906" s="537"/>
      <c r="K906" s="537"/>
      <c r="L906" s="537"/>
      <c r="M906" s="537"/>
      <c r="N906" s="537"/>
      <c r="O906" s="537"/>
      <c r="P906" s="537"/>
      <c r="Q906" s="537"/>
      <c r="R906" s="537"/>
      <c r="S906" s="537"/>
      <c r="T906" s="537"/>
      <c r="U906" s="537"/>
      <c r="V906" s="537"/>
      <c r="W906" s="537"/>
      <c r="X906" s="537"/>
      <c r="Y906" s="537"/>
      <c r="Z906" s="537"/>
    </row>
    <row r="907" ht="14.25" spans="1:26">
      <c r="A907" s="537"/>
      <c r="B907" s="537"/>
      <c r="C907" s="537"/>
      <c r="D907" s="537"/>
      <c r="E907" s="537"/>
      <c r="F907" s="537"/>
      <c r="G907" s="537"/>
      <c r="H907" s="537"/>
      <c r="I907" s="537"/>
      <c r="J907" s="537"/>
      <c r="K907" s="537"/>
      <c r="L907" s="537"/>
      <c r="M907" s="537"/>
      <c r="N907" s="537"/>
      <c r="O907" s="537"/>
      <c r="P907" s="537"/>
      <c r="Q907" s="537"/>
      <c r="R907" s="537"/>
      <c r="S907" s="537"/>
      <c r="T907" s="537"/>
      <c r="U907" s="537"/>
      <c r="V907" s="537"/>
      <c r="W907" s="537"/>
      <c r="X907" s="537"/>
      <c r="Y907" s="537"/>
      <c r="Z907" s="537"/>
    </row>
    <row r="908" ht="14.25" spans="1:26">
      <c r="A908" s="537"/>
      <c r="B908" s="537"/>
      <c r="C908" s="537"/>
      <c r="D908" s="537"/>
      <c r="E908" s="537"/>
      <c r="F908" s="537"/>
      <c r="G908" s="537"/>
      <c r="H908" s="537"/>
      <c r="I908" s="537"/>
      <c r="J908" s="537"/>
      <c r="K908" s="537"/>
      <c r="L908" s="537"/>
      <c r="M908" s="537"/>
      <c r="N908" s="537"/>
      <c r="O908" s="537"/>
      <c r="P908" s="537"/>
      <c r="Q908" s="537"/>
      <c r="R908" s="537"/>
      <c r="S908" s="537"/>
      <c r="T908" s="537"/>
      <c r="U908" s="537"/>
      <c r="V908" s="537"/>
      <c r="W908" s="537"/>
      <c r="X908" s="537"/>
      <c r="Y908" s="537"/>
      <c r="Z908" s="537"/>
    </row>
    <row r="909" ht="14.25" spans="1:26">
      <c r="A909" s="537"/>
      <c r="B909" s="537"/>
      <c r="C909" s="537"/>
      <c r="D909" s="537"/>
      <c r="E909" s="537"/>
      <c r="F909" s="537"/>
      <c r="G909" s="537"/>
      <c r="H909" s="537"/>
      <c r="I909" s="537"/>
      <c r="J909" s="537"/>
      <c r="K909" s="537"/>
      <c r="L909" s="537"/>
      <c r="M909" s="537"/>
      <c r="N909" s="537"/>
      <c r="O909" s="537"/>
      <c r="P909" s="537"/>
      <c r="Q909" s="537"/>
      <c r="R909" s="537"/>
      <c r="S909" s="537"/>
      <c r="T909" s="537"/>
      <c r="U909" s="537"/>
      <c r="V909" s="537"/>
      <c r="W909" s="537"/>
      <c r="X909" s="537"/>
      <c r="Y909" s="537"/>
      <c r="Z909" s="537"/>
    </row>
    <row r="910" ht="14.25" spans="1:26">
      <c r="A910" s="537"/>
      <c r="B910" s="537"/>
      <c r="C910" s="537"/>
      <c r="D910" s="537"/>
      <c r="E910" s="537"/>
      <c r="F910" s="537"/>
      <c r="G910" s="537"/>
      <c r="H910" s="537"/>
      <c r="I910" s="537"/>
      <c r="J910" s="537"/>
      <c r="K910" s="537"/>
      <c r="L910" s="537"/>
      <c r="M910" s="537"/>
      <c r="N910" s="537"/>
      <c r="O910" s="537"/>
      <c r="P910" s="537"/>
      <c r="Q910" s="537"/>
      <c r="R910" s="537"/>
      <c r="S910" s="537"/>
      <c r="T910" s="537"/>
      <c r="U910" s="537"/>
      <c r="V910" s="537"/>
      <c r="W910" s="537"/>
      <c r="X910" s="537"/>
      <c r="Y910" s="537"/>
      <c r="Z910" s="537"/>
    </row>
    <row r="911" ht="14.25" spans="1:26">
      <c r="A911" s="537"/>
      <c r="B911" s="537"/>
      <c r="C911" s="537"/>
      <c r="D911" s="537"/>
      <c r="E911" s="537"/>
      <c r="F911" s="537"/>
      <c r="G911" s="537"/>
      <c r="H911" s="537"/>
      <c r="I911" s="537"/>
      <c r="J911" s="537"/>
      <c r="K911" s="537"/>
      <c r="L911" s="537"/>
      <c r="M911" s="537"/>
      <c r="N911" s="537"/>
      <c r="O911" s="537"/>
      <c r="P911" s="537"/>
      <c r="Q911" s="537"/>
      <c r="R911" s="537"/>
      <c r="S911" s="537"/>
      <c r="T911" s="537"/>
      <c r="U911" s="537"/>
      <c r="V911" s="537"/>
      <c r="W911" s="537"/>
      <c r="X911" s="537"/>
      <c r="Y911" s="537"/>
      <c r="Z911" s="537"/>
    </row>
    <row r="912" ht="14.25" spans="1:26">
      <c r="A912" s="537"/>
      <c r="B912" s="537"/>
      <c r="C912" s="537"/>
      <c r="D912" s="537"/>
      <c r="E912" s="537"/>
      <c r="F912" s="537"/>
      <c r="G912" s="537"/>
      <c r="H912" s="537"/>
      <c r="I912" s="537"/>
      <c r="J912" s="537"/>
      <c r="K912" s="537"/>
      <c r="L912" s="537"/>
      <c r="M912" s="537"/>
      <c r="N912" s="537"/>
      <c r="O912" s="537"/>
      <c r="P912" s="537"/>
      <c r="Q912" s="537"/>
      <c r="R912" s="537"/>
      <c r="S912" s="537"/>
      <c r="T912" s="537"/>
      <c r="U912" s="537"/>
      <c r="V912" s="537"/>
      <c r="W912" s="537"/>
      <c r="X912" s="537"/>
      <c r="Y912" s="537"/>
      <c r="Z912" s="537"/>
    </row>
    <row r="913" ht="14.25" spans="1:26">
      <c r="A913" s="537"/>
      <c r="B913" s="537"/>
      <c r="C913" s="537"/>
      <c r="D913" s="537"/>
      <c r="E913" s="537"/>
      <c r="F913" s="537"/>
      <c r="G913" s="537"/>
      <c r="H913" s="537"/>
      <c r="I913" s="537"/>
      <c r="J913" s="537"/>
      <c r="K913" s="537"/>
      <c r="L913" s="537"/>
      <c r="M913" s="537"/>
      <c r="N913" s="537"/>
      <c r="O913" s="537"/>
      <c r="P913" s="537"/>
      <c r="Q913" s="537"/>
      <c r="R913" s="537"/>
      <c r="S913" s="537"/>
      <c r="T913" s="537"/>
      <c r="U913" s="537"/>
      <c r="V913" s="537"/>
      <c r="W913" s="537"/>
      <c r="X913" s="537"/>
      <c r="Y913" s="537"/>
      <c r="Z913" s="537"/>
    </row>
    <row r="914" ht="14.25" spans="1:26">
      <c r="A914" s="537"/>
      <c r="B914" s="537"/>
      <c r="C914" s="537"/>
      <c r="D914" s="537"/>
      <c r="E914" s="537"/>
      <c r="F914" s="537"/>
      <c r="G914" s="537"/>
      <c r="H914" s="537"/>
      <c r="I914" s="537"/>
      <c r="J914" s="537"/>
      <c r="K914" s="537"/>
      <c r="L914" s="537"/>
      <c r="M914" s="537"/>
      <c r="N914" s="537"/>
      <c r="O914" s="537"/>
      <c r="P914" s="537"/>
      <c r="Q914" s="537"/>
      <c r="R914" s="537"/>
      <c r="S914" s="537"/>
      <c r="T914" s="537"/>
      <c r="U914" s="537"/>
      <c r="V914" s="537"/>
      <c r="W914" s="537"/>
      <c r="X914" s="537"/>
      <c r="Y914" s="537"/>
      <c r="Z914" s="537"/>
    </row>
    <row r="915" ht="14.25" spans="1:26">
      <c r="A915" s="537"/>
      <c r="B915" s="537"/>
      <c r="C915" s="537"/>
      <c r="D915" s="537"/>
      <c r="E915" s="537"/>
      <c r="F915" s="537"/>
      <c r="G915" s="537"/>
      <c r="H915" s="537"/>
      <c r="I915" s="537"/>
      <c r="J915" s="537"/>
      <c r="K915" s="537"/>
      <c r="L915" s="537"/>
      <c r="M915" s="537"/>
      <c r="N915" s="537"/>
      <c r="O915" s="537"/>
      <c r="P915" s="537"/>
      <c r="Q915" s="537"/>
      <c r="R915" s="537"/>
      <c r="S915" s="537"/>
      <c r="T915" s="537"/>
      <c r="U915" s="537"/>
      <c r="V915" s="537"/>
      <c r="W915" s="537"/>
      <c r="X915" s="537"/>
      <c r="Y915" s="537"/>
      <c r="Z915" s="537"/>
    </row>
    <row r="916" ht="14.25" spans="1:26">
      <c r="A916" s="537"/>
      <c r="B916" s="537"/>
      <c r="C916" s="537"/>
      <c r="D916" s="537"/>
      <c r="E916" s="537"/>
      <c r="F916" s="537"/>
      <c r="G916" s="537"/>
      <c r="H916" s="537"/>
      <c r="I916" s="537"/>
      <c r="J916" s="537"/>
      <c r="K916" s="537"/>
      <c r="L916" s="537"/>
      <c r="M916" s="537"/>
      <c r="N916" s="537"/>
      <c r="O916" s="537"/>
      <c r="P916" s="537"/>
      <c r="Q916" s="537"/>
      <c r="R916" s="537"/>
      <c r="S916" s="537"/>
      <c r="T916" s="537"/>
      <c r="U916" s="537"/>
      <c r="V916" s="537"/>
      <c r="W916" s="537"/>
      <c r="X916" s="537"/>
      <c r="Y916" s="537"/>
      <c r="Z916" s="537"/>
    </row>
    <row r="917" ht="14.25" spans="1:26">
      <c r="A917" s="537"/>
      <c r="B917" s="537"/>
      <c r="C917" s="537"/>
      <c r="D917" s="537"/>
      <c r="E917" s="537"/>
      <c r="F917" s="537"/>
      <c r="G917" s="537"/>
      <c r="H917" s="537"/>
      <c r="I917" s="537"/>
      <c r="J917" s="537"/>
      <c r="K917" s="537"/>
      <c r="L917" s="537"/>
      <c r="M917" s="537"/>
      <c r="N917" s="537"/>
      <c r="O917" s="537"/>
      <c r="P917" s="537"/>
      <c r="Q917" s="537"/>
      <c r="R917" s="537"/>
      <c r="S917" s="537"/>
      <c r="T917" s="537"/>
      <c r="U917" s="537"/>
      <c r="V917" s="537"/>
      <c r="W917" s="537"/>
      <c r="X917" s="537"/>
      <c r="Y917" s="537"/>
      <c r="Z917" s="537"/>
    </row>
    <row r="918" ht="14.25" spans="1:26">
      <c r="A918" s="537"/>
      <c r="B918" s="537"/>
      <c r="C918" s="537"/>
      <c r="D918" s="537"/>
      <c r="E918" s="537"/>
      <c r="F918" s="537"/>
      <c r="G918" s="537"/>
      <c r="H918" s="537"/>
      <c r="I918" s="537"/>
      <c r="J918" s="537"/>
      <c r="K918" s="537"/>
      <c r="L918" s="537"/>
      <c r="M918" s="537"/>
      <c r="N918" s="537"/>
      <c r="O918" s="537"/>
      <c r="P918" s="537"/>
      <c r="Q918" s="537"/>
      <c r="R918" s="537"/>
      <c r="S918" s="537"/>
      <c r="T918" s="537"/>
      <c r="U918" s="537"/>
      <c r="V918" s="537"/>
      <c r="W918" s="537"/>
      <c r="X918" s="537"/>
      <c r="Y918" s="537"/>
      <c r="Z918" s="537"/>
    </row>
    <row r="919" ht="14.25" spans="1:26">
      <c r="A919" s="537"/>
      <c r="B919" s="537"/>
      <c r="C919" s="537"/>
      <c r="D919" s="537"/>
      <c r="E919" s="537"/>
      <c r="F919" s="537"/>
      <c r="G919" s="537"/>
      <c r="H919" s="537"/>
      <c r="I919" s="537"/>
      <c r="J919" s="537"/>
      <c r="K919" s="537"/>
      <c r="L919" s="537"/>
      <c r="M919" s="537"/>
      <c r="N919" s="537"/>
      <c r="O919" s="537"/>
      <c r="P919" s="537"/>
      <c r="Q919" s="537"/>
      <c r="R919" s="537"/>
      <c r="S919" s="537"/>
      <c r="T919" s="537"/>
      <c r="U919" s="537"/>
      <c r="V919" s="537"/>
      <c r="W919" s="537"/>
      <c r="X919" s="537"/>
      <c r="Y919" s="537"/>
      <c r="Z919" s="537"/>
    </row>
    <row r="920" ht="14.25" spans="1:26">
      <c r="A920" s="537"/>
      <c r="B920" s="537"/>
      <c r="C920" s="537"/>
      <c r="D920" s="537"/>
      <c r="E920" s="537"/>
      <c r="F920" s="537"/>
      <c r="G920" s="537"/>
      <c r="H920" s="537"/>
      <c r="I920" s="537"/>
      <c r="J920" s="537"/>
      <c r="K920" s="537"/>
      <c r="L920" s="537"/>
      <c r="M920" s="537"/>
      <c r="N920" s="537"/>
      <c r="O920" s="537"/>
      <c r="P920" s="537"/>
      <c r="Q920" s="537"/>
      <c r="R920" s="537"/>
      <c r="S920" s="537"/>
      <c r="T920" s="537"/>
      <c r="U920" s="537"/>
      <c r="V920" s="537"/>
      <c r="W920" s="537"/>
      <c r="X920" s="537"/>
      <c r="Y920" s="537"/>
      <c r="Z920" s="537"/>
    </row>
    <row r="921" ht="14.25" spans="1:26">
      <c r="A921" s="537"/>
      <c r="B921" s="537"/>
      <c r="C921" s="537"/>
      <c r="D921" s="537"/>
      <c r="E921" s="537"/>
      <c r="F921" s="537"/>
      <c r="G921" s="537"/>
      <c r="H921" s="537"/>
      <c r="I921" s="537"/>
      <c r="J921" s="537"/>
      <c r="K921" s="537"/>
      <c r="L921" s="537"/>
      <c r="M921" s="537"/>
      <c r="N921" s="537"/>
      <c r="O921" s="537"/>
      <c r="P921" s="537"/>
      <c r="Q921" s="537"/>
      <c r="R921" s="537"/>
      <c r="S921" s="537"/>
      <c r="T921" s="537"/>
      <c r="U921" s="537"/>
      <c r="V921" s="537"/>
      <c r="W921" s="537"/>
      <c r="X921" s="537"/>
      <c r="Y921" s="537"/>
      <c r="Z921" s="537"/>
    </row>
    <row r="922" ht="14.25" spans="1:26">
      <c r="A922" s="537"/>
      <c r="B922" s="537"/>
      <c r="C922" s="537"/>
      <c r="D922" s="537"/>
      <c r="E922" s="537"/>
      <c r="F922" s="537"/>
      <c r="G922" s="537"/>
      <c r="H922" s="537"/>
      <c r="I922" s="537"/>
      <c r="J922" s="537"/>
      <c r="K922" s="537"/>
      <c r="L922" s="537"/>
      <c r="M922" s="537"/>
      <c r="N922" s="537"/>
      <c r="O922" s="537"/>
      <c r="P922" s="537"/>
      <c r="Q922" s="537"/>
      <c r="R922" s="537"/>
      <c r="S922" s="537"/>
      <c r="T922" s="537"/>
      <c r="U922" s="537"/>
      <c r="V922" s="537"/>
      <c r="W922" s="537"/>
      <c r="X922" s="537"/>
      <c r="Y922" s="537"/>
      <c r="Z922" s="537"/>
    </row>
    <row r="923" ht="14.25" spans="1:26">
      <c r="A923" s="537"/>
      <c r="B923" s="537"/>
      <c r="C923" s="537"/>
      <c r="D923" s="537"/>
      <c r="E923" s="537"/>
      <c r="F923" s="537"/>
      <c r="G923" s="537"/>
      <c r="H923" s="537"/>
      <c r="I923" s="537"/>
      <c r="J923" s="537"/>
      <c r="K923" s="537"/>
      <c r="L923" s="537"/>
      <c r="M923" s="537"/>
      <c r="N923" s="537"/>
      <c r="O923" s="537"/>
      <c r="P923" s="537"/>
      <c r="Q923" s="537"/>
      <c r="R923" s="537"/>
      <c r="S923" s="537"/>
      <c r="T923" s="537"/>
      <c r="U923" s="537"/>
      <c r="V923" s="537"/>
      <c r="W923" s="537"/>
      <c r="X923" s="537"/>
      <c r="Y923" s="537"/>
      <c r="Z923" s="537"/>
    </row>
    <row r="924" ht="14.25" spans="1:26">
      <c r="A924" s="537"/>
      <c r="B924" s="537"/>
      <c r="C924" s="537"/>
      <c r="D924" s="537"/>
      <c r="E924" s="537"/>
      <c r="F924" s="537"/>
      <c r="G924" s="537"/>
      <c r="H924" s="537"/>
      <c r="I924" s="537"/>
      <c r="J924" s="537"/>
      <c r="K924" s="537"/>
      <c r="L924" s="537"/>
      <c r="M924" s="537"/>
      <c r="N924" s="537"/>
      <c r="O924" s="537"/>
      <c r="P924" s="537"/>
      <c r="Q924" s="537"/>
      <c r="R924" s="537"/>
      <c r="S924" s="537"/>
      <c r="T924" s="537"/>
      <c r="U924" s="537"/>
      <c r="V924" s="537"/>
      <c r="W924" s="537"/>
      <c r="X924" s="537"/>
      <c r="Y924" s="537"/>
      <c r="Z924" s="537"/>
    </row>
    <row r="925" ht="14.25" spans="1:26">
      <c r="A925" s="537"/>
      <c r="B925" s="537"/>
      <c r="C925" s="537"/>
      <c r="D925" s="537"/>
      <c r="E925" s="537"/>
      <c r="F925" s="537"/>
      <c r="G925" s="537"/>
      <c r="H925" s="537"/>
      <c r="I925" s="537"/>
      <c r="J925" s="537"/>
      <c r="K925" s="537"/>
      <c r="L925" s="537"/>
      <c r="M925" s="537"/>
      <c r="N925" s="537"/>
      <c r="O925" s="537"/>
      <c r="P925" s="537"/>
      <c r="Q925" s="537"/>
      <c r="R925" s="537"/>
      <c r="S925" s="537"/>
      <c r="T925" s="537"/>
      <c r="U925" s="537"/>
      <c r="V925" s="537"/>
      <c r="W925" s="537"/>
      <c r="X925" s="537"/>
      <c r="Y925" s="537"/>
      <c r="Z925" s="537"/>
    </row>
    <row r="926" ht="14.25" spans="1:26">
      <c r="A926" s="537"/>
      <c r="B926" s="537"/>
      <c r="C926" s="537"/>
      <c r="D926" s="537"/>
      <c r="E926" s="537"/>
      <c r="F926" s="537"/>
      <c r="G926" s="537"/>
      <c r="H926" s="537"/>
      <c r="I926" s="537"/>
      <c r="J926" s="537"/>
      <c r="K926" s="537"/>
      <c r="L926" s="537"/>
      <c r="M926" s="537"/>
      <c r="N926" s="537"/>
      <c r="O926" s="537"/>
      <c r="P926" s="537"/>
      <c r="Q926" s="537"/>
      <c r="R926" s="537"/>
      <c r="S926" s="537"/>
      <c r="T926" s="537"/>
      <c r="U926" s="537"/>
      <c r="V926" s="537"/>
      <c r="W926" s="537"/>
      <c r="X926" s="537"/>
      <c r="Y926" s="537"/>
      <c r="Z926" s="537"/>
    </row>
    <row r="927" ht="14.25" spans="1:26">
      <c r="A927" s="537"/>
      <c r="B927" s="537"/>
      <c r="C927" s="537"/>
      <c r="D927" s="537"/>
      <c r="E927" s="537"/>
      <c r="F927" s="537"/>
      <c r="G927" s="537"/>
      <c r="H927" s="537"/>
      <c r="I927" s="537"/>
      <c r="J927" s="537"/>
      <c r="K927" s="537"/>
      <c r="L927" s="537"/>
      <c r="M927" s="537"/>
      <c r="N927" s="537"/>
      <c r="O927" s="537"/>
      <c r="P927" s="537"/>
      <c r="Q927" s="537"/>
      <c r="R927" s="537"/>
      <c r="S927" s="537"/>
      <c r="T927" s="537"/>
      <c r="U927" s="537"/>
      <c r="V927" s="537"/>
      <c r="W927" s="537"/>
      <c r="X927" s="537"/>
      <c r="Y927" s="537"/>
      <c r="Z927" s="537"/>
    </row>
    <row r="928" ht="14.25" spans="1:26">
      <c r="A928" s="537"/>
      <c r="B928" s="537"/>
      <c r="C928" s="537"/>
      <c r="D928" s="537"/>
      <c r="E928" s="537"/>
      <c r="F928" s="537"/>
      <c r="G928" s="537"/>
      <c r="H928" s="537"/>
      <c r="I928" s="537"/>
      <c r="J928" s="537"/>
      <c r="K928" s="537"/>
      <c r="L928" s="537"/>
      <c r="M928" s="537"/>
      <c r="N928" s="537"/>
      <c r="O928" s="537"/>
      <c r="P928" s="537"/>
      <c r="Q928" s="537"/>
      <c r="R928" s="537"/>
      <c r="S928" s="537"/>
      <c r="T928" s="537"/>
      <c r="U928" s="537"/>
      <c r="V928" s="537"/>
      <c r="W928" s="537"/>
      <c r="X928" s="537"/>
      <c r="Y928" s="537"/>
      <c r="Z928" s="537"/>
    </row>
    <row r="929" ht="14.25" spans="1:26">
      <c r="A929" s="537"/>
      <c r="B929" s="537"/>
      <c r="C929" s="537"/>
      <c r="D929" s="537"/>
      <c r="E929" s="537"/>
      <c r="F929" s="537"/>
      <c r="G929" s="537"/>
      <c r="H929" s="537"/>
      <c r="I929" s="537"/>
      <c r="J929" s="537"/>
      <c r="K929" s="537"/>
      <c r="L929" s="537"/>
      <c r="M929" s="537"/>
      <c r="N929" s="537"/>
      <c r="O929" s="537"/>
      <c r="P929" s="537"/>
      <c r="Q929" s="537"/>
      <c r="R929" s="537"/>
      <c r="S929" s="537"/>
      <c r="T929" s="537"/>
      <c r="U929" s="537"/>
      <c r="V929" s="537"/>
      <c r="W929" s="537"/>
      <c r="X929" s="537"/>
      <c r="Y929" s="537"/>
      <c r="Z929" s="537"/>
    </row>
    <row r="930" ht="14.25" spans="1:26">
      <c r="A930" s="537"/>
      <c r="B930" s="537"/>
      <c r="C930" s="537"/>
      <c r="D930" s="537"/>
      <c r="E930" s="537"/>
      <c r="F930" s="537"/>
      <c r="G930" s="537"/>
      <c r="H930" s="537"/>
      <c r="I930" s="537"/>
      <c r="J930" s="537"/>
      <c r="K930" s="537"/>
      <c r="L930" s="537"/>
      <c r="M930" s="537"/>
      <c r="N930" s="537"/>
      <c r="O930" s="537"/>
      <c r="P930" s="537"/>
      <c r="Q930" s="537"/>
      <c r="R930" s="537"/>
      <c r="S930" s="537"/>
      <c r="T930" s="537"/>
      <c r="U930" s="537"/>
      <c r="V930" s="537"/>
      <c r="W930" s="537"/>
      <c r="X930" s="537"/>
      <c r="Y930" s="537"/>
      <c r="Z930" s="537"/>
    </row>
    <row r="931" ht="14.25" spans="1:26">
      <c r="A931" s="537"/>
      <c r="B931" s="537"/>
      <c r="C931" s="537"/>
      <c r="D931" s="537"/>
      <c r="E931" s="537"/>
      <c r="F931" s="537"/>
      <c r="G931" s="537"/>
      <c r="H931" s="537"/>
      <c r="I931" s="537"/>
      <c r="J931" s="537"/>
      <c r="K931" s="537"/>
      <c r="L931" s="537"/>
      <c r="M931" s="537"/>
      <c r="N931" s="537"/>
      <c r="O931" s="537"/>
      <c r="P931" s="537"/>
      <c r="Q931" s="537"/>
      <c r="R931" s="537"/>
      <c r="S931" s="537"/>
      <c r="T931" s="537"/>
      <c r="U931" s="537"/>
      <c r="V931" s="537"/>
      <c r="W931" s="537"/>
      <c r="X931" s="537"/>
      <c r="Y931" s="537"/>
      <c r="Z931" s="537"/>
    </row>
    <row r="932" ht="14.25" spans="1:26">
      <c r="A932" s="537"/>
      <c r="B932" s="537"/>
      <c r="C932" s="537"/>
      <c r="D932" s="537"/>
      <c r="E932" s="537"/>
      <c r="F932" s="537"/>
      <c r="G932" s="537"/>
      <c r="H932" s="537"/>
      <c r="I932" s="537"/>
      <c r="J932" s="537"/>
      <c r="K932" s="537"/>
      <c r="L932" s="537"/>
      <c r="M932" s="537"/>
      <c r="N932" s="537"/>
      <c r="O932" s="537"/>
      <c r="P932" s="537"/>
      <c r="Q932" s="537"/>
      <c r="R932" s="537"/>
      <c r="S932" s="537"/>
      <c r="T932" s="537"/>
      <c r="U932" s="537"/>
      <c r="V932" s="537"/>
      <c r="W932" s="537"/>
      <c r="X932" s="537"/>
      <c r="Y932" s="537"/>
      <c r="Z932" s="537"/>
    </row>
    <row r="933" ht="14.25" spans="1:26">
      <c r="A933" s="537"/>
      <c r="B933" s="537"/>
      <c r="C933" s="537"/>
      <c r="D933" s="537"/>
      <c r="E933" s="537"/>
      <c r="F933" s="537"/>
      <c r="G933" s="537"/>
      <c r="H933" s="537"/>
      <c r="I933" s="537"/>
      <c r="J933" s="537"/>
      <c r="K933" s="537"/>
      <c r="L933" s="537"/>
      <c r="M933" s="537"/>
      <c r="N933" s="537"/>
      <c r="O933" s="537"/>
      <c r="P933" s="537"/>
      <c r="Q933" s="537"/>
      <c r="R933" s="537"/>
      <c r="S933" s="537"/>
      <c r="T933" s="537"/>
      <c r="U933" s="537"/>
      <c r="V933" s="537"/>
      <c r="W933" s="537"/>
      <c r="X933" s="537"/>
      <c r="Y933" s="537"/>
      <c r="Z933" s="537"/>
    </row>
    <row r="934" ht="14.25" spans="1:26">
      <c r="A934" s="537"/>
      <c r="B934" s="537"/>
      <c r="C934" s="537"/>
      <c r="D934" s="537"/>
      <c r="E934" s="537"/>
      <c r="F934" s="537"/>
      <c r="G934" s="537"/>
      <c r="H934" s="537"/>
      <c r="I934" s="537"/>
      <c r="J934" s="537"/>
      <c r="K934" s="537"/>
      <c r="L934" s="537"/>
      <c r="M934" s="537"/>
      <c r="N934" s="537"/>
      <c r="O934" s="537"/>
      <c r="P934" s="537"/>
      <c r="Q934" s="537"/>
      <c r="R934" s="537"/>
      <c r="S934" s="537"/>
      <c r="T934" s="537"/>
      <c r="U934" s="537"/>
      <c r="V934" s="537"/>
      <c r="W934" s="537"/>
      <c r="X934" s="537"/>
      <c r="Y934" s="537"/>
      <c r="Z934" s="537"/>
    </row>
    <row r="935" ht="14.25" spans="1:26">
      <c r="A935" s="537"/>
      <c r="B935" s="537"/>
      <c r="C935" s="537"/>
      <c r="D935" s="537"/>
      <c r="E935" s="537"/>
      <c r="F935" s="537"/>
      <c r="G935" s="537"/>
      <c r="H935" s="537"/>
      <c r="I935" s="537"/>
      <c r="J935" s="537"/>
      <c r="K935" s="537"/>
      <c r="L935" s="537"/>
      <c r="M935" s="537"/>
      <c r="N935" s="537"/>
      <c r="O935" s="537"/>
      <c r="P935" s="537"/>
      <c r="Q935" s="537"/>
      <c r="R935" s="537"/>
      <c r="S935" s="537"/>
      <c r="T935" s="537"/>
      <c r="U935" s="537"/>
      <c r="V935" s="537"/>
      <c r="W935" s="537"/>
      <c r="X935" s="537"/>
      <c r="Y935" s="537"/>
      <c r="Z935" s="537"/>
    </row>
    <row r="936" ht="14.25" spans="1:26">
      <c r="A936" s="537"/>
      <c r="B936" s="537"/>
      <c r="C936" s="537"/>
      <c r="D936" s="537"/>
      <c r="E936" s="537"/>
      <c r="F936" s="537"/>
      <c r="G936" s="537"/>
      <c r="H936" s="537"/>
      <c r="I936" s="537"/>
      <c r="J936" s="537"/>
      <c r="K936" s="537"/>
      <c r="L936" s="537"/>
      <c r="M936" s="537"/>
      <c r="N936" s="537"/>
      <c r="O936" s="537"/>
      <c r="P936" s="537"/>
      <c r="Q936" s="537"/>
      <c r="R936" s="537"/>
      <c r="S936" s="537"/>
      <c r="T936" s="537"/>
      <c r="U936" s="537"/>
      <c r="V936" s="537"/>
      <c r="W936" s="537"/>
      <c r="X936" s="537"/>
      <c r="Y936" s="537"/>
      <c r="Z936" s="537"/>
    </row>
    <row r="937" ht="14.25" spans="1:26">
      <c r="A937" s="537"/>
      <c r="B937" s="537"/>
      <c r="C937" s="537"/>
      <c r="D937" s="537"/>
      <c r="E937" s="537"/>
      <c r="F937" s="537"/>
      <c r="G937" s="537"/>
      <c r="H937" s="537"/>
      <c r="I937" s="537"/>
      <c r="J937" s="537"/>
      <c r="K937" s="537"/>
      <c r="L937" s="537"/>
      <c r="M937" s="537"/>
      <c r="N937" s="537"/>
      <c r="O937" s="537"/>
      <c r="P937" s="537"/>
      <c r="Q937" s="537"/>
      <c r="R937" s="537"/>
      <c r="S937" s="537"/>
      <c r="T937" s="537"/>
      <c r="U937" s="537"/>
      <c r="V937" s="537"/>
      <c r="W937" s="537"/>
      <c r="X937" s="537"/>
      <c r="Y937" s="537"/>
      <c r="Z937" s="537"/>
    </row>
    <row r="938" ht="14.25" spans="1:26">
      <c r="A938" s="537"/>
      <c r="B938" s="537"/>
      <c r="C938" s="537"/>
      <c r="D938" s="537"/>
      <c r="E938" s="537"/>
      <c r="F938" s="537"/>
      <c r="G938" s="537"/>
      <c r="H938" s="537"/>
      <c r="I938" s="537"/>
      <c r="J938" s="537"/>
      <c r="K938" s="537"/>
      <c r="L938" s="537"/>
      <c r="M938" s="537"/>
      <c r="N938" s="537"/>
      <c r="O938" s="537"/>
      <c r="P938" s="537"/>
      <c r="Q938" s="537"/>
      <c r="R938" s="537"/>
      <c r="S938" s="537"/>
      <c r="T938" s="537"/>
      <c r="U938" s="537"/>
      <c r="V938" s="537"/>
      <c r="W938" s="537"/>
      <c r="X938" s="537"/>
      <c r="Y938" s="537"/>
      <c r="Z938" s="537"/>
    </row>
    <row r="939" ht="14.25" spans="1:26">
      <c r="A939" s="537"/>
      <c r="B939" s="537"/>
      <c r="C939" s="537"/>
      <c r="D939" s="537"/>
      <c r="E939" s="537"/>
      <c r="F939" s="537"/>
      <c r="G939" s="537"/>
      <c r="H939" s="537"/>
      <c r="I939" s="537"/>
      <c r="J939" s="537"/>
      <c r="K939" s="537"/>
      <c r="L939" s="537"/>
      <c r="M939" s="537"/>
      <c r="N939" s="537"/>
      <c r="O939" s="537"/>
      <c r="P939" s="537"/>
      <c r="Q939" s="537"/>
      <c r="R939" s="537"/>
      <c r="S939" s="537"/>
      <c r="T939" s="537"/>
      <c r="U939" s="537"/>
      <c r="V939" s="537"/>
      <c r="W939" s="537"/>
      <c r="X939" s="537"/>
      <c r="Y939" s="537"/>
      <c r="Z939" s="537"/>
    </row>
    <row r="940" ht="14.25" spans="1:26">
      <c r="A940" s="537"/>
      <c r="B940" s="537"/>
      <c r="C940" s="537"/>
      <c r="D940" s="537"/>
      <c r="E940" s="537"/>
      <c r="F940" s="537"/>
      <c r="G940" s="537"/>
      <c r="H940" s="537"/>
      <c r="I940" s="537"/>
      <c r="J940" s="537"/>
      <c r="K940" s="537"/>
      <c r="L940" s="537"/>
      <c r="M940" s="537"/>
      <c r="N940" s="537"/>
      <c r="O940" s="537"/>
      <c r="P940" s="537"/>
      <c r="Q940" s="537"/>
      <c r="R940" s="537"/>
      <c r="S940" s="537"/>
      <c r="T940" s="537"/>
      <c r="U940" s="537"/>
      <c r="V940" s="537"/>
      <c r="W940" s="537"/>
      <c r="X940" s="537"/>
      <c r="Y940" s="537"/>
      <c r="Z940" s="537"/>
    </row>
    <row r="941" ht="14.25" spans="1:26">
      <c r="A941" s="537"/>
      <c r="B941" s="537"/>
      <c r="C941" s="537"/>
      <c r="D941" s="537"/>
      <c r="E941" s="537"/>
      <c r="F941" s="537"/>
      <c r="G941" s="537"/>
      <c r="H941" s="537"/>
      <c r="I941" s="537"/>
      <c r="J941" s="537"/>
      <c r="K941" s="537"/>
      <c r="L941" s="537"/>
      <c r="M941" s="537"/>
      <c r="N941" s="537"/>
      <c r="O941" s="537"/>
      <c r="P941" s="537"/>
      <c r="Q941" s="537"/>
      <c r="R941" s="537"/>
      <c r="S941" s="537"/>
      <c r="T941" s="537"/>
      <c r="U941" s="537"/>
      <c r="V941" s="537"/>
      <c r="W941" s="537"/>
      <c r="X941" s="537"/>
      <c r="Y941" s="537"/>
      <c r="Z941" s="537"/>
    </row>
    <row r="942" ht="14.25" spans="1:26">
      <c r="A942" s="537"/>
      <c r="B942" s="537"/>
      <c r="C942" s="537"/>
      <c r="D942" s="537"/>
      <c r="E942" s="537"/>
      <c r="F942" s="537"/>
      <c r="G942" s="537"/>
      <c r="H942" s="537"/>
      <c r="I942" s="537"/>
      <c r="J942" s="537"/>
      <c r="K942" s="537"/>
      <c r="L942" s="537"/>
      <c r="M942" s="537"/>
      <c r="N942" s="537"/>
      <c r="O942" s="537"/>
      <c r="P942" s="537"/>
      <c r="Q942" s="537"/>
      <c r="R942" s="537"/>
      <c r="S942" s="537"/>
      <c r="T942" s="537"/>
      <c r="U942" s="537"/>
      <c r="V942" s="537"/>
      <c r="W942" s="537"/>
      <c r="X942" s="537"/>
      <c r="Y942" s="537"/>
      <c r="Z942" s="537"/>
    </row>
    <row r="943" ht="14.25" spans="1:26">
      <c r="A943" s="537"/>
      <c r="B943" s="537"/>
      <c r="C943" s="537"/>
      <c r="D943" s="537"/>
      <c r="E943" s="537"/>
      <c r="F943" s="537"/>
      <c r="G943" s="537"/>
      <c r="H943" s="537"/>
      <c r="I943" s="537"/>
      <c r="J943" s="537"/>
      <c r="K943" s="537"/>
      <c r="L943" s="537"/>
      <c r="M943" s="537"/>
      <c r="N943" s="537"/>
      <c r="O943" s="537"/>
      <c r="P943" s="537"/>
      <c r="Q943" s="537"/>
      <c r="R943" s="537"/>
      <c r="S943" s="537"/>
      <c r="T943" s="537"/>
      <c r="U943" s="537"/>
      <c r="V943" s="537"/>
      <c r="W943" s="537"/>
      <c r="X943" s="537"/>
      <c r="Y943" s="537"/>
      <c r="Z943" s="537"/>
    </row>
    <row r="944" ht="14.25" spans="1:26">
      <c r="A944" s="537"/>
      <c r="B944" s="537"/>
      <c r="C944" s="537"/>
      <c r="D944" s="537"/>
      <c r="E944" s="537"/>
      <c r="F944" s="537"/>
      <c r="G944" s="537"/>
      <c r="H944" s="537"/>
      <c r="I944" s="537"/>
      <c r="J944" s="537"/>
      <c r="K944" s="537"/>
      <c r="L944" s="537"/>
      <c r="M944" s="537"/>
      <c r="N944" s="537"/>
      <c r="O944" s="537"/>
      <c r="P944" s="537"/>
      <c r="Q944" s="537"/>
      <c r="R944" s="537"/>
      <c r="S944" s="537"/>
      <c r="T944" s="537"/>
      <c r="U944" s="537"/>
      <c r="V944" s="537"/>
      <c r="W944" s="537"/>
      <c r="X944" s="537"/>
      <c r="Y944" s="537"/>
      <c r="Z944" s="537"/>
    </row>
    <row r="945" ht="14.25" spans="1:26">
      <c r="A945" s="537"/>
      <c r="B945" s="537"/>
      <c r="C945" s="537"/>
      <c r="D945" s="537"/>
      <c r="E945" s="537"/>
      <c r="F945" s="537"/>
      <c r="G945" s="537"/>
      <c r="H945" s="537"/>
      <c r="I945" s="537"/>
      <c r="J945" s="537"/>
      <c r="K945" s="537"/>
      <c r="L945" s="537"/>
      <c r="M945" s="537"/>
      <c r="N945" s="537"/>
      <c r="O945" s="537"/>
      <c r="P945" s="537"/>
      <c r="Q945" s="537"/>
      <c r="R945" s="537"/>
      <c r="S945" s="537"/>
      <c r="T945" s="537"/>
      <c r="U945" s="537"/>
      <c r="V945" s="537"/>
      <c r="W945" s="537"/>
      <c r="X945" s="537"/>
      <c r="Y945" s="537"/>
      <c r="Z945" s="537"/>
    </row>
    <row r="946" ht="14.25" spans="1:26">
      <c r="A946" s="537"/>
      <c r="B946" s="537"/>
      <c r="C946" s="537"/>
      <c r="D946" s="537"/>
      <c r="E946" s="537"/>
      <c r="F946" s="537"/>
      <c r="G946" s="537"/>
      <c r="H946" s="537"/>
      <c r="I946" s="537"/>
      <c r="J946" s="537"/>
      <c r="K946" s="537"/>
      <c r="L946" s="537"/>
      <c r="M946" s="537"/>
      <c r="N946" s="537"/>
      <c r="O946" s="537"/>
      <c r="P946" s="537"/>
      <c r="Q946" s="537"/>
      <c r="R946" s="537"/>
      <c r="S946" s="537"/>
      <c r="T946" s="537"/>
      <c r="U946" s="537"/>
      <c r="V946" s="537"/>
      <c r="W946" s="537"/>
      <c r="X946" s="537"/>
      <c r="Y946" s="537"/>
      <c r="Z946" s="537"/>
    </row>
    <row r="947" ht="14.25" spans="1:26">
      <c r="A947" s="537"/>
      <c r="B947" s="537"/>
      <c r="C947" s="537"/>
      <c r="D947" s="537"/>
      <c r="E947" s="537"/>
      <c r="F947" s="537"/>
      <c r="G947" s="537"/>
      <c r="H947" s="537"/>
      <c r="I947" s="537"/>
      <c r="J947" s="537"/>
      <c r="K947" s="537"/>
      <c r="L947" s="537"/>
      <c r="M947" s="537"/>
      <c r="N947" s="537"/>
      <c r="O947" s="537"/>
      <c r="P947" s="537"/>
      <c r="Q947" s="537"/>
      <c r="R947" s="537"/>
      <c r="S947" s="537"/>
      <c r="T947" s="537"/>
      <c r="U947" s="537"/>
      <c r="V947" s="537"/>
      <c r="W947" s="537"/>
      <c r="X947" s="537"/>
      <c r="Y947" s="537"/>
      <c r="Z947" s="537"/>
    </row>
    <row r="948" ht="14.25" spans="1:26">
      <c r="A948" s="537"/>
      <c r="B948" s="537"/>
      <c r="C948" s="537"/>
      <c r="D948" s="537"/>
      <c r="E948" s="537"/>
      <c r="F948" s="537"/>
      <c r="G948" s="537"/>
      <c r="H948" s="537"/>
      <c r="I948" s="537"/>
      <c r="J948" s="537"/>
      <c r="K948" s="537"/>
      <c r="L948" s="537"/>
      <c r="M948" s="537"/>
      <c r="N948" s="537"/>
      <c r="O948" s="537"/>
      <c r="P948" s="537"/>
      <c r="Q948" s="537"/>
      <c r="R948" s="537"/>
      <c r="S948" s="537"/>
      <c r="T948" s="537"/>
      <c r="U948" s="537"/>
      <c r="V948" s="537"/>
      <c r="W948" s="537"/>
      <c r="X948" s="537"/>
      <c r="Y948" s="537"/>
      <c r="Z948" s="537"/>
    </row>
    <row r="949" ht="14.25" spans="1:26">
      <c r="A949" s="537"/>
      <c r="B949" s="537"/>
      <c r="C949" s="537"/>
      <c r="D949" s="537"/>
      <c r="E949" s="537"/>
      <c r="F949" s="537"/>
      <c r="G949" s="537"/>
      <c r="H949" s="537"/>
      <c r="I949" s="537"/>
      <c r="J949" s="537"/>
      <c r="K949" s="537"/>
      <c r="L949" s="537"/>
      <c r="M949" s="537"/>
      <c r="N949" s="537"/>
      <c r="O949" s="537"/>
      <c r="P949" s="537"/>
      <c r="Q949" s="537"/>
      <c r="R949" s="537"/>
      <c r="S949" s="537"/>
      <c r="T949" s="537"/>
      <c r="U949" s="537"/>
      <c r="V949" s="537"/>
      <c r="W949" s="537"/>
      <c r="X949" s="537"/>
      <c r="Y949" s="537"/>
      <c r="Z949" s="537"/>
    </row>
    <row r="950" ht="14.25" spans="1:26">
      <c r="A950" s="537"/>
      <c r="B950" s="537"/>
      <c r="C950" s="537"/>
      <c r="D950" s="537"/>
      <c r="E950" s="537"/>
      <c r="F950" s="537"/>
      <c r="G950" s="537"/>
      <c r="H950" s="537"/>
      <c r="I950" s="537"/>
      <c r="J950" s="537"/>
      <c r="K950" s="537"/>
      <c r="L950" s="537"/>
      <c r="M950" s="537"/>
      <c r="N950" s="537"/>
      <c r="O950" s="537"/>
      <c r="P950" s="537"/>
      <c r="Q950" s="537"/>
      <c r="R950" s="537"/>
      <c r="S950" s="537"/>
      <c r="T950" s="537"/>
      <c r="U950" s="537"/>
      <c r="V950" s="537"/>
      <c r="W950" s="537"/>
      <c r="X950" s="537"/>
      <c r="Y950" s="537"/>
      <c r="Z950" s="537"/>
    </row>
    <row r="951" ht="14.25" spans="1:26">
      <c r="A951" s="537"/>
      <c r="B951" s="537"/>
      <c r="C951" s="537"/>
      <c r="D951" s="537"/>
      <c r="E951" s="537"/>
      <c r="F951" s="537"/>
      <c r="G951" s="537"/>
      <c r="H951" s="537"/>
      <c r="I951" s="537"/>
      <c r="J951" s="537"/>
      <c r="K951" s="537"/>
      <c r="L951" s="537"/>
      <c r="M951" s="537"/>
      <c r="N951" s="537"/>
      <c r="O951" s="537"/>
      <c r="P951" s="537"/>
      <c r="Q951" s="537"/>
      <c r="R951" s="537"/>
      <c r="S951" s="537"/>
      <c r="T951" s="537"/>
      <c r="U951" s="537"/>
      <c r="V951" s="537"/>
      <c r="W951" s="537"/>
      <c r="X951" s="537"/>
      <c r="Y951" s="537"/>
      <c r="Z951" s="537"/>
    </row>
    <row r="952" ht="14.25" spans="1:26">
      <c r="A952" s="537"/>
      <c r="B952" s="537"/>
      <c r="C952" s="537"/>
      <c r="D952" s="537"/>
      <c r="E952" s="537"/>
      <c r="F952" s="537"/>
      <c r="G952" s="537"/>
      <c r="H952" s="537"/>
      <c r="I952" s="537"/>
      <c r="J952" s="537"/>
      <c r="K952" s="537"/>
      <c r="L952" s="537"/>
      <c r="M952" s="537"/>
      <c r="N952" s="537"/>
      <c r="O952" s="537"/>
      <c r="P952" s="537"/>
      <c r="Q952" s="537"/>
      <c r="R952" s="537"/>
      <c r="S952" s="537"/>
      <c r="T952" s="537"/>
      <c r="U952" s="537"/>
      <c r="V952" s="537"/>
      <c r="W952" s="537"/>
      <c r="X952" s="537"/>
      <c r="Y952" s="537"/>
      <c r="Z952" s="537"/>
    </row>
    <row r="953" ht="14.25" spans="1:26">
      <c r="A953" s="537"/>
      <c r="B953" s="537"/>
      <c r="C953" s="537"/>
      <c r="D953" s="537"/>
      <c r="E953" s="537"/>
      <c r="F953" s="537"/>
      <c r="G953" s="537"/>
      <c r="H953" s="537"/>
      <c r="I953" s="537"/>
      <c r="J953" s="537"/>
      <c r="K953" s="537"/>
      <c r="L953" s="537"/>
      <c r="M953" s="537"/>
      <c r="N953" s="537"/>
      <c r="O953" s="537"/>
      <c r="P953" s="537"/>
      <c r="Q953" s="537"/>
      <c r="R953" s="537"/>
      <c r="S953" s="537"/>
      <c r="T953" s="537"/>
      <c r="U953" s="537"/>
      <c r="V953" s="537"/>
      <c r="W953" s="537"/>
      <c r="X953" s="537"/>
      <c r="Y953" s="537"/>
      <c r="Z953" s="537"/>
    </row>
    <row r="954" ht="14.25" spans="1:26">
      <c r="A954" s="537"/>
      <c r="B954" s="537"/>
      <c r="C954" s="537"/>
      <c r="D954" s="537"/>
      <c r="E954" s="537"/>
      <c r="F954" s="537"/>
      <c r="G954" s="537"/>
      <c r="H954" s="537"/>
      <c r="I954" s="537"/>
      <c r="J954" s="537"/>
      <c r="K954" s="537"/>
      <c r="L954" s="537"/>
      <c r="M954" s="537"/>
      <c r="N954" s="537"/>
      <c r="O954" s="537"/>
      <c r="P954" s="537"/>
      <c r="Q954" s="537"/>
      <c r="R954" s="537"/>
      <c r="S954" s="537"/>
      <c r="T954" s="537"/>
      <c r="U954" s="537"/>
      <c r="V954" s="537"/>
      <c r="W954" s="537"/>
      <c r="X954" s="537"/>
      <c r="Y954" s="537"/>
      <c r="Z954" s="537"/>
    </row>
    <row r="955" ht="14.25" spans="1:26">
      <c r="A955" s="537"/>
      <c r="B955" s="537"/>
      <c r="C955" s="537"/>
      <c r="D955" s="537"/>
      <c r="E955" s="537"/>
      <c r="F955" s="537"/>
      <c r="G955" s="537"/>
      <c r="H955" s="537"/>
      <c r="I955" s="537"/>
      <c r="J955" s="537"/>
      <c r="K955" s="537"/>
      <c r="L955" s="537"/>
      <c r="M955" s="537"/>
      <c r="N955" s="537"/>
      <c r="O955" s="537"/>
      <c r="P955" s="537"/>
      <c r="Q955" s="537"/>
      <c r="R955" s="537"/>
      <c r="S955" s="537"/>
      <c r="T955" s="537"/>
      <c r="U955" s="537"/>
      <c r="V955" s="537"/>
      <c r="W955" s="537"/>
      <c r="X955" s="537"/>
      <c r="Y955" s="537"/>
      <c r="Z955" s="537"/>
    </row>
    <row r="956" ht="14.25" spans="1:26">
      <c r="A956" s="537"/>
      <c r="B956" s="537"/>
      <c r="C956" s="537"/>
      <c r="D956" s="537"/>
      <c r="E956" s="537"/>
      <c r="F956" s="537"/>
      <c r="G956" s="537"/>
      <c r="H956" s="537"/>
      <c r="I956" s="537"/>
      <c r="J956" s="537"/>
      <c r="K956" s="537"/>
      <c r="L956" s="537"/>
      <c r="M956" s="537"/>
      <c r="N956" s="537"/>
      <c r="O956" s="537"/>
      <c r="P956" s="537"/>
      <c r="Q956" s="537"/>
      <c r="R956" s="537"/>
      <c r="S956" s="537"/>
      <c r="T956" s="537"/>
      <c r="U956" s="537"/>
      <c r="V956" s="537"/>
      <c r="W956" s="537"/>
      <c r="X956" s="537"/>
      <c r="Y956" s="537"/>
      <c r="Z956" s="537"/>
    </row>
    <row r="957" ht="14.25" spans="1:26">
      <c r="A957" s="537"/>
      <c r="B957" s="537"/>
      <c r="C957" s="537"/>
      <c r="D957" s="537"/>
      <c r="E957" s="537"/>
      <c r="F957" s="537"/>
      <c r="G957" s="537"/>
      <c r="H957" s="537"/>
      <c r="I957" s="537"/>
      <c r="J957" s="537"/>
      <c r="K957" s="537"/>
      <c r="L957" s="537"/>
      <c r="M957" s="537"/>
      <c r="N957" s="537"/>
      <c r="O957" s="537"/>
      <c r="P957" s="537"/>
      <c r="Q957" s="537"/>
      <c r="R957" s="537"/>
      <c r="S957" s="537"/>
      <c r="T957" s="537"/>
      <c r="U957" s="537"/>
      <c r="V957" s="537"/>
      <c r="W957" s="537"/>
      <c r="X957" s="537"/>
      <c r="Y957" s="537"/>
      <c r="Z957" s="537"/>
    </row>
    <row r="958" ht="14.25" spans="1:26">
      <c r="A958" s="537"/>
      <c r="B958" s="537"/>
      <c r="C958" s="537"/>
      <c r="D958" s="537"/>
      <c r="E958" s="537"/>
      <c r="F958" s="537"/>
      <c r="G958" s="537"/>
      <c r="H958" s="537"/>
      <c r="I958" s="537"/>
      <c r="J958" s="537"/>
      <c r="K958" s="537"/>
      <c r="L958" s="537"/>
      <c r="M958" s="537"/>
      <c r="N958" s="537"/>
      <c r="O958" s="537"/>
      <c r="P958" s="537"/>
      <c r="Q958" s="537"/>
      <c r="R958" s="537"/>
      <c r="S958" s="537"/>
      <c r="T958" s="537"/>
      <c r="U958" s="537"/>
      <c r="V958" s="537"/>
      <c r="W958" s="537"/>
      <c r="X958" s="537"/>
      <c r="Y958" s="537"/>
      <c r="Z958" s="537"/>
    </row>
    <row r="959" ht="14.25" spans="1:26">
      <c r="A959" s="537"/>
      <c r="B959" s="537"/>
      <c r="C959" s="537"/>
      <c r="D959" s="537"/>
      <c r="E959" s="537"/>
      <c r="F959" s="537"/>
      <c r="G959" s="537"/>
      <c r="H959" s="537"/>
      <c r="I959" s="537"/>
      <c r="J959" s="537"/>
      <c r="K959" s="537"/>
      <c r="L959" s="537"/>
      <c r="M959" s="537"/>
      <c r="N959" s="537"/>
      <c r="O959" s="537"/>
      <c r="P959" s="537"/>
      <c r="Q959" s="537"/>
      <c r="R959" s="537"/>
      <c r="S959" s="537"/>
      <c r="T959" s="537"/>
      <c r="U959" s="537"/>
      <c r="V959" s="537"/>
      <c r="W959" s="537"/>
      <c r="X959" s="537"/>
      <c r="Y959" s="537"/>
      <c r="Z959" s="537"/>
    </row>
    <row r="960" ht="14.25" spans="1:26">
      <c r="A960" s="537"/>
      <c r="B960" s="537"/>
      <c r="C960" s="537"/>
      <c r="D960" s="537"/>
      <c r="E960" s="537"/>
      <c r="F960" s="537"/>
      <c r="G960" s="537"/>
      <c r="H960" s="537"/>
      <c r="I960" s="537"/>
      <c r="J960" s="537"/>
      <c r="K960" s="537"/>
      <c r="L960" s="537"/>
      <c r="M960" s="537"/>
      <c r="N960" s="537"/>
      <c r="O960" s="537"/>
      <c r="P960" s="537"/>
      <c r="Q960" s="537"/>
      <c r="R960" s="537"/>
      <c r="S960" s="537"/>
      <c r="T960" s="537"/>
      <c r="U960" s="537"/>
      <c r="V960" s="537"/>
      <c r="W960" s="537"/>
      <c r="X960" s="537"/>
      <c r="Y960" s="537"/>
      <c r="Z960" s="537"/>
    </row>
    <row r="961" ht="14.25" spans="1:26">
      <c r="A961" s="537"/>
      <c r="B961" s="537"/>
      <c r="C961" s="537"/>
      <c r="D961" s="537"/>
      <c r="E961" s="537"/>
      <c r="F961" s="537"/>
      <c r="G961" s="537"/>
      <c r="H961" s="537"/>
      <c r="I961" s="537"/>
      <c r="J961" s="537"/>
      <c r="K961" s="537"/>
      <c r="L961" s="537"/>
      <c r="M961" s="537"/>
      <c r="N961" s="537"/>
      <c r="O961" s="537"/>
      <c r="P961" s="537"/>
      <c r="Q961" s="537"/>
      <c r="R961" s="537"/>
      <c r="S961" s="537"/>
      <c r="T961" s="537"/>
      <c r="U961" s="537"/>
      <c r="V961" s="537"/>
      <c r="W961" s="537"/>
      <c r="X961" s="537"/>
      <c r="Y961" s="537"/>
      <c r="Z961" s="537"/>
    </row>
    <row r="962" ht="14.25" spans="1:26">
      <c r="A962" s="537"/>
      <c r="B962" s="537"/>
      <c r="C962" s="537"/>
      <c r="D962" s="537"/>
      <c r="E962" s="537"/>
      <c r="F962" s="537"/>
      <c r="G962" s="537"/>
      <c r="H962" s="537"/>
      <c r="I962" s="537"/>
      <c r="J962" s="537"/>
      <c r="K962" s="537"/>
      <c r="L962" s="537"/>
      <c r="M962" s="537"/>
      <c r="N962" s="537"/>
      <c r="O962" s="537"/>
      <c r="P962" s="537"/>
      <c r="Q962" s="537"/>
      <c r="R962" s="537"/>
      <c r="S962" s="537"/>
      <c r="T962" s="537"/>
      <c r="U962" s="537"/>
      <c r="V962" s="537"/>
      <c r="W962" s="537"/>
      <c r="X962" s="537"/>
      <c r="Y962" s="537"/>
      <c r="Z962" s="537"/>
    </row>
    <row r="963" ht="14.25" spans="1:26">
      <c r="A963" s="537"/>
      <c r="B963" s="537"/>
      <c r="C963" s="537"/>
      <c r="D963" s="537"/>
      <c r="E963" s="537"/>
      <c r="F963" s="537"/>
      <c r="G963" s="537"/>
      <c r="H963" s="537"/>
      <c r="I963" s="537"/>
      <c r="J963" s="537"/>
      <c r="K963" s="537"/>
      <c r="L963" s="537"/>
      <c r="M963" s="537"/>
      <c r="N963" s="537"/>
      <c r="O963" s="537"/>
      <c r="P963" s="537"/>
      <c r="Q963" s="537"/>
      <c r="R963" s="537"/>
      <c r="S963" s="537"/>
      <c r="T963" s="537"/>
      <c r="U963" s="537"/>
      <c r="V963" s="537"/>
      <c r="W963" s="537"/>
      <c r="X963" s="537"/>
      <c r="Y963" s="537"/>
      <c r="Z963" s="537"/>
    </row>
    <row r="964" ht="14.25" spans="1:26">
      <c r="A964" s="537"/>
      <c r="B964" s="537"/>
      <c r="C964" s="537"/>
      <c r="D964" s="537"/>
      <c r="E964" s="537"/>
      <c r="F964" s="537"/>
      <c r="G964" s="537"/>
      <c r="H964" s="537"/>
      <c r="I964" s="537"/>
      <c r="J964" s="537"/>
      <c r="K964" s="537"/>
      <c r="L964" s="537"/>
      <c r="M964" s="537"/>
      <c r="N964" s="537"/>
      <c r="O964" s="537"/>
      <c r="P964" s="537"/>
      <c r="Q964" s="537"/>
      <c r="R964" s="537"/>
      <c r="S964" s="537"/>
      <c r="T964" s="537"/>
      <c r="U964" s="537"/>
      <c r="V964" s="537"/>
      <c r="W964" s="537"/>
      <c r="X964" s="537"/>
      <c r="Y964" s="537"/>
      <c r="Z964" s="537"/>
    </row>
    <row r="965" ht="14.25" spans="1:26">
      <c r="A965" s="537"/>
      <c r="B965" s="537"/>
      <c r="C965" s="537"/>
      <c r="D965" s="537"/>
      <c r="E965" s="537"/>
      <c r="F965" s="537"/>
      <c r="G965" s="537"/>
      <c r="H965" s="537"/>
      <c r="I965" s="537"/>
      <c r="J965" s="537"/>
      <c r="K965" s="537"/>
      <c r="L965" s="537"/>
      <c r="M965" s="537"/>
      <c r="N965" s="537"/>
      <c r="O965" s="537"/>
      <c r="P965" s="537"/>
      <c r="Q965" s="537"/>
      <c r="R965" s="537"/>
      <c r="S965" s="537"/>
      <c r="T965" s="537"/>
      <c r="U965" s="537"/>
      <c r="V965" s="537"/>
      <c r="W965" s="537"/>
      <c r="X965" s="537"/>
      <c r="Y965" s="537"/>
      <c r="Z965" s="537"/>
    </row>
    <row r="966" ht="14.25" spans="1:26">
      <c r="A966" s="537"/>
      <c r="B966" s="537"/>
      <c r="C966" s="537"/>
      <c r="D966" s="537"/>
      <c r="E966" s="537"/>
      <c r="F966" s="537"/>
      <c r="G966" s="537"/>
      <c r="H966" s="537"/>
      <c r="I966" s="537"/>
      <c r="J966" s="537"/>
      <c r="K966" s="537"/>
      <c r="L966" s="537"/>
      <c r="M966" s="537"/>
      <c r="N966" s="537"/>
      <c r="O966" s="537"/>
      <c r="P966" s="537"/>
      <c r="Q966" s="537"/>
      <c r="R966" s="537"/>
      <c r="S966" s="537"/>
      <c r="T966" s="537"/>
      <c r="U966" s="537"/>
      <c r="V966" s="537"/>
      <c r="W966" s="537"/>
      <c r="X966" s="537"/>
      <c r="Y966" s="537"/>
      <c r="Z966" s="537"/>
    </row>
    <row r="967" ht="14.25" spans="1:26">
      <c r="A967" s="537"/>
      <c r="B967" s="537"/>
      <c r="C967" s="537"/>
      <c r="D967" s="537"/>
      <c r="E967" s="537"/>
      <c r="F967" s="537"/>
      <c r="G967" s="537"/>
      <c r="H967" s="537"/>
      <c r="I967" s="537"/>
      <c r="J967" s="537"/>
      <c r="K967" s="537"/>
      <c r="L967" s="537"/>
      <c r="M967" s="537"/>
      <c r="N967" s="537"/>
      <c r="O967" s="537"/>
      <c r="P967" s="537"/>
      <c r="Q967" s="537"/>
      <c r="R967" s="537"/>
      <c r="S967" s="537"/>
      <c r="T967" s="537"/>
      <c r="U967" s="537"/>
      <c r="V967" s="537"/>
      <c r="W967" s="537"/>
      <c r="X967" s="537"/>
      <c r="Y967" s="537"/>
      <c r="Z967" s="537"/>
    </row>
    <row r="968" ht="14.25" spans="1:26">
      <c r="A968" s="537"/>
      <c r="B968" s="537"/>
      <c r="C968" s="537"/>
      <c r="D968" s="537"/>
      <c r="E968" s="537"/>
      <c r="F968" s="537"/>
      <c r="G968" s="537"/>
      <c r="H968" s="537"/>
      <c r="I968" s="537"/>
      <c r="J968" s="537"/>
      <c r="K968" s="537"/>
      <c r="L968" s="537"/>
      <c r="M968" s="537"/>
      <c r="N968" s="537"/>
      <c r="O968" s="537"/>
      <c r="P968" s="537"/>
      <c r="Q968" s="537"/>
      <c r="R968" s="537"/>
      <c r="S968" s="537"/>
      <c r="T968" s="537"/>
      <c r="U968" s="537"/>
      <c r="V968" s="537"/>
      <c r="W968" s="537"/>
      <c r="X968" s="537"/>
      <c r="Y968" s="537"/>
      <c r="Z968" s="537"/>
    </row>
    <row r="969" ht="14.25" spans="1:26">
      <c r="A969" s="537"/>
      <c r="B969" s="537"/>
      <c r="C969" s="537"/>
      <c r="D969" s="537"/>
      <c r="E969" s="537"/>
      <c r="F969" s="537"/>
      <c r="G969" s="537"/>
      <c r="H969" s="537"/>
      <c r="I969" s="537"/>
      <c r="J969" s="537"/>
      <c r="K969" s="537"/>
      <c r="L969" s="537"/>
      <c r="M969" s="537"/>
      <c r="N969" s="537"/>
      <c r="O969" s="537"/>
      <c r="P969" s="537"/>
      <c r="Q969" s="537"/>
      <c r="R969" s="537"/>
      <c r="S969" s="537"/>
      <c r="T969" s="537"/>
      <c r="U969" s="537"/>
      <c r="V969" s="537"/>
      <c r="W969" s="537"/>
      <c r="X969" s="537"/>
      <c r="Y969" s="537"/>
      <c r="Z969" s="537"/>
    </row>
    <row r="970" ht="14.25" spans="1:26">
      <c r="A970" s="537"/>
      <c r="B970" s="537"/>
      <c r="C970" s="537"/>
      <c r="D970" s="537"/>
      <c r="E970" s="537"/>
      <c r="F970" s="537"/>
      <c r="G970" s="537"/>
      <c r="H970" s="537"/>
      <c r="I970" s="537"/>
      <c r="J970" s="537"/>
      <c r="K970" s="537"/>
      <c r="L970" s="537"/>
      <c r="M970" s="537"/>
      <c r="N970" s="537"/>
      <c r="O970" s="537"/>
      <c r="P970" s="537"/>
      <c r="Q970" s="537"/>
      <c r="R970" s="537"/>
      <c r="S970" s="537"/>
      <c r="T970" s="537"/>
      <c r="U970" s="537"/>
      <c r="V970" s="537"/>
      <c r="W970" s="537"/>
      <c r="X970" s="537"/>
      <c r="Y970" s="537"/>
      <c r="Z970" s="537"/>
    </row>
    <row r="971" ht="14.25" spans="1:26">
      <c r="A971" s="537"/>
      <c r="B971" s="537"/>
      <c r="C971" s="537"/>
      <c r="D971" s="537"/>
      <c r="E971" s="537"/>
      <c r="F971" s="537"/>
      <c r="G971" s="537"/>
      <c r="H971" s="537"/>
      <c r="I971" s="537"/>
      <c r="J971" s="537"/>
      <c r="K971" s="537"/>
      <c r="L971" s="537"/>
      <c r="M971" s="537"/>
      <c r="N971" s="537"/>
      <c r="O971" s="537"/>
      <c r="P971" s="537"/>
      <c r="Q971" s="537"/>
      <c r="R971" s="537"/>
      <c r="S971" s="537"/>
      <c r="T971" s="537"/>
      <c r="U971" s="537"/>
      <c r="V971" s="537"/>
      <c r="W971" s="537"/>
      <c r="X971" s="537"/>
      <c r="Y971" s="537"/>
      <c r="Z971" s="537"/>
    </row>
    <row r="972" ht="14.25" spans="1:26">
      <c r="A972" s="537"/>
      <c r="B972" s="537"/>
      <c r="C972" s="537"/>
      <c r="D972" s="537"/>
      <c r="E972" s="537"/>
      <c r="F972" s="537"/>
      <c r="G972" s="537"/>
      <c r="H972" s="537"/>
      <c r="I972" s="537"/>
      <c r="J972" s="537"/>
      <c r="K972" s="537"/>
      <c r="L972" s="537"/>
      <c r="M972" s="537"/>
      <c r="N972" s="537"/>
      <c r="O972" s="537"/>
      <c r="P972" s="537"/>
      <c r="Q972" s="537"/>
      <c r="R972" s="537"/>
      <c r="S972" s="537"/>
      <c r="T972" s="537"/>
      <c r="U972" s="537"/>
      <c r="V972" s="537"/>
      <c r="W972" s="537"/>
      <c r="X972" s="537"/>
      <c r="Y972" s="537"/>
      <c r="Z972" s="537"/>
    </row>
    <row r="973" ht="14.25" spans="1:26">
      <c r="A973" s="537"/>
      <c r="B973" s="537"/>
      <c r="C973" s="537"/>
      <c r="D973" s="537"/>
      <c r="E973" s="537"/>
      <c r="F973" s="537"/>
      <c r="G973" s="537"/>
      <c r="H973" s="537"/>
      <c r="I973" s="537"/>
      <c r="J973" s="537"/>
      <c r="K973" s="537"/>
      <c r="L973" s="537"/>
      <c r="M973" s="537"/>
      <c r="N973" s="537"/>
      <c r="O973" s="537"/>
      <c r="P973" s="537"/>
      <c r="Q973" s="537"/>
      <c r="R973" s="537"/>
      <c r="S973" s="537"/>
      <c r="T973" s="537"/>
      <c r="U973" s="537"/>
      <c r="V973" s="537"/>
      <c r="W973" s="537"/>
      <c r="X973" s="537"/>
      <c r="Y973" s="537"/>
      <c r="Z973" s="537"/>
    </row>
    <row r="974" ht="14.25" spans="1:26">
      <c r="A974" s="537"/>
      <c r="B974" s="537"/>
      <c r="C974" s="537"/>
      <c r="D974" s="537"/>
      <c r="E974" s="537"/>
      <c r="F974" s="537"/>
      <c r="G974" s="537"/>
      <c r="H974" s="537"/>
      <c r="I974" s="537"/>
      <c r="J974" s="537"/>
      <c r="K974" s="537"/>
      <c r="L974" s="537"/>
      <c r="M974" s="537"/>
      <c r="N974" s="537"/>
      <c r="O974" s="537"/>
      <c r="P974" s="537"/>
      <c r="Q974" s="537"/>
      <c r="R974" s="537"/>
      <c r="S974" s="537"/>
      <c r="T974" s="537"/>
      <c r="U974" s="537"/>
      <c r="V974" s="537"/>
      <c r="W974" s="537"/>
      <c r="X974" s="537"/>
      <c r="Y974" s="537"/>
      <c r="Z974" s="537"/>
    </row>
    <row r="975" ht="14.25" spans="1:26">
      <c r="A975" s="537"/>
      <c r="B975" s="537"/>
      <c r="C975" s="537"/>
      <c r="D975" s="537"/>
      <c r="E975" s="537"/>
      <c r="F975" s="537"/>
      <c r="G975" s="537"/>
      <c r="H975" s="537"/>
      <c r="I975" s="537"/>
      <c r="J975" s="537"/>
      <c r="K975" s="537"/>
      <c r="L975" s="537"/>
      <c r="M975" s="537"/>
      <c r="N975" s="537"/>
      <c r="O975" s="537"/>
      <c r="P975" s="537"/>
      <c r="Q975" s="537"/>
      <c r="R975" s="537"/>
      <c r="S975" s="537"/>
      <c r="T975" s="537"/>
      <c r="U975" s="537"/>
      <c r="V975" s="537"/>
      <c r="W975" s="537"/>
      <c r="X975" s="537"/>
      <c r="Y975" s="537"/>
      <c r="Z975" s="537"/>
    </row>
    <row r="976" ht="14.25" spans="1:26">
      <c r="A976" s="537"/>
      <c r="B976" s="537"/>
      <c r="C976" s="537"/>
      <c r="D976" s="537"/>
      <c r="E976" s="537"/>
      <c r="F976" s="537"/>
      <c r="G976" s="537"/>
      <c r="H976" s="537"/>
      <c r="I976" s="537"/>
      <c r="J976" s="537"/>
      <c r="K976" s="537"/>
      <c r="L976" s="537"/>
      <c r="M976" s="537"/>
      <c r="N976" s="537"/>
      <c r="O976" s="537"/>
      <c r="P976" s="537"/>
      <c r="Q976" s="537"/>
      <c r="R976" s="537"/>
      <c r="S976" s="537"/>
      <c r="T976" s="537"/>
      <c r="U976" s="537"/>
      <c r="V976" s="537"/>
      <c r="W976" s="537"/>
      <c r="X976" s="537"/>
      <c r="Y976" s="537"/>
      <c r="Z976" s="537"/>
    </row>
    <row r="977" ht="14.25" spans="1:26">
      <c r="A977" s="537"/>
      <c r="B977" s="537"/>
      <c r="C977" s="537"/>
      <c r="D977" s="537"/>
      <c r="E977" s="537"/>
      <c r="F977" s="537"/>
      <c r="G977" s="537"/>
      <c r="H977" s="537"/>
      <c r="I977" s="537"/>
      <c r="J977" s="537"/>
      <c r="K977" s="537"/>
      <c r="L977" s="537"/>
      <c r="M977" s="537"/>
      <c r="N977" s="537"/>
      <c r="O977" s="537"/>
      <c r="P977" s="537"/>
      <c r="Q977" s="537"/>
      <c r="R977" s="537"/>
      <c r="S977" s="537"/>
      <c r="T977" s="537"/>
      <c r="U977" s="537"/>
      <c r="V977" s="537"/>
      <c r="W977" s="537"/>
      <c r="X977" s="537"/>
      <c r="Y977" s="537"/>
      <c r="Z977" s="537"/>
    </row>
    <row r="978" ht="14.25" spans="1:26">
      <c r="A978" s="537"/>
      <c r="B978" s="537"/>
      <c r="C978" s="537"/>
      <c r="D978" s="537"/>
      <c r="E978" s="537"/>
      <c r="F978" s="537"/>
      <c r="G978" s="537"/>
      <c r="H978" s="537"/>
      <c r="I978" s="537"/>
      <c r="J978" s="537"/>
      <c r="K978" s="537"/>
      <c r="L978" s="537"/>
      <c r="M978" s="537"/>
      <c r="N978" s="537"/>
      <c r="O978" s="537"/>
      <c r="P978" s="537"/>
      <c r="Q978" s="537"/>
      <c r="R978" s="537"/>
      <c r="S978" s="537"/>
      <c r="T978" s="537"/>
      <c r="U978" s="537"/>
      <c r="V978" s="537"/>
      <c r="W978" s="537"/>
      <c r="X978" s="537"/>
      <c r="Y978" s="537"/>
      <c r="Z978" s="537"/>
    </row>
    <row r="979" ht="14.25" spans="1:26">
      <c r="A979" s="537"/>
      <c r="B979" s="537"/>
      <c r="C979" s="537"/>
      <c r="D979" s="537"/>
      <c r="E979" s="537"/>
      <c r="F979" s="537"/>
      <c r="G979" s="537"/>
      <c r="H979" s="537"/>
      <c r="I979" s="537"/>
      <c r="J979" s="537"/>
      <c r="K979" s="537"/>
      <c r="L979" s="537"/>
      <c r="M979" s="537"/>
      <c r="N979" s="537"/>
      <c r="O979" s="537"/>
      <c r="P979" s="537"/>
      <c r="Q979" s="537"/>
      <c r="R979" s="537"/>
      <c r="S979" s="537"/>
      <c r="T979" s="537"/>
      <c r="U979" s="537"/>
      <c r="V979" s="537"/>
      <c r="W979" s="537"/>
      <c r="X979" s="537"/>
      <c r="Y979" s="537"/>
      <c r="Z979" s="537"/>
    </row>
    <row r="980" ht="14.25" spans="1:26">
      <c r="A980" s="537"/>
      <c r="B980" s="537"/>
      <c r="C980" s="537"/>
      <c r="D980" s="537"/>
      <c r="E980" s="537"/>
      <c r="F980" s="537"/>
      <c r="G980" s="537"/>
      <c r="H980" s="537"/>
      <c r="I980" s="537"/>
      <c r="J980" s="537"/>
      <c r="K980" s="537"/>
      <c r="L980" s="537"/>
      <c r="M980" s="537"/>
      <c r="N980" s="537"/>
      <c r="O980" s="537"/>
      <c r="P980" s="537"/>
      <c r="Q980" s="537"/>
      <c r="R980" s="537"/>
      <c r="S980" s="537"/>
      <c r="T980" s="537"/>
      <c r="U980" s="537"/>
      <c r="V980" s="537"/>
      <c r="W980" s="537"/>
      <c r="X980" s="537"/>
      <c r="Y980" s="537"/>
      <c r="Z980" s="537"/>
    </row>
    <row r="981" ht="14.25" spans="1:26">
      <c r="A981" s="537"/>
      <c r="B981" s="537"/>
      <c r="C981" s="537"/>
      <c r="D981" s="537"/>
      <c r="E981" s="537"/>
      <c r="F981" s="537"/>
      <c r="G981" s="537"/>
      <c r="H981" s="537"/>
      <c r="I981" s="537"/>
      <c r="J981" s="537"/>
      <c r="K981" s="537"/>
      <c r="L981" s="537"/>
      <c r="M981" s="537"/>
      <c r="N981" s="537"/>
      <c r="O981" s="537"/>
      <c r="P981" s="537"/>
      <c r="Q981" s="537"/>
      <c r="R981" s="537"/>
      <c r="S981" s="537"/>
      <c r="T981" s="537"/>
      <c r="U981" s="537"/>
      <c r="V981" s="537"/>
      <c r="W981" s="537"/>
      <c r="X981" s="537"/>
      <c r="Y981" s="537"/>
      <c r="Z981" s="537"/>
    </row>
    <row r="982" ht="14.25" spans="1:26">
      <c r="A982" s="537"/>
      <c r="B982" s="537"/>
      <c r="C982" s="537"/>
      <c r="D982" s="537"/>
      <c r="E982" s="537"/>
      <c r="F982" s="537"/>
      <c r="G982" s="537"/>
      <c r="H982" s="537"/>
      <c r="I982" s="537"/>
      <c r="J982" s="537"/>
      <c r="K982" s="537"/>
      <c r="L982" s="537"/>
      <c r="M982" s="537"/>
      <c r="N982" s="537"/>
      <c r="O982" s="537"/>
      <c r="P982" s="537"/>
      <c r="Q982" s="537"/>
      <c r="R982" s="537"/>
      <c r="S982" s="537"/>
      <c r="T982" s="537"/>
      <c r="U982" s="537"/>
      <c r="V982" s="537"/>
      <c r="W982" s="537"/>
      <c r="X982" s="537"/>
      <c r="Y982" s="537"/>
      <c r="Z982" s="537"/>
    </row>
    <row r="983" ht="14.25" spans="1:26">
      <c r="A983" s="537"/>
      <c r="B983" s="537"/>
      <c r="C983" s="537"/>
      <c r="D983" s="537"/>
      <c r="E983" s="537"/>
      <c r="F983" s="537"/>
      <c r="G983" s="537"/>
      <c r="H983" s="537"/>
      <c r="I983" s="537"/>
      <c r="J983" s="537"/>
      <c r="K983" s="537"/>
      <c r="L983" s="537"/>
      <c r="M983" s="537"/>
      <c r="N983" s="537"/>
      <c r="O983" s="537"/>
      <c r="P983" s="537"/>
      <c r="Q983" s="537"/>
      <c r="R983" s="537"/>
      <c r="S983" s="537"/>
      <c r="T983" s="537"/>
      <c r="U983" s="537"/>
      <c r="V983" s="537"/>
      <c r="W983" s="537"/>
      <c r="X983" s="537"/>
      <c r="Y983" s="537"/>
      <c r="Z983" s="537"/>
    </row>
    <row r="984" ht="14.25" spans="1:26">
      <c r="A984" s="537"/>
      <c r="B984" s="537"/>
      <c r="C984" s="537"/>
      <c r="D984" s="537"/>
      <c r="E984" s="537"/>
      <c r="F984" s="537"/>
      <c r="G984" s="537"/>
      <c r="H984" s="537"/>
      <c r="I984" s="537"/>
      <c r="J984" s="537"/>
      <c r="K984" s="537"/>
      <c r="L984" s="537"/>
      <c r="M984" s="537"/>
      <c r="N984" s="537"/>
      <c r="O984" s="537"/>
      <c r="P984" s="537"/>
      <c r="Q984" s="537"/>
      <c r="R984" s="537"/>
      <c r="S984" s="537"/>
      <c r="T984" s="537"/>
      <c r="U984" s="537"/>
      <c r="V984" s="537"/>
      <c r="W984" s="537"/>
      <c r="X984" s="537"/>
      <c r="Y984" s="537"/>
      <c r="Z984" s="537"/>
    </row>
    <row r="985" ht="14.25" spans="1:26">
      <c r="A985" s="537"/>
      <c r="B985" s="537"/>
      <c r="C985" s="537"/>
      <c r="D985" s="537"/>
      <c r="E985" s="537"/>
      <c r="F985" s="537"/>
      <c r="G985" s="537"/>
      <c r="H985" s="537"/>
      <c r="I985" s="537"/>
      <c r="J985" s="537"/>
      <c r="K985" s="537"/>
      <c r="L985" s="537"/>
      <c r="M985" s="537"/>
      <c r="N985" s="537"/>
      <c r="O985" s="537"/>
      <c r="P985" s="537"/>
      <c r="Q985" s="537"/>
      <c r="R985" s="537"/>
      <c r="S985" s="537"/>
      <c r="T985" s="537"/>
      <c r="U985" s="537"/>
      <c r="V985" s="537"/>
      <c r="W985" s="537"/>
      <c r="X985" s="537"/>
      <c r="Y985" s="537"/>
      <c r="Z985" s="537"/>
    </row>
    <row r="986" ht="14.25" spans="1:26">
      <c r="A986" s="537"/>
      <c r="B986" s="537"/>
      <c r="C986" s="537"/>
      <c r="D986" s="537"/>
      <c r="E986" s="537"/>
      <c r="F986" s="537"/>
      <c r="G986" s="537"/>
      <c r="H986" s="537"/>
      <c r="I986" s="537"/>
      <c r="J986" s="537"/>
      <c r="K986" s="537"/>
      <c r="L986" s="537"/>
      <c r="M986" s="537"/>
      <c r="N986" s="537"/>
      <c r="O986" s="537"/>
      <c r="P986" s="537"/>
      <c r="Q986" s="537"/>
      <c r="R986" s="537"/>
      <c r="S986" s="537"/>
      <c r="T986" s="537"/>
      <c r="U986" s="537"/>
      <c r="V986" s="537"/>
      <c r="W986" s="537"/>
      <c r="X986" s="537"/>
      <c r="Y986" s="537"/>
      <c r="Z986" s="537"/>
    </row>
    <row r="987" ht="14.25" spans="1:26">
      <c r="A987" s="537"/>
      <c r="B987" s="537"/>
      <c r="C987" s="537"/>
      <c r="D987" s="537"/>
      <c r="E987" s="537"/>
      <c r="F987" s="537"/>
      <c r="G987" s="537"/>
      <c r="H987" s="537"/>
      <c r="I987" s="537"/>
      <c r="J987" s="537"/>
      <c r="K987" s="537"/>
      <c r="L987" s="537"/>
      <c r="M987" s="537"/>
      <c r="N987" s="537"/>
      <c r="O987" s="537"/>
      <c r="P987" s="537"/>
      <c r="Q987" s="537"/>
      <c r="R987" s="537"/>
      <c r="S987" s="537"/>
      <c r="T987" s="537"/>
      <c r="U987" s="537"/>
      <c r="V987" s="537"/>
      <c r="W987" s="537"/>
      <c r="X987" s="537"/>
      <c r="Y987" s="537"/>
      <c r="Z987" s="537"/>
    </row>
    <row r="988" ht="14.25" spans="1:26">
      <c r="A988" s="537"/>
      <c r="B988" s="537"/>
      <c r="C988" s="537"/>
      <c r="D988" s="537"/>
      <c r="E988" s="537"/>
      <c r="F988" s="537"/>
      <c r="G988" s="537"/>
      <c r="H988" s="537"/>
      <c r="I988" s="537"/>
      <c r="J988" s="537"/>
      <c r="K988" s="537"/>
      <c r="L988" s="537"/>
      <c r="M988" s="537"/>
      <c r="N988" s="537"/>
      <c r="O988" s="537"/>
      <c r="P988" s="537"/>
      <c r="Q988" s="537"/>
      <c r="R988" s="537"/>
      <c r="S988" s="537"/>
      <c r="T988" s="537"/>
      <c r="U988" s="537"/>
      <c r="V988" s="537"/>
      <c r="W988" s="537"/>
      <c r="X988" s="537"/>
      <c r="Y988" s="537"/>
      <c r="Z988" s="537"/>
    </row>
    <row r="989" ht="14.25" spans="1:26">
      <c r="A989" s="537"/>
      <c r="B989" s="537"/>
      <c r="C989" s="537"/>
      <c r="D989" s="537"/>
      <c r="E989" s="537"/>
      <c r="F989" s="537"/>
      <c r="G989" s="537"/>
      <c r="H989" s="537"/>
      <c r="I989" s="537"/>
      <c r="J989" s="537"/>
      <c r="K989" s="537"/>
      <c r="L989" s="537"/>
      <c r="M989" s="537"/>
      <c r="N989" s="537"/>
      <c r="O989" s="537"/>
      <c r="P989" s="537"/>
      <c r="Q989" s="537"/>
      <c r="R989" s="537"/>
      <c r="S989" s="537"/>
      <c r="T989" s="537"/>
      <c r="U989" s="537"/>
      <c r="V989" s="537"/>
      <c r="W989" s="537"/>
      <c r="X989" s="537"/>
      <c r="Y989" s="537"/>
      <c r="Z989" s="537"/>
    </row>
    <row r="990" ht="14.25" spans="1:26">
      <c r="A990" s="537"/>
      <c r="B990" s="537"/>
      <c r="C990" s="537"/>
      <c r="D990" s="537"/>
      <c r="E990" s="537"/>
      <c r="F990" s="537"/>
      <c r="G990" s="537"/>
      <c r="H990" s="537"/>
      <c r="I990" s="537"/>
      <c r="J990" s="537"/>
      <c r="K990" s="537"/>
      <c r="L990" s="537"/>
      <c r="M990" s="537"/>
      <c r="N990" s="537"/>
      <c r="O990" s="537"/>
      <c r="P990" s="537"/>
      <c r="Q990" s="537"/>
      <c r="R990" s="537"/>
      <c r="S990" s="537"/>
      <c r="T990" s="537"/>
      <c r="U990" s="537"/>
      <c r="V990" s="537"/>
      <c r="W990" s="537"/>
      <c r="X990" s="537"/>
      <c r="Y990" s="537"/>
      <c r="Z990" s="537"/>
    </row>
    <row r="991" ht="14.25" spans="1:26">
      <c r="A991" s="537"/>
      <c r="B991" s="537"/>
      <c r="C991" s="537"/>
      <c r="D991" s="537"/>
      <c r="E991" s="537"/>
      <c r="F991" s="537"/>
      <c r="G991" s="537"/>
      <c r="H991" s="537"/>
      <c r="I991" s="537"/>
      <c r="J991" s="537"/>
      <c r="K991" s="537"/>
      <c r="L991" s="537"/>
      <c r="M991" s="537"/>
      <c r="N991" s="537"/>
      <c r="O991" s="537"/>
      <c r="P991" s="537"/>
      <c r="Q991" s="537"/>
      <c r="R991" s="537"/>
      <c r="S991" s="537"/>
      <c r="T991" s="537"/>
      <c r="U991" s="537"/>
      <c r="V991" s="537"/>
      <c r="W991" s="537"/>
      <c r="X991" s="537"/>
      <c r="Y991" s="537"/>
      <c r="Z991" s="537"/>
    </row>
    <row r="992" ht="14.25" spans="1:26">
      <c r="A992" s="537"/>
      <c r="B992" s="537"/>
      <c r="C992" s="537"/>
      <c r="D992" s="537"/>
      <c r="E992" s="537"/>
      <c r="F992" s="537"/>
      <c r="G992" s="537"/>
      <c r="H992" s="537"/>
      <c r="I992" s="537"/>
      <c r="J992" s="537"/>
      <c r="K992" s="537"/>
      <c r="L992" s="537"/>
      <c r="M992" s="537"/>
      <c r="N992" s="537"/>
      <c r="O992" s="537"/>
      <c r="P992" s="537"/>
      <c r="Q992" s="537"/>
      <c r="R992" s="537"/>
      <c r="S992" s="537"/>
      <c r="T992" s="537"/>
      <c r="U992" s="537"/>
      <c r="V992" s="537"/>
      <c r="W992" s="537"/>
      <c r="X992" s="537"/>
      <c r="Y992" s="537"/>
      <c r="Z992" s="537"/>
    </row>
    <row r="993" ht="14.25" spans="1:26">
      <c r="A993" s="537"/>
      <c r="B993" s="537"/>
      <c r="C993" s="537"/>
      <c r="D993" s="537"/>
      <c r="E993" s="537"/>
      <c r="F993" s="537"/>
      <c r="G993" s="537"/>
      <c r="H993" s="537"/>
      <c r="I993" s="537"/>
      <c r="J993" s="537"/>
      <c r="K993" s="537"/>
      <c r="L993" s="537"/>
      <c r="M993" s="537"/>
      <c r="N993" s="537"/>
      <c r="O993" s="537"/>
      <c r="P993" s="537"/>
      <c r="Q993" s="537"/>
      <c r="R993" s="537"/>
      <c r="S993" s="537"/>
      <c r="T993" s="537"/>
      <c r="U993" s="537"/>
      <c r="V993" s="537"/>
      <c r="W993" s="537"/>
      <c r="X993" s="537"/>
      <c r="Y993" s="537"/>
      <c r="Z993" s="537"/>
    </row>
    <row r="994" ht="14.25" spans="1:26">
      <c r="A994" s="537"/>
      <c r="B994" s="537"/>
      <c r="C994" s="537"/>
      <c r="D994" s="537"/>
      <c r="E994" s="537"/>
      <c r="F994" s="537"/>
      <c r="G994" s="537"/>
      <c r="H994" s="537"/>
      <c r="I994" s="537"/>
      <c r="J994" s="537"/>
      <c r="K994" s="537"/>
      <c r="L994" s="537"/>
      <c r="M994" s="537"/>
      <c r="N994" s="537"/>
      <c r="O994" s="537"/>
      <c r="P994" s="537"/>
      <c r="Q994" s="537"/>
      <c r="R994" s="537"/>
      <c r="S994" s="537"/>
      <c r="T994" s="537"/>
      <c r="U994" s="537"/>
      <c r="V994" s="537"/>
      <c r="W994" s="537"/>
      <c r="X994" s="537"/>
      <c r="Y994" s="537"/>
      <c r="Z994" s="537"/>
    </row>
    <row r="995" ht="14.25" spans="1:26">
      <c r="A995" s="537"/>
      <c r="B995" s="537"/>
      <c r="C995" s="537"/>
      <c r="D995" s="537"/>
      <c r="E995" s="537"/>
      <c r="F995" s="537"/>
      <c r="G995" s="537"/>
      <c r="H995" s="537"/>
      <c r="I995" s="537"/>
      <c r="J995" s="537"/>
      <c r="K995" s="537"/>
      <c r="L995" s="537"/>
      <c r="M995" s="537"/>
      <c r="N995" s="537"/>
      <c r="O995" s="537"/>
      <c r="P995" s="537"/>
      <c r="Q995" s="537"/>
      <c r="R995" s="537"/>
      <c r="S995" s="537"/>
      <c r="T995" s="537"/>
      <c r="U995" s="537"/>
      <c r="V995" s="537"/>
      <c r="W995" s="537"/>
      <c r="X995" s="537"/>
      <c r="Y995" s="537"/>
      <c r="Z995" s="537"/>
    </row>
    <row r="996" ht="14.25" spans="1:26">
      <c r="A996" s="537"/>
      <c r="B996" s="537"/>
      <c r="C996" s="537"/>
      <c r="D996" s="537"/>
      <c r="E996" s="537"/>
      <c r="F996" s="537"/>
      <c r="G996" s="537"/>
      <c r="H996" s="537"/>
      <c r="I996" s="537"/>
      <c r="J996" s="537"/>
      <c r="K996" s="537"/>
      <c r="L996" s="537"/>
      <c r="M996" s="537"/>
      <c r="N996" s="537"/>
      <c r="O996" s="537"/>
      <c r="P996" s="537"/>
      <c r="Q996" s="537"/>
      <c r="R996" s="537"/>
      <c r="S996" s="537"/>
      <c r="T996" s="537"/>
      <c r="U996" s="537"/>
      <c r="V996" s="537"/>
      <c r="W996" s="537"/>
      <c r="X996" s="537"/>
      <c r="Y996" s="537"/>
      <c r="Z996" s="537"/>
    </row>
    <row r="997" ht="14.25" spans="1:26">
      <c r="A997" s="537"/>
      <c r="B997" s="537"/>
      <c r="C997" s="537"/>
      <c r="D997" s="537"/>
      <c r="E997" s="537"/>
      <c r="F997" s="537"/>
      <c r="G997" s="537"/>
      <c r="H997" s="537"/>
      <c r="I997" s="537"/>
      <c r="J997" s="537"/>
      <c r="K997" s="537"/>
      <c r="L997" s="537"/>
      <c r="M997" s="537"/>
      <c r="N997" s="537"/>
      <c r="O997" s="537"/>
      <c r="P997" s="537"/>
      <c r="Q997" s="537"/>
      <c r="R997" s="537"/>
      <c r="S997" s="537"/>
      <c r="T997" s="537"/>
      <c r="U997" s="537"/>
      <c r="V997" s="537"/>
      <c r="W997" s="537"/>
      <c r="X997" s="537"/>
      <c r="Y997" s="537"/>
      <c r="Z997" s="537"/>
    </row>
    <row r="998" ht="14.25" spans="1:26">
      <c r="A998" s="537"/>
      <c r="B998" s="537"/>
      <c r="C998" s="537"/>
      <c r="D998" s="537"/>
      <c r="E998" s="537"/>
      <c r="F998" s="537"/>
      <c r="G998" s="537"/>
      <c r="H998" s="537"/>
      <c r="I998" s="537"/>
      <c r="J998" s="537"/>
      <c r="K998" s="537"/>
      <c r="L998" s="537"/>
      <c r="M998" s="537"/>
      <c r="N998" s="537"/>
      <c r="O998" s="537"/>
      <c r="P998" s="537"/>
      <c r="Q998" s="537"/>
      <c r="R998" s="537"/>
      <c r="S998" s="537"/>
      <c r="T998" s="537"/>
      <c r="U998" s="537"/>
      <c r="V998" s="537"/>
      <c r="W998" s="537"/>
      <c r="X998" s="537"/>
      <c r="Y998" s="537"/>
      <c r="Z998" s="537"/>
    </row>
    <row r="999" ht="14.25" spans="1:26">
      <c r="A999" s="537"/>
      <c r="B999" s="537"/>
      <c r="C999" s="537"/>
      <c r="D999" s="537"/>
      <c r="E999" s="537"/>
      <c r="F999" s="537"/>
      <c r="G999" s="537"/>
      <c r="H999" s="537"/>
      <c r="I999" s="537"/>
      <c r="J999" s="537"/>
      <c r="K999" s="537"/>
      <c r="L999" s="537"/>
      <c r="M999" s="537"/>
      <c r="N999" s="537"/>
      <c r="O999" s="537"/>
      <c r="P999" s="537"/>
      <c r="Q999" s="537"/>
      <c r="R999" s="537"/>
      <c r="S999" s="537"/>
      <c r="T999" s="537"/>
      <c r="U999" s="537"/>
      <c r="V999" s="537"/>
      <c r="W999" s="537"/>
      <c r="X999" s="537"/>
      <c r="Y999" s="537"/>
      <c r="Z999" s="537"/>
    </row>
    <row r="1000" ht="14.25" spans="1:26">
      <c r="A1000" s="537"/>
      <c r="B1000" s="537"/>
      <c r="C1000" s="537"/>
      <c r="D1000" s="537"/>
      <c r="E1000" s="537"/>
      <c r="F1000" s="537"/>
      <c r="G1000" s="537"/>
      <c r="H1000" s="537"/>
      <c r="I1000" s="537"/>
      <c r="J1000" s="537"/>
      <c r="K1000" s="537"/>
      <c r="L1000" s="537"/>
      <c r="M1000" s="537"/>
      <c r="N1000" s="537"/>
      <c r="O1000" s="537"/>
      <c r="P1000" s="537"/>
      <c r="Q1000" s="537"/>
      <c r="R1000" s="537"/>
      <c r="S1000" s="537"/>
      <c r="T1000" s="537"/>
      <c r="U1000" s="537"/>
      <c r="V1000" s="537"/>
      <c r="W1000" s="537"/>
      <c r="X1000" s="537"/>
      <c r="Y1000" s="537"/>
      <c r="Z1000" s="537"/>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38953"/>
    <outlinePr summaryBelow="0" summaryRight="0"/>
  </sheetPr>
  <dimension ref="A1:CX211"/>
  <sheetViews>
    <sheetView workbookViewId="0">
      <pane xSplit="1" ySplit="1" topLeftCell="B2" activePane="bottomRight" state="frozen"/>
      <selection/>
      <selection pane="topRight"/>
      <selection pane="bottomLeft"/>
      <selection pane="bottomRight" activeCell="B2" sqref="B2"/>
    </sheetView>
  </sheetViews>
  <sheetFormatPr defaultColWidth="11.2166666666667" defaultRowHeight="15" customHeight="1"/>
  <cols>
    <col min="1" max="1" width="8.10833333333333" customWidth="1"/>
    <col min="2" max="2" width="4.44166666666667" customWidth="1"/>
    <col min="3" max="3" width="3.44166666666667" customWidth="1"/>
    <col min="4" max="7" width="2" customWidth="1"/>
    <col min="8" max="11" width="2" hidden="1" customWidth="1"/>
    <col min="12" max="50" width="2" customWidth="1"/>
    <col min="51" max="51" width="2" hidden="1" customWidth="1"/>
    <col min="52" max="77" width="2" customWidth="1"/>
    <col min="78" max="88" width="2.10833333333333" customWidth="1"/>
    <col min="89" max="89" width="23.6666666666667" customWidth="1"/>
    <col min="90" max="90" width="12.1083333333333" customWidth="1"/>
    <col min="91" max="91" width="3.55833333333333" customWidth="1"/>
    <col min="92" max="93" width="2.89166666666667" customWidth="1"/>
    <col min="94" max="94" width="1.55833333333333" customWidth="1"/>
    <col min="95" max="97" width="1.66666666666667" customWidth="1"/>
    <col min="98" max="98" width="1.33333333333333" customWidth="1"/>
    <col min="99" max="100" width="1.66666666666667" customWidth="1"/>
    <col min="101" max="101" width="1.33333333333333" customWidth="1"/>
    <col min="102" max="102" width="125.783333333333" customWidth="1"/>
  </cols>
  <sheetData>
    <row r="1" ht="111" customHeight="1" spans="1:102">
      <c r="A1" s="526" t="s">
        <v>1632</v>
      </c>
      <c r="B1" s="527" t="s">
        <v>675</v>
      </c>
      <c r="C1" s="527" t="s">
        <v>529</v>
      </c>
      <c r="D1" s="527" t="s">
        <v>525</v>
      </c>
      <c r="E1" s="527" t="s">
        <v>537</v>
      </c>
      <c r="F1" s="527" t="s">
        <v>534</v>
      </c>
      <c r="G1" s="527" t="s">
        <v>542</v>
      </c>
      <c r="H1" s="527" t="s">
        <v>1402</v>
      </c>
      <c r="I1" s="527" t="s">
        <v>1402</v>
      </c>
      <c r="J1" s="527" t="s">
        <v>1402</v>
      </c>
      <c r="K1" s="527" t="s">
        <v>1402</v>
      </c>
      <c r="L1" s="527" t="s">
        <v>540</v>
      </c>
      <c r="M1" s="527" t="s">
        <v>596</v>
      </c>
      <c r="N1" s="527" t="s">
        <v>556</v>
      </c>
      <c r="O1" s="527" t="s">
        <v>547</v>
      </c>
      <c r="P1" s="527" t="s">
        <v>550</v>
      </c>
      <c r="Q1" s="527" t="s">
        <v>1633</v>
      </c>
      <c r="R1" s="527" t="s">
        <v>1634</v>
      </c>
      <c r="S1" s="527" t="s">
        <v>562</v>
      </c>
      <c r="T1" s="527" t="s">
        <v>565</v>
      </c>
      <c r="U1" s="527" t="s">
        <v>1635</v>
      </c>
      <c r="V1" s="527" t="s">
        <v>576</v>
      </c>
      <c r="W1" s="527" t="s">
        <v>569</v>
      </c>
      <c r="X1" s="527" t="s">
        <v>559</v>
      </c>
      <c r="Y1" s="527" t="s">
        <v>584</v>
      </c>
      <c r="Z1" s="527" t="s">
        <v>563</v>
      </c>
      <c r="AA1" s="527" t="s">
        <v>571</v>
      </c>
      <c r="AB1" s="527" t="s">
        <v>566</v>
      </c>
      <c r="AC1" s="527" t="s">
        <v>590</v>
      </c>
      <c r="AD1" s="527" t="s">
        <v>593</v>
      </c>
      <c r="AE1" s="527" t="s">
        <v>586</v>
      </c>
      <c r="AF1" s="527" t="s">
        <v>557</v>
      </c>
      <c r="AG1" s="527" t="s">
        <v>583</v>
      </c>
      <c r="AH1" s="527" t="s">
        <v>596</v>
      </c>
      <c r="AI1" s="527" t="s">
        <v>618</v>
      </c>
      <c r="AJ1" s="527" t="s">
        <v>608</v>
      </c>
      <c r="AK1" s="527" t="s">
        <v>649</v>
      </c>
      <c r="AL1" s="527" t="s">
        <v>637</v>
      </c>
      <c r="AM1" s="527" t="s">
        <v>634</v>
      </c>
      <c r="AN1" s="527" t="s">
        <v>643</v>
      </c>
      <c r="AO1" s="527" t="s">
        <v>640</v>
      </c>
      <c r="AP1" s="527" t="s">
        <v>621</v>
      </c>
      <c r="AQ1" s="527" t="s">
        <v>614</v>
      </c>
      <c r="AR1" s="527" t="s">
        <v>652</v>
      </c>
      <c r="AS1" s="527" t="s">
        <v>605</v>
      </c>
      <c r="AT1" s="527" t="s">
        <v>646</v>
      </c>
      <c r="AU1" s="527" t="s">
        <v>1636</v>
      </c>
      <c r="AV1" s="527" t="s">
        <v>602</v>
      </c>
      <c r="AW1" s="527" t="s">
        <v>611</v>
      </c>
      <c r="AX1" s="527" t="s">
        <v>1637</v>
      </c>
      <c r="AY1" s="527" t="s">
        <v>1638</v>
      </c>
      <c r="AZ1" s="527" t="s">
        <v>545</v>
      </c>
      <c r="BA1" s="527" t="s">
        <v>548</v>
      </c>
      <c r="BB1" s="527" t="s">
        <v>551</v>
      </c>
      <c r="BC1" s="527" t="s">
        <v>554</v>
      </c>
      <c r="BD1" s="527" t="s">
        <v>538</v>
      </c>
      <c r="BE1" s="527" t="s">
        <v>588</v>
      </c>
      <c r="BF1" s="527" t="s">
        <v>591</v>
      </c>
      <c r="BG1" s="527" t="s">
        <v>594</v>
      </c>
      <c r="BH1" s="527" t="s">
        <v>597</v>
      </c>
      <c r="BI1" s="527" t="s">
        <v>600</v>
      </c>
      <c r="BJ1" s="527" t="s">
        <v>603</v>
      </c>
      <c r="BK1" s="527" t="s">
        <v>606</v>
      </c>
      <c r="BL1" s="527" t="s">
        <v>609</v>
      </c>
      <c r="BM1" s="527" t="s">
        <v>619</v>
      </c>
      <c r="BN1" s="527" t="s">
        <v>612</v>
      </c>
      <c r="BO1" s="527" t="s">
        <v>622</v>
      </c>
      <c r="BP1" s="527" t="s">
        <v>616</v>
      </c>
      <c r="BQ1" s="527" t="s">
        <v>626</v>
      </c>
      <c r="BR1" s="527" t="s">
        <v>647</v>
      </c>
      <c r="BS1" s="527" t="s">
        <v>650</v>
      </c>
      <c r="BT1" s="527" t="s">
        <v>653</v>
      </c>
      <c r="BU1" s="527" t="s">
        <v>656</v>
      </c>
      <c r="BV1" s="527" t="s">
        <v>1476</v>
      </c>
      <c r="BW1" s="527" t="s">
        <v>1477</v>
      </c>
      <c r="BX1" s="527" t="s">
        <v>577</v>
      </c>
      <c r="BY1" s="527" t="s">
        <v>624</v>
      </c>
      <c r="BZ1" s="527" t="s">
        <v>535</v>
      </c>
      <c r="CA1" s="527" t="s">
        <v>527</v>
      </c>
      <c r="CB1" s="527" t="s">
        <v>531</v>
      </c>
      <c r="CC1" s="527" t="s">
        <v>635</v>
      </c>
      <c r="CD1" s="527" t="s">
        <v>638</v>
      </c>
      <c r="CE1" s="527" t="s">
        <v>641</v>
      </c>
      <c r="CF1" s="527" t="s">
        <v>658</v>
      </c>
      <c r="CG1" s="527" t="s">
        <v>655</v>
      </c>
      <c r="CH1" s="527" t="s">
        <v>646</v>
      </c>
      <c r="CI1" s="527" t="s">
        <v>640</v>
      </c>
      <c r="CJ1" s="527" t="s">
        <v>625</v>
      </c>
      <c r="CK1" s="526" t="s">
        <v>489</v>
      </c>
      <c r="CL1" s="526" t="s">
        <v>516</v>
      </c>
      <c r="CM1" s="526" t="s">
        <v>1639</v>
      </c>
      <c r="CN1" s="526" t="s">
        <v>1640</v>
      </c>
      <c r="CO1" s="526" t="s">
        <v>1641</v>
      </c>
      <c r="CP1" s="526" t="s">
        <v>447</v>
      </c>
      <c r="CQ1" s="526" t="s">
        <v>29</v>
      </c>
      <c r="CR1" s="526" t="s">
        <v>31</v>
      </c>
      <c r="CS1" s="526" t="s">
        <v>21</v>
      </c>
      <c r="CT1" s="526" t="s">
        <v>11</v>
      </c>
      <c r="CU1" s="526" t="s">
        <v>15</v>
      </c>
      <c r="CV1" s="526" t="s">
        <v>18</v>
      </c>
      <c r="CW1" s="526" t="s">
        <v>459</v>
      </c>
      <c r="CX1" s="526" t="s">
        <v>1642</v>
      </c>
    </row>
    <row r="2" ht="14.25" spans="1:102">
      <c r="A2" s="528" t="s">
        <v>808</v>
      </c>
      <c r="B2" s="528">
        <v>1001</v>
      </c>
      <c r="C2" s="528" t="s">
        <v>809</v>
      </c>
      <c r="D2" s="528" t="s">
        <v>1402</v>
      </c>
      <c r="E2" s="528" t="s">
        <v>1402</v>
      </c>
      <c r="F2" s="528" t="s">
        <v>1402</v>
      </c>
      <c r="G2" s="528" t="s">
        <v>1402</v>
      </c>
      <c r="H2" s="528" t="s">
        <v>1402</v>
      </c>
      <c r="I2" s="528" t="s">
        <v>1402</v>
      </c>
      <c r="J2" s="528" t="s">
        <v>1402</v>
      </c>
      <c r="K2" s="528" t="s">
        <v>1402</v>
      </c>
      <c r="L2" s="528" t="s">
        <v>1402</v>
      </c>
      <c r="M2" s="528" t="s">
        <v>1402</v>
      </c>
      <c r="N2" s="528" t="s">
        <v>1402</v>
      </c>
      <c r="O2" s="528" t="s">
        <v>1402</v>
      </c>
      <c r="P2" s="528" t="s">
        <v>1402</v>
      </c>
      <c r="Q2" s="528" t="s">
        <v>1402</v>
      </c>
      <c r="R2" s="528" t="s">
        <v>1402</v>
      </c>
      <c r="S2" s="528" t="s">
        <v>1402</v>
      </c>
      <c r="T2" s="528" t="s">
        <v>1402</v>
      </c>
      <c r="U2" s="528" t="s">
        <v>1402</v>
      </c>
      <c r="V2" s="528" t="s">
        <v>1402</v>
      </c>
      <c r="W2" s="528" t="s">
        <v>1402</v>
      </c>
      <c r="X2" s="528" t="s">
        <v>1402</v>
      </c>
      <c r="Y2" s="528" t="s">
        <v>1402</v>
      </c>
      <c r="Z2" s="528" t="s">
        <v>1402</v>
      </c>
      <c r="AA2" s="528" t="s">
        <v>1402</v>
      </c>
      <c r="AB2" s="528" t="s">
        <v>1402</v>
      </c>
      <c r="AC2" s="528" t="s">
        <v>1402</v>
      </c>
      <c r="AD2" s="528" t="s">
        <v>1402</v>
      </c>
      <c r="AE2" s="528" t="s">
        <v>1402</v>
      </c>
      <c r="AF2" s="528" t="s">
        <v>1402</v>
      </c>
      <c r="AG2" s="528" t="s">
        <v>1402</v>
      </c>
      <c r="AH2" s="528" t="s">
        <v>1402</v>
      </c>
      <c r="AI2" s="528" t="s">
        <v>1402</v>
      </c>
      <c r="AJ2" s="528" t="s">
        <v>1402</v>
      </c>
      <c r="AK2" s="528" t="s">
        <v>1402</v>
      </c>
      <c r="AL2" s="528" t="s">
        <v>1402</v>
      </c>
      <c r="AM2" s="528" t="s">
        <v>1402</v>
      </c>
      <c r="AN2" s="528" t="s">
        <v>1402</v>
      </c>
      <c r="AO2" s="528" t="s">
        <v>1402</v>
      </c>
      <c r="AP2" s="528" t="s">
        <v>1402</v>
      </c>
      <c r="AQ2" s="528" t="s">
        <v>1402</v>
      </c>
      <c r="AR2" s="528" t="s">
        <v>1402</v>
      </c>
      <c r="AS2" s="528" t="s">
        <v>1402</v>
      </c>
      <c r="AT2" s="528" t="s">
        <v>1402</v>
      </c>
      <c r="AU2" s="528" t="s">
        <v>1402</v>
      </c>
      <c r="AV2" s="528" t="s">
        <v>1402</v>
      </c>
      <c r="AW2" s="528" t="s">
        <v>1402</v>
      </c>
      <c r="AX2" s="528" t="s">
        <v>1402</v>
      </c>
      <c r="AY2" s="528" t="s">
        <v>1402</v>
      </c>
      <c r="AZ2" s="528" t="s">
        <v>1402</v>
      </c>
      <c r="BA2" s="528" t="s">
        <v>1402</v>
      </c>
      <c r="BB2" s="528" t="s">
        <v>1402</v>
      </c>
      <c r="BC2" s="528" t="s">
        <v>1402</v>
      </c>
      <c r="BD2" s="528" t="s">
        <v>1402</v>
      </c>
      <c r="BE2" s="528" t="s">
        <v>1402</v>
      </c>
      <c r="BF2" s="528" t="s">
        <v>1402</v>
      </c>
      <c r="BG2" s="528" t="s">
        <v>1402</v>
      </c>
      <c r="BH2" s="528" t="s">
        <v>1402</v>
      </c>
      <c r="BI2" s="528" t="s">
        <v>1402</v>
      </c>
      <c r="BJ2" s="528" t="s">
        <v>1402</v>
      </c>
      <c r="BK2" s="528" t="s">
        <v>1402</v>
      </c>
      <c r="BL2" s="528" t="s">
        <v>1402</v>
      </c>
      <c r="BM2" s="528" t="s">
        <v>1402</v>
      </c>
      <c r="BN2" s="528" t="s">
        <v>1402</v>
      </c>
      <c r="BO2" s="528" t="s">
        <v>1402</v>
      </c>
      <c r="BP2" s="528" t="s">
        <v>1402</v>
      </c>
      <c r="BQ2" s="528" t="s">
        <v>1402</v>
      </c>
      <c r="BR2" s="528" t="s">
        <v>1402</v>
      </c>
      <c r="BS2" s="528" t="s">
        <v>1402</v>
      </c>
      <c r="BT2" s="528" t="s">
        <v>1402</v>
      </c>
      <c r="BU2" s="528" t="s">
        <v>1402</v>
      </c>
      <c r="BV2" s="528" t="s">
        <v>1402</v>
      </c>
      <c r="BW2" s="528" t="s">
        <v>1402</v>
      </c>
      <c r="BX2" s="528" t="s">
        <v>1402</v>
      </c>
      <c r="BY2" s="528" t="s">
        <v>1402</v>
      </c>
      <c r="BZ2" s="528" t="s">
        <v>1402</v>
      </c>
      <c r="CA2" s="528" t="s">
        <v>1402</v>
      </c>
      <c r="CB2" s="528" t="s">
        <v>1402</v>
      </c>
      <c r="CC2" s="528" t="s">
        <v>1402</v>
      </c>
      <c r="CD2" s="528" t="s">
        <v>1402</v>
      </c>
      <c r="CE2" s="528" t="s">
        <v>1402</v>
      </c>
      <c r="CF2" s="528" t="s">
        <v>1402</v>
      </c>
      <c r="CG2" s="528" t="s">
        <v>1402</v>
      </c>
      <c r="CH2" s="528" t="s">
        <v>1402</v>
      </c>
      <c r="CI2" s="528" t="s">
        <v>1402</v>
      </c>
      <c r="CJ2" s="528" t="s">
        <v>1402</v>
      </c>
      <c r="CK2" s="528" t="s">
        <v>811</v>
      </c>
      <c r="CL2" s="528" t="s">
        <v>1402</v>
      </c>
      <c r="CM2" s="528" t="s">
        <v>31</v>
      </c>
      <c r="CN2" s="528" t="s">
        <v>459</v>
      </c>
      <c r="CO2" s="528" t="s">
        <v>459</v>
      </c>
      <c r="CP2" s="528" t="e">
        <f>人物卡!$S$11*2+人物卡!$S$10*2</f>
        <v>#VALUE!</v>
      </c>
      <c r="CQ2" s="528" t="e">
        <f>人物卡!$S$11*2+人物卡!$S$8*2</f>
        <v>#VALUE!</v>
      </c>
      <c r="CR2" s="528" t="e">
        <f>人物卡!$S$11*4</f>
        <v>#VALUE!</v>
      </c>
      <c r="CS2" s="528" t="e">
        <f>人物卡!$S$11*2+人物卡!$S$7*2</f>
        <v>#VALUE!</v>
      </c>
      <c r="CT2" s="528" t="e">
        <f>人物卡!$S$11*2+人物卡!$S$6*2</f>
        <v>#VALUE!</v>
      </c>
      <c r="CU2" s="528" t="e">
        <f>人物卡!$S$11*2+人物卡!$S$9*2</f>
        <v>#VALUE!</v>
      </c>
      <c r="CV2" s="528" t="e">
        <f>人物卡!$S$11*2+人物卡!$S$12*2</f>
        <v>#VALUE!</v>
      </c>
      <c r="CW2" s="528">
        <v>0</v>
      </c>
      <c r="CX2" s="528"/>
    </row>
    <row r="3" ht="14.25" spans="1:102">
      <c r="A3" s="529" t="s">
        <v>812</v>
      </c>
      <c r="B3" s="529">
        <v>1002</v>
      </c>
      <c r="C3" s="529" t="s">
        <v>813</v>
      </c>
      <c r="D3" s="529" t="s">
        <v>1402</v>
      </c>
      <c r="E3" s="529" t="s">
        <v>1402</v>
      </c>
      <c r="F3" s="529" t="s">
        <v>1643</v>
      </c>
      <c r="G3" s="529" t="s">
        <v>1402</v>
      </c>
      <c r="H3" s="529" t="s">
        <v>1402</v>
      </c>
      <c r="I3" s="529" t="s">
        <v>1402</v>
      </c>
      <c r="J3" s="529" t="s">
        <v>1402</v>
      </c>
      <c r="K3" s="529" t="s">
        <v>1402</v>
      </c>
      <c r="L3" s="529" t="s">
        <v>1402</v>
      </c>
      <c r="M3" s="529" t="s">
        <v>1402</v>
      </c>
      <c r="N3" s="529" t="s">
        <v>1402</v>
      </c>
      <c r="O3" s="529" t="s">
        <v>1402</v>
      </c>
      <c r="P3" s="529" t="s">
        <v>1402</v>
      </c>
      <c r="Q3" s="529" t="s">
        <v>1402</v>
      </c>
      <c r="R3" s="529" t="s">
        <v>1402</v>
      </c>
      <c r="S3" s="529" t="s">
        <v>1402</v>
      </c>
      <c r="T3" s="529" t="s">
        <v>1402</v>
      </c>
      <c r="U3" s="529" t="s">
        <v>1402</v>
      </c>
      <c r="V3" s="529" t="s">
        <v>1402</v>
      </c>
      <c r="W3" s="529" t="s">
        <v>1643</v>
      </c>
      <c r="X3" s="529" t="s">
        <v>1402</v>
      </c>
      <c r="Y3" s="529" t="s">
        <v>1402</v>
      </c>
      <c r="Z3" s="529" t="s">
        <v>1643</v>
      </c>
      <c r="AA3" s="529" t="s">
        <v>1402</v>
      </c>
      <c r="AB3" s="529" t="s">
        <v>1643</v>
      </c>
      <c r="AC3" s="529" t="s">
        <v>1402</v>
      </c>
      <c r="AD3" s="529" t="s">
        <v>1402</v>
      </c>
      <c r="AE3" s="529" t="s">
        <v>1402</v>
      </c>
      <c r="AF3" s="529" t="s">
        <v>1402</v>
      </c>
      <c r="AG3" s="529" t="s">
        <v>1402</v>
      </c>
      <c r="AH3" s="529" t="s">
        <v>1402</v>
      </c>
      <c r="AI3" s="529" t="s">
        <v>1402</v>
      </c>
      <c r="AJ3" s="529" t="s">
        <v>1402</v>
      </c>
      <c r="AK3" s="529" t="s">
        <v>1402</v>
      </c>
      <c r="AL3" s="529" t="s">
        <v>1402</v>
      </c>
      <c r="AM3" s="529" t="s">
        <v>1402</v>
      </c>
      <c r="AN3" s="529" t="s">
        <v>1402</v>
      </c>
      <c r="AO3" s="529" t="s">
        <v>1402</v>
      </c>
      <c r="AP3" s="529" t="s">
        <v>1402</v>
      </c>
      <c r="AQ3" s="529" t="s">
        <v>1402</v>
      </c>
      <c r="AR3" s="529" t="s">
        <v>1402</v>
      </c>
      <c r="AS3" s="529" t="s">
        <v>1643</v>
      </c>
      <c r="AT3" s="529" t="s">
        <v>1402</v>
      </c>
      <c r="AU3" s="529" t="s">
        <v>1402</v>
      </c>
      <c r="AV3" s="529" t="s">
        <v>1643</v>
      </c>
      <c r="AW3" s="529" t="s">
        <v>1402</v>
      </c>
      <c r="AX3" s="529" t="s">
        <v>1402</v>
      </c>
      <c r="AY3" s="529" t="s">
        <v>1402</v>
      </c>
      <c r="AZ3" s="529" t="s">
        <v>1402</v>
      </c>
      <c r="BA3" s="529" t="s">
        <v>1402</v>
      </c>
      <c r="BB3" s="529" t="s">
        <v>1402</v>
      </c>
      <c r="BC3" s="529" t="s">
        <v>1402</v>
      </c>
      <c r="BD3" s="529" t="s">
        <v>1402</v>
      </c>
      <c r="BE3" s="529" t="s">
        <v>1402</v>
      </c>
      <c r="BF3" s="529" t="s">
        <v>1402</v>
      </c>
      <c r="BG3" s="529" t="s">
        <v>1402</v>
      </c>
      <c r="BH3" s="529" t="s">
        <v>1402</v>
      </c>
      <c r="BI3" s="529" t="s">
        <v>1402</v>
      </c>
      <c r="BJ3" s="529" t="s">
        <v>1402</v>
      </c>
      <c r="BK3" s="529" t="s">
        <v>1402</v>
      </c>
      <c r="BL3" s="529" t="s">
        <v>1402</v>
      </c>
      <c r="BM3" s="529" t="s">
        <v>1402</v>
      </c>
      <c r="BN3" s="529" t="s">
        <v>1402</v>
      </c>
      <c r="BO3" s="529" t="s">
        <v>1402</v>
      </c>
      <c r="BP3" s="529" t="s">
        <v>1402</v>
      </c>
      <c r="BQ3" s="529" t="s">
        <v>1402</v>
      </c>
      <c r="BR3" s="529" t="s">
        <v>1402</v>
      </c>
      <c r="BS3" s="529" t="s">
        <v>1402</v>
      </c>
      <c r="BT3" s="529" t="s">
        <v>1402</v>
      </c>
      <c r="BU3" s="529" t="s">
        <v>1402</v>
      </c>
      <c r="BV3" s="529" t="s">
        <v>1402</v>
      </c>
      <c r="BW3" s="529" t="s">
        <v>1402</v>
      </c>
      <c r="BX3" s="529" t="s">
        <v>1402</v>
      </c>
      <c r="BY3" s="529" t="s">
        <v>1402</v>
      </c>
      <c r="BZ3" s="529" t="s">
        <v>1402</v>
      </c>
      <c r="CA3" s="529" t="s">
        <v>1402</v>
      </c>
      <c r="CB3" s="529" t="s">
        <v>1402</v>
      </c>
      <c r="CC3" s="529" t="s">
        <v>1402</v>
      </c>
      <c r="CD3" s="529" t="s">
        <v>1402</v>
      </c>
      <c r="CE3" s="529" t="s">
        <v>1402</v>
      </c>
      <c r="CF3" s="529" t="s">
        <v>1402</v>
      </c>
      <c r="CG3" s="529" t="s">
        <v>1402</v>
      </c>
      <c r="CH3" s="529" t="s">
        <v>1402</v>
      </c>
      <c r="CI3" s="529" t="s">
        <v>1402</v>
      </c>
      <c r="CJ3" s="529" t="s">
        <v>1402</v>
      </c>
      <c r="CK3" s="529" t="s">
        <v>1644</v>
      </c>
      <c r="CL3" s="529" t="s">
        <v>1645</v>
      </c>
      <c r="CM3" s="529" t="s">
        <v>31</v>
      </c>
      <c r="CN3" s="529" t="s">
        <v>459</v>
      </c>
      <c r="CO3" s="529" t="s">
        <v>459</v>
      </c>
      <c r="CP3" s="529"/>
      <c r="CQ3" s="529"/>
      <c r="CR3" s="529"/>
      <c r="CS3" s="529"/>
      <c r="CT3" s="529"/>
      <c r="CU3" s="529"/>
      <c r="CV3" s="529"/>
      <c r="CW3" s="529"/>
      <c r="CX3" s="529" t="s">
        <v>1646</v>
      </c>
    </row>
    <row r="4" ht="14.25" spans="1:102">
      <c r="A4" s="528" t="s">
        <v>817</v>
      </c>
      <c r="B4" s="528">
        <v>1003</v>
      </c>
      <c r="C4" s="528" t="s">
        <v>818</v>
      </c>
      <c r="D4" s="528" t="s">
        <v>1402</v>
      </c>
      <c r="E4" s="528" t="s">
        <v>1402</v>
      </c>
      <c r="F4" s="528" t="s">
        <v>1402</v>
      </c>
      <c r="G4" s="528" t="s">
        <v>1402</v>
      </c>
      <c r="H4" s="528" t="s">
        <v>1402</v>
      </c>
      <c r="I4" s="528" t="s">
        <v>1402</v>
      </c>
      <c r="J4" s="528" t="s">
        <v>1402</v>
      </c>
      <c r="K4" s="528" t="s">
        <v>1402</v>
      </c>
      <c r="L4" s="528" t="s">
        <v>1402</v>
      </c>
      <c r="M4" s="528" t="s">
        <v>1402</v>
      </c>
      <c r="N4" s="528" t="s">
        <v>1643</v>
      </c>
      <c r="O4" s="528" t="s">
        <v>1402</v>
      </c>
      <c r="P4" s="528" t="s">
        <v>1402</v>
      </c>
      <c r="Q4" s="528" t="s">
        <v>1402</v>
      </c>
      <c r="R4" s="528" t="s">
        <v>1402</v>
      </c>
      <c r="S4" s="528" t="s">
        <v>1643</v>
      </c>
      <c r="T4" s="528" t="s">
        <v>1402</v>
      </c>
      <c r="U4" s="528" t="s">
        <v>1402</v>
      </c>
      <c r="V4" s="528" t="s">
        <v>1402</v>
      </c>
      <c r="W4" s="528" t="s">
        <v>1402</v>
      </c>
      <c r="X4" s="528" t="s">
        <v>1643</v>
      </c>
      <c r="Y4" s="528" t="s">
        <v>1643</v>
      </c>
      <c r="Z4" s="528" t="s">
        <v>1643</v>
      </c>
      <c r="AA4" s="528" t="s">
        <v>1402</v>
      </c>
      <c r="AB4" s="528" t="s">
        <v>1402</v>
      </c>
      <c r="AC4" s="528" t="s">
        <v>1402</v>
      </c>
      <c r="AD4" s="528" t="s">
        <v>1402</v>
      </c>
      <c r="AE4" s="528" t="s">
        <v>1402</v>
      </c>
      <c r="AF4" s="528" t="s">
        <v>1402</v>
      </c>
      <c r="AG4" s="528" t="s">
        <v>1402</v>
      </c>
      <c r="AH4" s="528" t="s">
        <v>1402</v>
      </c>
      <c r="AI4" s="528" t="s">
        <v>1402</v>
      </c>
      <c r="AJ4" s="528" t="s">
        <v>1402</v>
      </c>
      <c r="AK4" s="528" t="s">
        <v>1402</v>
      </c>
      <c r="AL4" s="528" t="s">
        <v>1402</v>
      </c>
      <c r="AM4" s="528" t="s">
        <v>1402</v>
      </c>
      <c r="AN4" s="528" t="s">
        <v>1402</v>
      </c>
      <c r="AO4" s="528" t="s">
        <v>1402</v>
      </c>
      <c r="AP4" s="528" t="s">
        <v>1402</v>
      </c>
      <c r="AQ4" s="528" t="s">
        <v>1402</v>
      </c>
      <c r="AR4" s="528" t="s">
        <v>1402</v>
      </c>
      <c r="AS4" s="528" t="s">
        <v>1402</v>
      </c>
      <c r="AT4" s="528" t="s">
        <v>1402</v>
      </c>
      <c r="AU4" s="528" t="s">
        <v>1402</v>
      </c>
      <c r="AV4" s="528" t="s">
        <v>1402</v>
      </c>
      <c r="AW4" s="528" t="s">
        <v>1402</v>
      </c>
      <c r="AX4" s="528" t="s">
        <v>1402</v>
      </c>
      <c r="AY4" s="528" t="s">
        <v>1402</v>
      </c>
      <c r="AZ4" s="528" t="s">
        <v>1402</v>
      </c>
      <c r="BA4" s="528" t="s">
        <v>1402</v>
      </c>
      <c r="BB4" s="528" t="s">
        <v>1402</v>
      </c>
      <c r="BC4" s="528" t="s">
        <v>1402</v>
      </c>
      <c r="BD4" s="528" t="s">
        <v>1402</v>
      </c>
      <c r="BE4" s="528" t="s">
        <v>1402</v>
      </c>
      <c r="BF4" s="528" t="s">
        <v>1402</v>
      </c>
      <c r="BG4" s="528" t="s">
        <v>1402</v>
      </c>
      <c r="BH4" s="528" t="s">
        <v>1402</v>
      </c>
      <c r="BI4" s="528" t="s">
        <v>1402</v>
      </c>
      <c r="BJ4" s="528" t="s">
        <v>1402</v>
      </c>
      <c r="BK4" s="528" t="s">
        <v>1402</v>
      </c>
      <c r="BL4" s="528" t="s">
        <v>1402</v>
      </c>
      <c r="BM4" s="528" t="s">
        <v>1402</v>
      </c>
      <c r="BN4" s="528" t="s">
        <v>1643</v>
      </c>
      <c r="BO4" s="528" t="s">
        <v>1402</v>
      </c>
      <c r="BP4" s="528" t="s">
        <v>1402</v>
      </c>
      <c r="BQ4" s="528" t="s">
        <v>1402</v>
      </c>
      <c r="BR4" s="528" t="s">
        <v>1402</v>
      </c>
      <c r="BS4" s="528" t="s">
        <v>1402</v>
      </c>
      <c r="BT4" s="528" t="s">
        <v>1402</v>
      </c>
      <c r="BU4" s="528" t="s">
        <v>1402</v>
      </c>
      <c r="BV4" s="528" t="s">
        <v>1402</v>
      </c>
      <c r="BW4" s="528" t="s">
        <v>1402</v>
      </c>
      <c r="BX4" s="528" t="s">
        <v>1402</v>
      </c>
      <c r="BY4" s="528" t="s">
        <v>1402</v>
      </c>
      <c r="BZ4" s="528" t="s">
        <v>1402</v>
      </c>
      <c r="CA4" s="528" t="s">
        <v>1402</v>
      </c>
      <c r="CB4" s="528" t="s">
        <v>1402</v>
      </c>
      <c r="CC4" s="528" t="s">
        <v>1402</v>
      </c>
      <c r="CD4" s="528" t="s">
        <v>1402</v>
      </c>
      <c r="CE4" s="528" t="s">
        <v>1402</v>
      </c>
      <c r="CF4" s="528" t="s">
        <v>1402</v>
      </c>
      <c r="CG4" s="528" t="s">
        <v>1402</v>
      </c>
      <c r="CH4" s="528" t="s">
        <v>1402</v>
      </c>
      <c r="CI4" s="528" t="s">
        <v>1402</v>
      </c>
      <c r="CJ4" s="528" t="s">
        <v>1402</v>
      </c>
      <c r="CK4" s="528" t="s">
        <v>1647</v>
      </c>
      <c r="CL4" s="528" t="s">
        <v>1645</v>
      </c>
      <c r="CM4" s="528" t="s">
        <v>21</v>
      </c>
      <c r="CN4" s="528" t="s">
        <v>459</v>
      </c>
      <c r="CO4" s="528" t="s">
        <v>459</v>
      </c>
      <c r="CP4" s="528"/>
      <c r="CQ4" s="528"/>
      <c r="CR4" s="528"/>
      <c r="CS4" s="528"/>
      <c r="CT4" s="528"/>
      <c r="CU4" s="528"/>
      <c r="CV4" s="528"/>
      <c r="CW4" s="528"/>
      <c r="CX4" s="528" t="s">
        <v>1648</v>
      </c>
    </row>
    <row r="5" ht="14.25" spans="1:102">
      <c r="A5" s="529" t="s">
        <v>822</v>
      </c>
      <c r="B5" s="529">
        <v>1004</v>
      </c>
      <c r="C5" s="529" t="s">
        <v>823</v>
      </c>
      <c r="D5" s="529" t="s">
        <v>1643</v>
      </c>
      <c r="E5" s="529" t="s">
        <v>1649</v>
      </c>
      <c r="F5" s="529" t="s">
        <v>1649</v>
      </c>
      <c r="G5" s="529" t="s">
        <v>1649</v>
      </c>
      <c r="H5" s="529" t="s">
        <v>1649</v>
      </c>
      <c r="I5" s="529" t="s">
        <v>1649</v>
      </c>
      <c r="J5" s="529" t="s">
        <v>1649</v>
      </c>
      <c r="K5" s="529" t="s">
        <v>1649</v>
      </c>
      <c r="L5" s="529" t="s">
        <v>1649</v>
      </c>
      <c r="M5" s="529" t="s">
        <v>1402</v>
      </c>
      <c r="N5" s="529" t="s">
        <v>1402</v>
      </c>
      <c r="O5" s="529" t="s">
        <v>1402</v>
      </c>
      <c r="P5" s="529" t="s">
        <v>1402</v>
      </c>
      <c r="Q5" s="529" t="s">
        <v>1402</v>
      </c>
      <c r="R5" s="529" t="s">
        <v>1402</v>
      </c>
      <c r="S5" s="529" t="s">
        <v>1402</v>
      </c>
      <c r="T5" s="529" t="s">
        <v>1402</v>
      </c>
      <c r="U5" s="529" t="s">
        <v>1402</v>
      </c>
      <c r="V5" s="529" t="s">
        <v>1402</v>
      </c>
      <c r="W5" s="529" t="s">
        <v>1402</v>
      </c>
      <c r="X5" s="529" t="s">
        <v>1402</v>
      </c>
      <c r="Y5" s="529" t="s">
        <v>1402</v>
      </c>
      <c r="Z5" s="529" t="s">
        <v>1402</v>
      </c>
      <c r="AA5" s="529" t="s">
        <v>1402</v>
      </c>
      <c r="AB5" s="529" t="s">
        <v>1402</v>
      </c>
      <c r="AC5" s="529" t="s">
        <v>1643</v>
      </c>
      <c r="AD5" s="529" t="s">
        <v>1402</v>
      </c>
      <c r="AE5" s="529" t="s">
        <v>1402</v>
      </c>
      <c r="AF5" s="529" t="s">
        <v>1402</v>
      </c>
      <c r="AG5" s="529" t="s">
        <v>1402</v>
      </c>
      <c r="AH5" s="529" t="s">
        <v>1402</v>
      </c>
      <c r="AI5" s="529" t="s">
        <v>1402</v>
      </c>
      <c r="AJ5" s="529" t="s">
        <v>1402</v>
      </c>
      <c r="AK5" s="529" t="s">
        <v>1402</v>
      </c>
      <c r="AL5" s="529" t="s">
        <v>1402</v>
      </c>
      <c r="AM5" s="529" t="s">
        <v>1402</v>
      </c>
      <c r="AN5" s="529" t="s">
        <v>1402</v>
      </c>
      <c r="AO5" s="529" t="s">
        <v>1402</v>
      </c>
      <c r="AP5" s="529" t="s">
        <v>1402</v>
      </c>
      <c r="AQ5" s="529" t="s">
        <v>1402</v>
      </c>
      <c r="AR5" s="529" t="s">
        <v>1402</v>
      </c>
      <c r="AS5" s="529" t="s">
        <v>1402</v>
      </c>
      <c r="AT5" s="529" t="s">
        <v>1402</v>
      </c>
      <c r="AU5" s="529" t="s">
        <v>1402</v>
      </c>
      <c r="AV5" s="529" t="s">
        <v>1402</v>
      </c>
      <c r="AW5" s="529" t="s">
        <v>1643</v>
      </c>
      <c r="AX5" s="529" t="s">
        <v>1402</v>
      </c>
      <c r="AY5" s="529" t="s">
        <v>1402</v>
      </c>
      <c r="AZ5" s="529" t="s">
        <v>1402</v>
      </c>
      <c r="BA5" s="529" t="s">
        <v>1402</v>
      </c>
      <c r="BB5" s="529" t="s">
        <v>1402</v>
      </c>
      <c r="BC5" s="529" t="s">
        <v>1402</v>
      </c>
      <c r="BD5" s="529" t="s">
        <v>1402</v>
      </c>
      <c r="BE5" s="529" t="s">
        <v>1643</v>
      </c>
      <c r="BF5" s="529" t="s">
        <v>1643</v>
      </c>
      <c r="BG5" s="529" t="s">
        <v>1643</v>
      </c>
      <c r="BH5" s="529" t="s">
        <v>1643</v>
      </c>
      <c r="BI5" s="529" t="s">
        <v>1643</v>
      </c>
      <c r="BJ5" s="529" t="s">
        <v>1643</v>
      </c>
      <c r="BK5" s="529" t="s">
        <v>1643</v>
      </c>
      <c r="BL5" s="529" t="s">
        <v>1643</v>
      </c>
      <c r="BM5" s="529" t="s">
        <v>1402</v>
      </c>
      <c r="BN5" s="529" t="s">
        <v>1402</v>
      </c>
      <c r="BO5" s="529" t="s">
        <v>1402</v>
      </c>
      <c r="BP5" s="529" t="s">
        <v>1402</v>
      </c>
      <c r="BQ5" s="529" t="s">
        <v>1402</v>
      </c>
      <c r="BR5" s="529" t="s">
        <v>1402</v>
      </c>
      <c r="BS5" s="529" t="s">
        <v>1402</v>
      </c>
      <c r="BT5" s="529" t="s">
        <v>1402</v>
      </c>
      <c r="BU5" s="529" t="s">
        <v>1402</v>
      </c>
      <c r="BV5" s="529" t="s">
        <v>1402</v>
      </c>
      <c r="BW5" s="529" t="s">
        <v>1402</v>
      </c>
      <c r="BX5" s="529" t="s">
        <v>1402</v>
      </c>
      <c r="BY5" s="529" t="s">
        <v>1402</v>
      </c>
      <c r="BZ5" s="529" t="s">
        <v>1643</v>
      </c>
      <c r="CA5" s="529" t="s">
        <v>1402</v>
      </c>
      <c r="CB5" s="529" t="s">
        <v>1402</v>
      </c>
      <c r="CC5" s="529" t="s">
        <v>1402</v>
      </c>
      <c r="CD5" s="529" t="s">
        <v>1402</v>
      </c>
      <c r="CE5" s="529" t="s">
        <v>1402</v>
      </c>
      <c r="CF5" s="529" t="s">
        <v>1402</v>
      </c>
      <c r="CG5" s="529" t="s">
        <v>1402</v>
      </c>
      <c r="CH5" s="529" t="s">
        <v>1402</v>
      </c>
      <c r="CI5" s="529" t="s">
        <v>1402</v>
      </c>
      <c r="CJ5" s="529" t="s">
        <v>1402</v>
      </c>
      <c r="CK5" s="529" t="s">
        <v>1650</v>
      </c>
      <c r="CL5" s="529" t="s">
        <v>1651</v>
      </c>
      <c r="CM5" s="529" t="s">
        <v>447</v>
      </c>
      <c r="CN5" s="529" t="s">
        <v>459</v>
      </c>
      <c r="CO5" s="529" t="s">
        <v>459</v>
      </c>
      <c r="CP5" s="529"/>
      <c r="CQ5" s="529"/>
      <c r="CR5" s="529"/>
      <c r="CS5" s="529"/>
      <c r="CT5" s="529"/>
      <c r="CU5" s="529"/>
      <c r="CV5" s="529"/>
      <c r="CW5" s="529"/>
      <c r="CX5" s="529" t="s">
        <v>1652</v>
      </c>
    </row>
    <row r="6" ht="14.25" spans="1:102">
      <c r="A6" s="528" t="s">
        <v>827</v>
      </c>
      <c r="B6" s="528">
        <v>1005</v>
      </c>
      <c r="C6" s="528" t="s">
        <v>828</v>
      </c>
      <c r="D6" s="528" t="s">
        <v>1643</v>
      </c>
      <c r="E6" s="528" t="s">
        <v>1649</v>
      </c>
      <c r="F6" s="528" t="s">
        <v>1649</v>
      </c>
      <c r="G6" s="528" t="s">
        <v>1649</v>
      </c>
      <c r="H6" s="528" t="s">
        <v>1649</v>
      </c>
      <c r="I6" s="528" t="s">
        <v>1649</v>
      </c>
      <c r="J6" s="528" t="s">
        <v>1649</v>
      </c>
      <c r="K6" s="528" t="s">
        <v>1649</v>
      </c>
      <c r="L6" s="528" t="s">
        <v>1649</v>
      </c>
      <c r="M6" s="528" t="s">
        <v>1402</v>
      </c>
      <c r="N6" s="528" t="s">
        <v>1402</v>
      </c>
      <c r="O6" s="528" t="s">
        <v>1402</v>
      </c>
      <c r="P6" s="528" t="s">
        <v>1402</v>
      </c>
      <c r="Q6" s="528" t="s">
        <v>1402</v>
      </c>
      <c r="R6" s="528" t="s">
        <v>1402</v>
      </c>
      <c r="S6" s="528" t="s">
        <v>1402</v>
      </c>
      <c r="T6" s="528" t="s">
        <v>1643</v>
      </c>
      <c r="U6" s="528" t="s">
        <v>1402</v>
      </c>
      <c r="V6" s="528" t="s">
        <v>1402</v>
      </c>
      <c r="W6" s="528" t="s">
        <v>1402</v>
      </c>
      <c r="X6" s="528" t="s">
        <v>1402</v>
      </c>
      <c r="Y6" s="528" t="s">
        <v>1402</v>
      </c>
      <c r="Z6" s="528" t="s">
        <v>1402</v>
      </c>
      <c r="AA6" s="528" t="s">
        <v>1402</v>
      </c>
      <c r="AB6" s="528" t="s">
        <v>1402</v>
      </c>
      <c r="AC6" s="528" t="s">
        <v>1643</v>
      </c>
      <c r="AD6" s="528" t="s">
        <v>1402</v>
      </c>
      <c r="AE6" s="528" t="s">
        <v>1402</v>
      </c>
      <c r="AF6" s="528" t="s">
        <v>1402</v>
      </c>
      <c r="AG6" s="528" t="s">
        <v>1402</v>
      </c>
      <c r="AH6" s="528" t="s">
        <v>1402</v>
      </c>
      <c r="AI6" s="528" t="s">
        <v>1402</v>
      </c>
      <c r="AJ6" s="528" t="s">
        <v>1402</v>
      </c>
      <c r="AK6" s="528" t="s">
        <v>1402</v>
      </c>
      <c r="AL6" s="528" t="s">
        <v>1402</v>
      </c>
      <c r="AM6" s="528" t="s">
        <v>1402</v>
      </c>
      <c r="AN6" s="528" t="s">
        <v>1402</v>
      </c>
      <c r="AO6" s="528" t="s">
        <v>1402</v>
      </c>
      <c r="AP6" s="528" t="s">
        <v>1402</v>
      </c>
      <c r="AQ6" s="528" t="s">
        <v>1402</v>
      </c>
      <c r="AR6" s="528" t="s">
        <v>1402</v>
      </c>
      <c r="AS6" s="528" t="s">
        <v>1402</v>
      </c>
      <c r="AT6" s="528" t="s">
        <v>1402</v>
      </c>
      <c r="AU6" s="528" t="s">
        <v>1402</v>
      </c>
      <c r="AV6" s="528" t="s">
        <v>1402</v>
      </c>
      <c r="AW6" s="528" t="s">
        <v>1402</v>
      </c>
      <c r="AX6" s="528" t="s">
        <v>1402</v>
      </c>
      <c r="AY6" s="528" t="s">
        <v>1643</v>
      </c>
      <c r="AZ6" s="528" t="s">
        <v>1402</v>
      </c>
      <c r="BA6" s="528" t="s">
        <v>1402</v>
      </c>
      <c r="BB6" s="528" t="s">
        <v>1402</v>
      </c>
      <c r="BC6" s="528" t="s">
        <v>1402</v>
      </c>
      <c r="BD6" s="528" t="s">
        <v>1402</v>
      </c>
      <c r="BE6" s="528" t="s">
        <v>1402</v>
      </c>
      <c r="BF6" s="528" t="s">
        <v>1402</v>
      </c>
      <c r="BG6" s="528" t="s">
        <v>1402</v>
      </c>
      <c r="BH6" s="528" t="s">
        <v>1402</v>
      </c>
      <c r="BI6" s="528" t="s">
        <v>1402</v>
      </c>
      <c r="BJ6" s="528" t="s">
        <v>1402</v>
      </c>
      <c r="BK6" s="528" t="s">
        <v>1402</v>
      </c>
      <c r="BL6" s="528" t="s">
        <v>1402</v>
      </c>
      <c r="BM6" s="528" t="s">
        <v>1402</v>
      </c>
      <c r="BN6" s="528" t="s">
        <v>1402</v>
      </c>
      <c r="BO6" s="528" t="s">
        <v>1402</v>
      </c>
      <c r="BP6" s="528" t="s">
        <v>1402</v>
      </c>
      <c r="BQ6" s="528" t="s">
        <v>1402</v>
      </c>
      <c r="BR6" s="528" t="s">
        <v>1402</v>
      </c>
      <c r="BS6" s="528" t="s">
        <v>1402</v>
      </c>
      <c r="BT6" s="528" t="s">
        <v>1402</v>
      </c>
      <c r="BU6" s="528" t="s">
        <v>1402</v>
      </c>
      <c r="BV6" s="528" t="s">
        <v>1402</v>
      </c>
      <c r="BW6" s="528" t="s">
        <v>1402</v>
      </c>
      <c r="BX6" s="528" t="s">
        <v>1402</v>
      </c>
      <c r="BY6" s="528" t="s">
        <v>1402</v>
      </c>
      <c r="BZ6" s="528" t="s">
        <v>1643</v>
      </c>
      <c r="CA6" s="528" t="s">
        <v>1402</v>
      </c>
      <c r="CB6" s="528" t="s">
        <v>1402</v>
      </c>
      <c r="CC6" s="528" t="s">
        <v>1402</v>
      </c>
      <c r="CD6" s="528" t="s">
        <v>1402</v>
      </c>
      <c r="CE6" s="528" t="s">
        <v>1402</v>
      </c>
      <c r="CF6" s="528" t="s">
        <v>1402</v>
      </c>
      <c r="CG6" s="528" t="s">
        <v>1402</v>
      </c>
      <c r="CH6" s="528" t="s">
        <v>1402</v>
      </c>
      <c r="CI6" s="528" t="s">
        <v>1402</v>
      </c>
      <c r="CJ6" s="528" t="s">
        <v>1402</v>
      </c>
      <c r="CK6" s="528" t="s">
        <v>1653</v>
      </c>
      <c r="CL6" s="528" t="s">
        <v>1402</v>
      </c>
      <c r="CM6" s="528" t="s">
        <v>447</v>
      </c>
      <c r="CN6" s="528" t="s">
        <v>459</v>
      </c>
      <c r="CO6" s="528" t="s">
        <v>459</v>
      </c>
      <c r="CP6" s="528"/>
      <c r="CQ6" s="528"/>
      <c r="CR6" s="528"/>
      <c r="CS6" s="528"/>
      <c r="CT6" s="528"/>
      <c r="CU6" s="528"/>
      <c r="CV6" s="528"/>
      <c r="CW6" s="528"/>
      <c r="CX6" s="528" t="s">
        <v>1654</v>
      </c>
    </row>
    <row r="7" ht="14.25" spans="1:102">
      <c r="A7" s="529" t="s">
        <v>830</v>
      </c>
      <c r="B7" s="529">
        <v>1006</v>
      </c>
      <c r="C7" s="529" t="s">
        <v>831</v>
      </c>
      <c r="D7" s="529" t="s">
        <v>1643</v>
      </c>
      <c r="E7" s="529" t="s">
        <v>1649</v>
      </c>
      <c r="F7" s="529" t="s">
        <v>1649</v>
      </c>
      <c r="G7" s="529" t="s">
        <v>1649</v>
      </c>
      <c r="H7" s="529" t="s">
        <v>1649</v>
      </c>
      <c r="I7" s="529" t="s">
        <v>1649</v>
      </c>
      <c r="J7" s="529" t="s">
        <v>1649</v>
      </c>
      <c r="K7" s="529" t="s">
        <v>1649</v>
      </c>
      <c r="L7" s="529" t="s">
        <v>1649</v>
      </c>
      <c r="M7" s="529" t="s">
        <v>1402</v>
      </c>
      <c r="N7" s="529" t="s">
        <v>1402</v>
      </c>
      <c r="O7" s="529" t="s">
        <v>1402</v>
      </c>
      <c r="P7" s="529" t="s">
        <v>1402</v>
      </c>
      <c r="Q7" s="529" t="s">
        <v>1402</v>
      </c>
      <c r="R7" s="529" t="s">
        <v>1402</v>
      </c>
      <c r="S7" s="529" t="s">
        <v>1402</v>
      </c>
      <c r="T7" s="529" t="s">
        <v>1402</v>
      </c>
      <c r="U7" s="529" t="s">
        <v>1402</v>
      </c>
      <c r="V7" s="529" t="s">
        <v>1402</v>
      </c>
      <c r="W7" s="529" t="s">
        <v>1643</v>
      </c>
      <c r="X7" s="529" t="s">
        <v>1402</v>
      </c>
      <c r="Y7" s="529" t="s">
        <v>1402</v>
      </c>
      <c r="Z7" s="529" t="s">
        <v>1402</v>
      </c>
      <c r="AA7" s="529" t="s">
        <v>1402</v>
      </c>
      <c r="AB7" s="529" t="s">
        <v>1402</v>
      </c>
      <c r="AC7" s="529" t="s">
        <v>1402</v>
      </c>
      <c r="AD7" s="529" t="s">
        <v>1402</v>
      </c>
      <c r="AE7" s="529" t="s">
        <v>1643</v>
      </c>
      <c r="AF7" s="529" t="s">
        <v>1402</v>
      </c>
      <c r="AG7" s="529" t="s">
        <v>1643</v>
      </c>
      <c r="AH7" s="529" t="s">
        <v>1402</v>
      </c>
      <c r="AI7" s="529" t="s">
        <v>1402</v>
      </c>
      <c r="AJ7" s="529" t="s">
        <v>1402</v>
      </c>
      <c r="AK7" s="529" t="s">
        <v>1402</v>
      </c>
      <c r="AL7" s="529" t="s">
        <v>1402</v>
      </c>
      <c r="AM7" s="529" t="s">
        <v>1402</v>
      </c>
      <c r="AN7" s="529" t="s">
        <v>1402</v>
      </c>
      <c r="AO7" s="529" t="s">
        <v>1402</v>
      </c>
      <c r="AP7" s="529" t="s">
        <v>1402</v>
      </c>
      <c r="AQ7" s="529" t="s">
        <v>1402</v>
      </c>
      <c r="AR7" s="529" t="s">
        <v>1402</v>
      </c>
      <c r="AS7" s="529" t="s">
        <v>1643</v>
      </c>
      <c r="AT7" s="529" t="s">
        <v>1402</v>
      </c>
      <c r="AU7" s="529" t="s">
        <v>1402</v>
      </c>
      <c r="AV7" s="529" t="s">
        <v>1402</v>
      </c>
      <c r="AW7" s="529" t="s">
        <v>1402</v>
      </c>
      <c r="AX7" s="529" t="s">
        <v>1402</v>
      </c>
      <c r="AY7" s="529" t="s">
        <v>1402</v>
      </c>
      <c r="AZ7" s="529" t="s">
        <v>1402</v>
      </c>
      <c r="BA7" s="529" t="s">
        <v>1402</v>
      </c>
      <c r="BB7" s="529" t="s">
        <v>1402</v>
      </c>
      <c r="BC7" s="529" t="s">
        <v>1402</v>
      </c>
      <c r="BD7" s="529" t="s">
        <v>1402</v>
      </c>
      <c r="BE7" s="529" t="s">
        <v>1643</v>
      </c>
      <c r="BF7" s="529" t="s">
        <v>1402</v>
      </c>
      <c r="BG7" s="529" t="s">
        <v>1402</v>
      </c>
      <c r="BH7" s="529" t="s">
        <v>1402</v>
      </c>
      <c r="BI7" s="529" t="s">
        <v>1402</v>
      </c>
      <c r="BJ7" s="529" t="s">
        <v>1402</v>
      </c>
      <c r="BK7" s="529" t="s">
        <v>1402</v>
      </c>
      <c r="BL7" s="529" t="s">
        <v>1402</v>
      </c>
      <c r="BM7" s="529" t="s">
        <v>1643</v>
      </c>
      <c r="BN7" s="529" t="s">
        <v>1402</v>
      </c>
      <c r="BO7" s="529" t="s">
        <v>1643</v>
      </c>
      <c r="BP7" s="529" t="s">
        <v>1643</v>
      </c>
      <c r="BQ7" s="529" t="s">
        <v>1643</v>
      </c>
      <c r="BR7" s="529" t="s">
        <v>1402</v>
      </c>
      <c r="BS7" s="529" t="s">
        <v>1402</v>
      </c>
      <c r="BT7" s="529" t="s">
        <v>1402</v>
      </c>
      <c r="BU7" s="529" t="s">
        <v>1402</v>
      </c>
      <c r="BV7" s="529" t="s">
        <v>1402</v>
      </c>
      <c r="BW7" s="529" t="s">
        <v>1402</v>
      </c>
      <c r="BX7" s="529" t="s">
        <v>1402</v>
      </c>
      <c r="BY7" s="529" t="s">
        <v>1402</v>
      </c>
      <c r="BZ7" s="529" t="s">
        <v>1402</v>
      </c>
      <c r="CA7" s="529" t="s">
        <v>1402</v>
      </c>
      <c r="CB7" s="529" t="s">
        <v>1402</v>
      </c>
      <c r="CC7" s="529" t="s">
        <v>1402</v>
      </c>
      <c r="CD7" s="529" t="s">
        <v>1402</v>
      </c>
      <c r="CE7" s="529" t="s">
        <v>1402</v>
      </c>
      <c r="CF7" s="529" t="s">
        <v>1402</v>
      </c>
      <c r="CG7" s="529" t="s">
        <v>1402</v>
      </c>
      <c r="CH7" s="529" t="s">
        <v>1402</v>
      </c>
      <c r="CI7" s="529" t="s">
        <v>1402</v>
      </c>
      <c r="CJ7" s="529" t="s">
        <v>1402</v>
      </c>
      <c r="CK7" s="529" t="s">
        <v>1655</v>
      </c>
      <c r="CL7" s="529" t="s">
        <v>1402</v>
      </c>
      <c r="CM7" s="529" t="s">
        <v>11</v>
      </c>
      <c r="CN7" s="529" t="s">
        <v>21</v>
      </c>
      <c r="CO7" s="529" t="s">
        <v>459</v>
      </c>
      <c r="CP7" s="529"/>
      <c r="CQ7" s="529"/>
      <c r="CR7" s="529"/>
      <c r="CS7" s="529"/>
      <c r="CT7" s="529"/>
      <c r="CU7" s="529"/>
      <c r="CV7" s="529"/>
      <c r="CW7" s="529"/>
      <c r="CX7" s="529" t="s">
        <v>1656</v>
      </c>
    </row>
    <row r="8" ht="14.25" spans="1:102">
      <c r="A8" s="528" t="s">
        <v>835</v>
      </c>
      <c r="B8" s="528">
        <v>1007</v>
      </c>
      <c r="C8" s="528" t="s">
        <v>836</v>
      </c>
      <c r="D8" s="528" t="s">
        <v>1643</v>
      </c>
      <c r="E8" s="528" t="s">
        <v>1402</v>
      </c>
      <c r="F8" s="528" t="s">
        <v>1402</v>
      </c>
      <c r="G8" s="528" t="s">
        <v>1402</v>
      </c>
      <c r="H8" s="528" t="s">
        <v>1402</v>
      </c>
      <c r="I8" s="528" t="s">
        <v>1402</v>
      </c>
      <c r="J8" s="528" t="s">
        <v>1402</v>
      </c>
      <c r="K8" s="528" t="s">
        <v>1402</v>
      </c>
      <c r="L8" s="528" t="s">
        <v>1402</v>
      </c>
      <c r="M8" s="528" t="s">
        <v>1402</v>
      </c>
      <c r="N8" s="528" t="s">
        <v>1643</v>
      </c>
      <c r="O8" s="528" t="s">
        <v>1402</v>
      </c>
      <c r="P8" s="528" t="s">
        <v>1402</v>
      </c>
      <c r="Q8" s="528" t="s">
        <v>1402</v>
      </c>
      <c r="R8" s="528" t="s">
        <v>1402</v>
      </c>
      <c r="S8" s="528" t="s">
        <v>1402</v>
      </c>
      <c r="T8" s="528" t="s">
        <v>1402</v>
      </c>
      <c r="U8" s="528" t="s">
        <v>1402</v>
      </c>
      <c r="V8" s="528" t="s">
        <v>1402</v>
      </c>
      <c r="W8" s="528" t="s">
        <v>1402</v>
      </c>
      <c r="X8" s="528" t="s">
        <v>1402</v>
      </c>
      <c r="Y8" s="528" t="s">
        <v>1402</v>
      </c>
      <c r="Z8" s="528" t="s">
        <v>1402</v>
      </c>
      <c r="AA8" s="528" t="s">
        <v>1402</v>
      </c>
      <c r="AB8" s="528" t="s">
        <v>1643</v>
      </c>
      <c r="AC8" s="528" t="s">
        <v>1402</v>
      </c>
      <c r="AD8" s="528" t="s">
        <v>1402</v>
      </c>
      <c r="AE8" s="528" t="s">
        <v>1643</v>
      </c>
      <c r="AF8" s="528" t="s">
        <v>1643</v>
      </c>
      <c r="AG8" s="528" t="s">
        <v>1643</v>
      </c>
      <c r="AH8" s="528" t="s">
        <v>1402</v>
      </c>
      <c r="AI8" s="528" t="s">
        <v>1402</v>
      </c>
      <c r="AJ8" s="528" t="s">
        <v>1402</v>
      </c>
      <c r="AK8" s="528" t="s">
        <v>1402</v>
      </c>
      <c r="AL8" s="528" t="s">
        <v>1402</v>
      </c>
      <c r="AM8" s="528" t="s">
        <v>1402</v>
      </c>
      <c r="AN8" s="528" t="s">
        <v>1643</v>
      </c>
      <c r="AO8" s="528" t="s">
        <v>1402</v>
      </c>
      <c r="AP8" s="528" t="s">
        <v>1402</v>
      </c>
      <c r="AQ8" s="528" t="s">
        <v>1643</v>
      </c>
      <c r="AR8" s="528" t="s">
        <v>1402</v>
      </c>
      <c r="AS8" s="528" t="s">
        <v>1402</v>
      </c>
      <c r="AT8" s="528" t="s">
        <v>1402</v>
      </c>
      <c r="AU8" s="528" t="s">
        <v>1643</v>
      </c>
      <c r="AV8" s="528" t="s">
        <v>1402</v>
      </c>
      <c r="AW8" s="528" t="s">
        <v>1402</v>
      </c>
      <c r="AX8" s="528" t="s">
        <v>1402</v>
      </c>
      <c r="AY8" s="528" t="s">
        <v>1402</v>
      </c>
      <c r="AZ8" s="528" t="s">
        <v>1402</v>
      </c>
      <c r="BA8" s="528" t="s">
        <v>1402</v>
      </c>
      <c r="BB8" s="528" t="s">
        <v>1402</v>
      </c>
      <c r="BC8" s="528" t="s">
        <v>1402</v>
      </c>
      <c r="BD8" s="528" t="s">
        <v>1402</v>
      </c>
      <c r="BE8" s="528" t="s">
        <v>1402</v>
      </c>
      <c r="BF8" s="528" t="s">
        <v>1402</v>
      </c>
      <c r="BG8" s="528" t="s">
        <v>1402</v>
      </c>
      <c r="BH8" s="528" t="s">
        <v>1402</v>
      </c>
      <c r="BI8" s="528" t="s">
        <v>1402</v>
      </c>
      <c r="BJ8" s="528" t="s">
        <v>1402</v>
      </c>
      <c r="BK8" s="528" t="s">
        <v>1402</v>
      </c>
      <c r="BL8" s="528" t="s">
        <v>1402</v>
      </c>
      <c r="BM8" s="528" t="s">
        <v>1402</v>
      </c>
      <c r="BN8" s="528" t="s">
        <v>1402</v>
      </c>
      <c r="BO8" s="528" t="s">
        <v>1402</v>
      </c>
      <c r="BP8" s="528" t="s">
        <v>1402</v>
      </c>
      <c r="BQ8" s="528" t="s">
        <v>1402</v>
      </c>
      <c r="BR8" s="528" t="s">
        <v>1402</v>
      </c>
      <c r="BS8" s="528" t="s">
        <v>1402</v>
      </c>
      <c r="BT8" s="528" t="s">
        <v>1402</v>
      </c>
      <c r="BU8" s="528" t="s">
        <v>1402</v>
      </c>
      <c r="BV8" s="528" t="s">
        <v>1402</v>
      </c>
      <c r="BW8" s="528" t="s">
        <v>1402</v>
      </c>
      <c r="BX8" s="528" t="s">
        <v>1402</v>
      </c>
      <c r="BY8" s="528" t="s">
        <v>1643</v>
      </c>
      <c r="BZ8" s="528" t="s">
        <v>1402</v>
      </c>
      <c r="CA8" s="528" t="s">
        <v>1402</v>
      </c>
      <c r="CB8" s="528" t="s">
        <v>1402</v>
      </c>
      <c r="CC8" s="528" t="s">
        <v>1402</v>
      </c>
      <c r="CD8" s="528" t="s">
        <v>1402</v>
      </c>
      <c r="CE8" s="528" t="s">
        <v>1402</v>
      </c>
      <c r="CF8" s="528" t="s">
        <v>1402</v>
      </c>
      <c r="CG8" s="528" t="s">
        <v>1402</v>
      </c>
      <c r="CH8" s="528" t="s">
        <v>1402</v>
      </c>
      <c r="CI8" s="528" t="s">
        <v>1402</v>
      </c>
      <c r="CJ8" s="528" t="s">
        <v>1402</v>
      </c>
      <c r="CK8" s="528" t="s">
        <v>1657</v>
      </c>
      <c r="CL8" s="528" t="s">
        <v>1658</v>
      </c>
      <c r="CM8" s="528" t="s">
        <v>447</v>
      </c>
      <c r="CN8" s="528" t="s">
        <v>29</v>
      </c>
      <c r="CO8" s="528" t="s">
        <v>459</v>
      </c>
      <c r="CP8" s="528"/>
      <c r="CQ8" s="528"/>
      <c r="CR8" s="528"/>
      <c r="CS8" s="528"/>
      <c r="CT8" s="528"/>
      <c r="CU8" s="528"/>
      <c r="CV8" s="528"/>
      <c r="CW8" s="528"/>
      <c r="CX8" s="528" t="s">
        <v>1659</v>
      </c>
    </row>
    <row r="9" ht="14.25" spans="1:102">
      <c r="A9" s="529" t="s">
        <v>840</v>
      </c>
      <c r="B9" s="529">
        <v>1008</v>
      </c>
      <c r="C9" s="529" t="s">
        <v>841</v>
      </c>
      <c r="D9" s="529" t="s">
        <v>1402</v>
      </c>
      <c r="E9" s="529" t="s">
        <v>1649</v>
      </c>
      <c r="F9" s="529" t="s">
        <v>1649</v>
      </c>
      <c r="G9" s="529" t="s">
        <v>1649</v>
      </c>
      <c r="H9" s="529" t="s">
        <v>1649</v>
      </c>
      <c r="I9" s="529" t="s">
        <v>1649</v>
      </c>
      <c r="J9" s="529" t="s">
        <v>1649</v>
      </c>
      <c r="K9" s="529" t="s">
        <v>1649</v>
      </c>
      <c r="L9" s="529" t="s">
        <v>1649</v>
      </c>
      <c r="M9" s="529" t="s">
        <v>1402</v>
      </c>
      <c r="N9" s="529" t="s">
        <v>1402</v>
      </c>
      <c r="O9" s="529" t="s">
        <v>1643</v>
      </c>
      <c r="P9" s="529" t="s">
        <v>1402</v>
      </c>
      <c r="Q9" s="529" t="s">
        <v>1402</v>
      </c>
      <c r="R9" s="529" t="s">
        <v>1402</v>
      </c>
      <c r="S9" s="529" t="s">
        <v>1402</v>
      </c>
      <c r="T9" s="529" t="s">
        <v>1643</v>
      </c>
      <c r="U9" s="529" t="s">
        <v>1402</v>
      </c>
      <c r="V9" s="529" t="s">
        <v>1402</v>
      </c>
      <c r="W9" s="529" t="s">
        <v>1643</v>
      </c>
      <c r="X9" s="529" t="s">
        <v>1402</v>
      </c>
      <c r="Y9" s="529" t="s">
        <v>1402</v>
      </c>
      <c r="Z9" s="529" t="s">
        <v>1402</v>
      </c>
      <c r="AA9" s="529" t="s">
        <v>1643</v>
      </c>
      <c r="AB9" s="529" t="s">
        <v>1402</v>
      </c>
      <c r="AC9" s="529" t="s">
        <v>1402</v>
      </c>
      <c r="AD9" s="529" t="s">
        <v>1402</v>
      </c>
      <c r="AE9" s="529" t="s">
        <v>1402</v>
      </c>
      <c r="AF9" s="529" t="s">
        <v>1402</v>
      </c>
      <c r="AG9" s="529" t="s">
        <v>1402</v>
      </c>
      <c r="AH9" s="529" t="s">
        <v>1402</v>
      </c>
      <c r="AI9" s="529" t="s">
        <v>1402</v>
      </c>
      <c r="AJ9" s="529" t="s">
        <v>1402</v>
      </c>
      <c r="AK9" s="529" t="s">
        <v>1402</v>
      </c>
      <c r="AL9" s="529" t="s">
        <v>1402</v>
      </c>
      <c r="AM9" s="529" t="s">
        <v>1402</v>
      </c>
      <c r="AN9" s="529" t="s">
        <v>1402</v>
      </c>
      <c r="AO9" s="529" t="s">
        <v>1402</v>
      </c>
      <c r="AP9" s="529" t="s">
        <v>1402</v>
      </c>
      <c r="AQ9" s="529" t="s">
        <v>1402</v>
      </c>
      <c r="AR9" s="529" t="s">
        <v>1402</v>
      </c>
      <c r="AS9" s="529" t="s">
        <v>1402</v>
      </c>
      <c r="AT9" s="529" t="s">
        <v>1402</v>
      </c>
      <c r="AU9" s="529" t="s">
        <v>1402</v>
      </c>
      <c r="AV9" s="529" t="s">
        <v>1643</v>
      </c>
      <c r="AW9" s="529" t="s">
        <v>1643</v>
      </c>
      <c r="AX9" s="529" t="s">
        <v>1402</v>
      </c>
      <c r="AY9" s="529" t="s">
        <v>1402</v>
      </c>
      <c r="AZ9" s="529" t="s">
        <v>1402</v>
      </c>
      <c r="BA9" s="529" t="s">
        <v>1402</v>
      </c>
      <c r="BB9" s="529" t="s">
        <v>1402</v>
      </c>
      <c r="BC9" s="529" t="s">
        <v>1402</v>
      </c>
      <c r="BD9" s="529" t="s">
        <v>1402</v>
      </c>
      <c r="BE9" s="529" t="s">
        <v>1402</v>
      </c>
      <c r="BF9" s="529" t="s">
        <v>1402</v>
      </c>
      <c r="BG9" s="529" t="s">
        <v>1402</v>
      </c>
      <c r="BH9" s="529" t="s">
        <v>1402</v>
      </c>
      <c r="BI9" s="529" t="s">
        <v>1402</v>
      </c>
      <c r="BJ9" s="529" t="s">
        <v>1402</v>
      </c>
      <c r="BK9" s="529" t="s">
        <v>1402</v>
      </c>
      <c r="BL9" s="529" t="s">
        <v>1402</v>
      </c>
      <c r="BM9" s="529" t="s">
        <v>1402</v>
      </c>
      <c r="BN9" s="529" t="s">
        <v>1402</v>
      </c>
      <c r="BO9" s="529" t="s">
        <v>1402</v>
      </c>
      <c r="BP9" s="529" t="s">
        <v>1402</v>
      </c>
      <c r="BQ9" s="529" t="s">
        <v>1402</v>
      </c>
      <c r="BR9" s="529" t="s">
        <v>1402</v>
      </c>
      <c r="BS9" s="529" t="s">
        <v>1402</v>
      </c>
      <c r="BT9" s="529" t="s">
        <v>1402</v>
      </c>
      <c r="BU9" s="529" t="s">
        <v>1402</v>
      </c>
      <c r="BV9" s="529" t="s">
        <v>1402</v>
      </c>
      <c r="BW9" s="529" t="s">
        <v>1402</v>
      </c>
      <c r="BX9" s="529" t="s">
        <v>1402</v>
      </c>
      <c r="BY9" s="529" t="s">
        <v>1402</v>
      </c>
      <c r="BZ9" s="529" t="s">
        <v>1402</v>
      </c>
      <c r="CA9" s="529" t="s">
        <v>1402</v>
      </c>
      <c r="CB9" s="529" t="s">
        <v>1402</v>
      </c>
      <c r="CC9" s="529" t="s">
        <v>1402</v>
      </c>
      <c r="CD9" s="529" t="s">
        <v>1402</v>
      </c>
      <c r="CE9" s="529" t="s">
        <v>1402</v>
      </c>
      <c r="CF9" s="529" t="s">
        <v>1402</v>
      </c>
      <c r="CG9" s="529" t="s">
        <v>1402</v>
      </c>
      <c r="CH9" s="529" t="s">
        <v>1402</v>
      </c>
      <c r="CI9" s="529" t="s">
        <v>1402</v>
      </c>
      <c r="CJ9" s="529" t="s">
        <v>1402</v>
      </c>
      <c r="CK9" s="529" t="s">
        <v>1660</v>
      </c>
      <c r="CL9" s="529" t="s">
        <v>1402</v>
      </c>
      <c r="CM9" s="529" t="s">
        <v>31</v>
      </c>
      <c r="CN9" s="529" t="s">
        <v>459</v>
      </c>
      <c r="CO9" s="529" t="s">
        <v>459</v>
      </c>
      <c r="CP9" s="529"/>
      <c r="CQ9" s="529"/>
      <c r="CR9" s="529"/>
      <c r="CS9" s="529"/>
      <c r="CT9" s="529"/>
      <c r="CU9" s="529"/>
      <c r="CV9" s="529"/>
      <c r="CW9" s="529"/>
      <c r="CX9" s="529" t="s">
        <v>1661</v>
      </c>
    </row>
    <row r="10" ht="14.25" spans="1:102">
      <c r="A10" s="528" t="s">
        <v>845</v>
      </c>
      <c r="B10" s="528">
        <v>1009</v>
      </c>
      <c r="C10" s="528" t="s">
        <v>813</v>
      </c>
      <c r="D10" s="528" t="s">
        <v>1643</v>
      </c>
      <c r="E10" s="528" t="s">
        <v>1402</v>
      </c>
      <c r="F10" s="528" t="s">
        <v>1402</v>
      </c>
      <c r="G10" s="528" t="s">
        <v>1402</v>
      </c>
      <c r="H10" s="528" t="s">
        <v>1402</v>
      </c>
      <c r="I10" s="528" t="s">
        <v>1402</v>
      </c>
      <c r="J10" s="528" t="s">
        <v>1402</v>
      </c>
      <c r="K10" s="528" t="s">
        <v>1402</v>
      </c>
      <c r="L10" s="528" t="s">
        <v>1402</v>
      </c>
      <c r="M10" s="528" t="s">
        <v>1402</v>
      </c>
      <c r="N10" s="528" t="s">
        <v>1402</v>
      </c>
      <c r="O10" s="528" t="s">
        <v>1402</v>
      </c>
      <c r="P10" s="528" t="s">
        <v>1402</v>
      </c>
      <c r="Q10" s="528" t="s">
        <v>1402</v>
      </c>
      <c r="R10" s="528" t="s">
        <v>1402</v>
      </c>
      <c r="S10" s="528" t="s">
        <v>1402</v>
      </c>
      <c r="T10" s="528" t="s">
        <v>1402</v>
      </c>
      <c r="U10" s="528" t="s">
        <v>1402</v>
      </c>
      <c r="V10" s="528" t="s">
        <v>1402</v>
      </c>
      <c r="W10" s="528" t="s">
        <v>1643</v>
      </c>
      <c r="X10" s="528" t="s">
        <v>1402</v>
      </c>
      <c r="Y10" s="528" t="s">
        <v>1402</v>
      </c>
      <c r="Z10" s="528" t="s">
        <v>1402</v>
      </c>
      <c r="AA10" s="528" t="s">
        <v>1402</v>
      </c>
      <c r="AB10" s="528" t="s">
        <v>1402</v>
      </c>
      <c r="AC10" s="528" t="s">
        <v>1402</v>
      </c>
      <c r="AD10" s="528" t="s">
        <v>1402</v>
      </c>
      <c r="AE10" s="528" t="s">
        <v>1402</v>
      </c>
      <c r="AF10" s="528" t="s">
        <v>1402</v>
      </c>
      <c r="AG10" s="528" t="s">
        <v>1402</v>
      </c>
      <c r="AH10" s="528" t="s">
        <v>1402</v>
      </c>
      <c r="AI10" s="528" t="s">
        <v>1402</v>
      </c>
      <c r="AJ10" s="528" t="s">
        <v>1402</v>
      </c>
      <c r="AK10" s="528" t="s">
        <v>1402</v>
      </c>
      <c r="AL10" s="528" t="s">
        <v>1402</v>
      </c>
      <c r="AM10" s="528" t="s">
        <v>1402</v>
      </c>
      <c r="AN10" s="528" t="s">
        <v>1402</v>
      </c>
      <c r="AO10" s="528" t="s">
        <v>1402</v>
      </c>
      <c r="AP10" s="528" t="s">
        <v>1402</v>
      </c>
      <c r="AQ10" s="528" t="s">
        <v>1402</v>
      </c>
      <c r="AR10" s="528" t="s">
        <v>1402</v>
      </c>
      <c r="AS10" s="528" t="s">
        <v>1643</v>
      </c>
      <c r="AT10" s="528" t="s">
        <v>1402</v>
      </c>
      <c r="AU10" s="528" t="s">
        <v>1402</v>
      </c>
      <c r="AV10" s="528" t="s">
        <v>1643</v>
      </c>
      <c r="AW10" s="528" t="s">
        <v>1402</v>
      </c>
      <c r="AX10" s="528" t="s">
        <v>1402</v>
      </c>
      <c r="AY10" s="528" t="s">
        <v>1402</v>
      </c>
      <c r="AZ10" s="528" t="s">
        <v>1402</v>
      </c>
      <c r="BA10" s="528" t="s">
        <v>1402</v>
      </c>
      <c r="BB10" s="528" t="s">
        <v>1402</v>
      </c>
      <c r="BC10" s="528" t="s">
        <v>1402</v>
      </c>
      <c r="BD10" s="528" t="s">
        <v>1402</v>
      </c>
      <c r="BE10" s="528" t="s">
        <v>1402</v>
      </c>
      <c r="BF10" s="528" t="s">
        <v>1402</v>
      </c>
      <c r="BG10" s="528" t="s">
        <v>1402</v>
      </c>
      <c r="BH10" s="528" t="s">
        <v>1402</v>
      </c>
      <c r="BI10" s="528" t="s">
        <v>1402</v>
      </c>
      <c r="BJ10" s="528" t="s">
        <v>1402</v>
      </c>
      <c r="BK10" s="528" t="s">
        <v>1402</v>
      </c>
      <c r="BL10" s="528" t="s">
        <v>1402</v>
      </c>
      <c r="BM10" s="528" t="s">
        <v>1402</v>
      </c>
      <c r="BN10" s="528" t="s">
        <v>1402</v>
      </c>
      <c r="BO10" s="528" t="s">
        <v>1402</v>
      </c>
      <c r="BP10" s="528" t="s">
        <v>1402</v>
      </c>
      <c r="BQ10" s="528" t="s">
        <v>1402</v>
      </c>
      <c r="BR10" s="528" t="s">
        <v>1402</v>
      </c>
      <c r="BS10" s="528" t="s">
        <v>1402</v>
      </c>
      <c r="BT10" s="528" t="s">
        <v>1402</v>
      </c>
      <c r="BU10" s="528" t="s">
        <v>1402</v>
      </c>
      <c r="BV10" s="528" t="s">
        <v>1643</v>
      </c>
      <c r="BW10" s="528" t="s">
        <v>1402</v>
      </c>
      <c r="BX10" s="528" t="s">
        <v>1402</v>
      </c>
      <c r="BY10" s="528" t="s">
        <v>1643</v>
      </c>
      <c r="BZ10" s="528" t="s">
        <v>1402</v>
      </c>
      <c r="CA10" s="528" t="s">
        <v>1402</v>
      </c>
      <c r="CB10" s="528" t="s">
        <v>1402</v>
      </c>
      <c r="CC10" s="528" t="s">
        <v>1402</v>
      </c>
      <c r="CD10" s="528" t="s">
        <v>1402</v>
      </c>
      <c r="CE10" s="528" t="s">
        <v>1402</v>
      </c>
      <c r="CF10" s="528" t="s">
        <v>1402</v>
      </c>
      <c r="CG10" s="528" t="s">
        <v>1402</v>
      </c>
      <c r="CH10" s="528" t="s">
        <v>1402</v>
      </c>
      <c r="CI10" s="528" t="s">
        <v>1402</v>
      </c>
      <c r="CJ10" s="528" t="s">
        <v>1402</v>
      </c>
      <c r="CK10" s="528" t="s">
        <v>1662</v>
      </c>
      <c r="CL10" s="528" t="s">
        <v>1402</v>
      </c>
      <c r="CM10" s="528" t="s">
        <v>31</v>
      </c>
      <c r="CN10" s="528" t="s">
        <v>459</v>
      </c>
      <c r="CO10" s="528" t="s">
        <v>459</v>
      </c>
      <c r="CP10" s="528"/>
      <c r="CQ10" s="528"/>
      <c r="CR10" s="528"/>
      <c r="CS10" s="528"/>
      <c r="CT10" s="528"/>
      <c r="CU10" s="528"/>
      <c r="CV10" s="528"/>
      <c r="CW10" s="528"/>
      <c r="CX10" s="528" t="s">
        <v>1663</v>
      </c>
    </row>
    <row r="11" ht="14.25" spans="1:102">
      <c r="A11" s="529" t="s">
        <v>848</v>
      </c>
      <c r="B11" s="529">
        <v>1010</v>
      </c>
      <c r="C11" s="529" t="s">
        <v>849</v>
      </c>
      <c r="D11" s="529" t="s">
        <v>1643</v>
      </c>
      <c r="E11" s="529" t="s">
        <v>1649</v>
      </c>
      <c r="F11" s="529" t="s">
        <v>1649</v>
      </c>
      <c r="G11" s="529" t="s">
        <v>1649</v>
      </c>
      <c r="H11" s="529" t="s">
        <v>1649</v>
      </c>
      <c r="I11" s="529" t="s">
        <v>1649</v>
      </c>
      <c r="J11" s="529" t="s">
        <v>1649</v>
      </c>
      <c r="K11" s="529" t="s">
        <v>1649</v>
      </c>
      <c r="L11" s="529" t="s">
        <v>1649</v>
      </c>
      <c r="M11" s="529" t="s">
        <v>1402</v>
      </c>
      <c r="N11" s="529" t="s">
        <v>1402</v>
      </c>
      <c r="O11" s="529" t="s">
        <v>1402</v>
      </c>
      <c r="P11" s="529" t="s">
        <v>1402</v>
      </c>
      <c r="Q11" s="529" t="s">
        <v>1402</v>
      </c>
      <c r="R11" s="529" t="s">
        <v>1402</v>
      </c>
      <c r="S11" s="529" t="s">
        <v>1402</v>
      </c>
      <c r="T11" s="529" t="s">
        <v>1402</v>
      </c>
      <c r="U11" s="529" t="s">
        <v>1402</v>
      </c>
      <c r="V11" s="529" t="s">
        <v>1402</v>
      </c>
      <c r="W11" s="529" t="s">
        <v>1402</v>
      </c>
      <c r="X11" s="529" t="s">
        <v>1402</v>
      </c>
      <c r="Y11" s="529" t="s">
        <v>1402</v>
      </c>
      <c r="Z11" s="529" t="s">
        <v>1643</v>
      </c>
      <c r="AA11" s="529" t="s">
        <v>1402</v>
      </c>
      <c r="AB11" s="529" t="s">
        <v>1402</v>
      </c>
      <c r="AC11" s="529" t="s">
        <v>1402</v>
      </c>
      <c r="AD11" s="529" t="s">
        <v>1402</v>
      </c>
      <c r="AE11" s="529" t="s">
        <v>1402</v>
      </c>
      <c r="AF11" s="529" t="s">
        <v>1402</v>
      </c>
      <c r="AG11" s="529" t="s">
        <v>1402</v>
      </c>
      <c r="AH11" s="529" t="s">
        <v>1402</v>
      </c>
      <c r="AI11" s="529" t="s">
        <v>1402</v>
      </c>
      <c r="AJ11" s="529" t="s">
        <v>1402</v>
      </c>
      <c r="AK11" s="529" t="s">
        <v>1402</v>
      </c>
      <c r="AL11" s="529" t="s">
        <v>1402</v>
      </c>
      <c r="AM11" s="529" t="s">
        <v>1402</v>
      </c>
      <c r="AN11" s="529" t="s">
        <v>1402</v>
      </c>
      <c r="AO11" s="529" t="s">
        <v>1402</v>
      </c>
      <c r="AP11" s="529" t="s">
        <v>1402</v>
      </c>
      <c r="AQ11" s="529" t="s">
        <v>1649</v>
      </c>
      <c r="AR11" s="529" t="s">
        <v>1402</v>
      </c>
      <c r="AS11" s="529" t="s">
        <v>1402</v>
      </c>
      <c r="AT11" s="529" t="s">
        <v>1402</v>
      </c>
      <c r="AU11" s="529" t="s">
        <v>1649</v>
      </c>
      <c r="AV11" s="529" t="s">
        <v>1402</v>
      </c>
      <c r="AW11" s="529" t="s">
        <v>1649</v>
      </c>
      <c r="AX11" s="529" t="s">
        <v>1643</v>
      </c>
      <c r="AY11" s="529" t="s">
        <v>1664</v>
      </c>
      <c r="AZ11" s="529" t="s">
        <v>1402</v>
      </c>
      <c r="BA11" s="529" t="s">
        <v>1402</v>
      </c>
      <c r="BB11" s="529" t="s">
        <v>1402</v>
      </c>
      <c r="BC11" s="529" t="s">
        <v>1402</v>
      </c>
      <c r="BD11" s="529" t="s">
        <v>1402</v>
      </c>
      <c r="BE11" s="529" t="s">
        <v>1402</v>
      </c>
      <c r="BF11" s="529" t="s">
        <v>1402</v>
      </c>
      <c r="BG11" s="529" t="s">
        <v>1402</v>
      </c>
      <c r="BH11" s="529" t="s">
        <v>1402</v>
      </c>
      <c r="BI11" s="529" t="s">
        <v>1402</v>
      </c>
      <c r="BJ11" s="529" t="s">
        <v>1402</v>
      </c>
      <c r="BK11" s="529" t="s">
        <v>1402</v>
      </c>
      <c r="BL11" s="529" t="s">
        <v>1402</v>
      </c>
      <c r="BM11" s="529" t="s">
        <v>1402</v>
      </c>
      <c r="BN11" s="529" t="s">
        <v>1402</v>
      </c>
      <c r="BO11" s="529" t="s">
        <v>1402</v>
      </c>
      <c r="BP11" s="529" t="s">
        <v>1402</v>
      </c>
      <c r="BQ11" s="529" t="s">
        <v>1402</v>
      </c>
      <c r="BR11" s="529" t="s">
        <v>1402</v>
      </c>
      <c r="BS11" s="529" t="s">
        <v>1402</v>
      </c>
      <c r="BT11" s="529" t="s">
        <v>1402</v>
      </c>
      <c r="BU11" s="529" t="s">
        <v>1402</v>
      </c>
      <c r="BV11" s="529" t="s">
        <v>1402</v>
      </c>
      <c r="BW11" s="529" t="s">
        <v>1643</v>
      </c>
      <c r="BX11" s="529" t="s">
        <v>1402</v>
      </c>
      <c r="BY11" s="529" t="s">
        <v>1402</v>
      </c>
      <c r="BZ11" s="529" t="s">
        <v>1402</v>
      </c>
      <c r="CA11" s="529" t="s">
        <v>1402</v>
      </c>
      <c r="CB11" s="529" t="s">
        <v>1402</v>
      </c>
      <c r="CC11" s="529" t="s">
        <v>1402</v>
      </c>
      <c r="CD11" s="529" t="s">
        <v>1402</v>
      </c>
      <c r="CE11" s="529" t="s">
        <v>1402</v>
      </c>
      <c r="CF11" s="529" t="s">
        <v>1402</v>
      </c>
      <c r="CG11" s="529" t="s">
        <v>1402</v>
      </c>
      <c r="CH11" s="529" t="s">
        <v>1402</v>
      </c>
      <c r="CI11" s="529" t="s">
        <v>1402</v>
      </c>
      <c r="CJ11" s="529" t="s">
        <v>1402</v>
      </c>
      <c r="CK11" s="529" t="s">
        <v>1665</v>
      </c>
      <c r="CL11" s="529" t="s">
        <v>1645</v>
      </c>
      <c r="CM11" s="529" t="s">
        <v>21</v>
      </c>
      <c r="CN11" s="529" t="s">
        <v>29</v>
      </c>
      <c r="CO11" s="529" t="s">
        <v>459</v>
      </c>
      <c r="CP11" s="529"/>
      <c r="CQ11" s="529"/>
      <c r="CR11" s="529"/>
      <c r="CS11" s="529"/>
      <c r="CT11" s="529"/>
      <c r="CU11" s="529"/>
      <c r="CV11" s="529"/>
      <c r="CW11" s="529"/>
      <c r="CX11" s="529" t="s">
        <v>1666</v>
      </c>
    </row>
    <row r="12" ht="14.25" spans="1:102">
      <c r="A12" s="528" t="s">
        <v>853</v>
      </c>
      <c r="B12" s="528">
        <v>1011</v>
      </c>
      <c r="C12" s="528" t="s">
        <v>854</v>
      </c>
      <c r="D12" s="528" t="s">
        <v>1643</v>
      </c>
      <c r="E12" s="528" t="s">
        <v>1649</v>
      </c>
      <c r="F12" s="528" t="s">
        <v>1649</v>
      </c>
      <c r="G12" s="528" t="s">
        <v>1649</v>
      </c>
      <c r="H12" s="528" t="s">
        <v>1649</v>
      </c>
      <c r="I12" s="528" t="s">
        <v>1649</v>
      </c>
      <c r="J12" s="528" t="s">
        <v>1649</v>
      </c>
      <c r="K12" s="528" t="s">
        <v>1649</v>
      </c>
      <c r="L12" s="528" t="s">
        <v>1649</v>
      </c>
      <c r="M12" s="528" t="s">
        <v>1402</v>
      </c>
      <c r="N12" s="528" t="s">
        <v>1402</v>
      </c>
      <c r="O12" s="528" t="s">
        <v>1402</v>
      </c>
      <c r="P12" s="528" t="s">
        <v>1402</v>
      </c>
      <c r="Q12" s="528" t="s">
        <v>1402</v>
      </c>
      <c r="R12" s="528" t="s">
        <v>1402</v>
      </c>
      <c r="S12" s="528" t="s">
        <v>1402</v>
      </c>
      <c r="T12" s="528" t="s">
        <v>1402</v>
      </c>
      <c r="U12" s="528" t="s">
        <v>1402</v>
      </c>
      <c r="V12" s="528" t="s">
        <v>1402</v>
      </c>
      <c r="W12" s="528" t="s">
        <v>1402</v>
      </c>
      <c r="X12" s="528" t="s">
        <v>1402</v>
      </c>
      <c r="Y12" s="528" t="s">
        <v>1643</v>
      </c>
      <c r="Z12" s="528" t="s">
        <v>1402</v>
      </c>
      <c r="AA12" s="528" t="s">
        <v>1402</v>
      </c>
      <c r="AB12" s="528" t="s">
        <v>1643</v>
      </c>
      <c r="AC12" s="528" t="s">
        <v>1402</v>
      </c>
      <c r="AD12" s="528" t="s">
        <v>1402</v>
      </c>
      <c r="AE12" s="528" t="s">
        <v>1402</v>
      </c>
      <c r="AF12" s="528" t="s">
        <v>1402</v>
      </c>
      <c r="AG12" s="528" t="s">
        <v>1643</v>
      </c>
      <c r="AH12" s="528" t="s">
        <v>1402</v>
      </c>
      <c r="AI12" s="528" t="s">
        <v>1402</v>
      </c>
      <c r="AJ12" s="528" t="s">
        <v>1402</v>
      </c>
      <c r="AK12" s="528" t="s">
        <v>1402</v>
      </c>
      <c r="AL12" s="528" t="s">
        <v>1402</v>
      </c>
      <c r="AM12" s="528" t="s">
        <v>1402</v>
      </c>
      <c r="AN12" s="528" t="s">
        <v>1402</v>
      </c>
      <c r="AO12" s="528" t="s">
        <v>1402</v>
      </c>
      <c r="AP12" s="528" t="s">
        <v>1402</v>
      </c>
      <c r="AQ12" s="528" t="s">
        <v>1402</v>
      </c>
      <c r="AR12" s="528" t="s">
        <v>1402</v>
      </c>
      <c r="AS12" s="528" t="s">
        <v>1402</v>
      </c>
      <c r="AT12" s="528" t="s">
        <v>1402</v>
      </c>
      <c r="AU12" s="528" t="s">
        <v>1402</v>
      </c>
      <c r="AV12" s="528" t="s">
        <v>1402</v>
      </c>
      <c r="AW12" s="528" t="s">
        <v>1402</v>
      </c>
      <c r="AX12" s="528" t="s">
        <v>1402</v>
      </c>
      <c r="AY12" s="528" t="s">
        <v>1402</v>
      </c>
      <c r="AZ12" s="528" t="s">
        <v>1402</v>
      </c>
      <c r="BA12" s="528" t="s">
        <v>1402</v>
      </c>
      <c r="BB12" s="528" t="s">
        <v>1402</v>
      </c>
      <c r="BC12" s="528" t="s">
        <v>1402</v>
      </c>
      <c r="BD12" s="528" t="s">
        <v>1402</v>
      </c>
      <c r="BE12" s="528" t="s">
        <v>1643</v>
      </c>
      <c r="BF12" s="528" t="s">
        <v>1402</v>
      </c>
      <c r="BG12" s="528" t="s">
        <v>1402</v>
      </c>
      <c r="BH12" s="528" t="s">
        <v>1402</v>
      </c>
      <c r="BI12" s="528" t="s">
        <v>1402</v>
      </c>
      <c r="BJ12" s="528" t="s">
        <v>1402</v>
      </c>
      <c r="BK12" s="528" t="s">
        <v>1402</v>
      </c>
      <c r="BL12" s="528" t="s">
        <v>1402</v>
      </c>
      <c r="BM12" s="528" t="s">
        <v>1402</v>
      </c>
      <c r="BN12" s="528" t="s">
        <v>1402</v>
      </c>
      <c r="BO12" s="528" t="s">
        <v>1402</v>
      </c>
      <c r="BP12" s="528" t="s">
        <v>1402</v>
      </c>
      <c r="BQ12" s="528" t="s">
        <v>1402</v>
      </c>
      <c r="BR12" s="528" t="s">
        <v>1402</v>
      </c>
      <c r="BS12" s="528" t="s">
        <v>1643</v>
      </c>
      <c r="BT12" s="528" t="s">
        <v>1402</v>
      </c>
      <c r="BU12" s="528" t="s">
        <v>1402</v>
      </c>
      <c r="BV12" s="528" t="s">
        <v>1402</v>
      </c>
      <c r="BW12" s="528" t="s">
        <v>1402</v>
      </c>
      <c r="BX12" s="528" t="s">
        <v>1402</v>
      </c>
      <c r="BY12" s="528" t="s">
        <v>1402</v>
      </c>
      <c r="BZ12" s="528" t="s">
        <v>1402</v>
      </c>
      <c r="CA12" s="528" t="s">
        <v>1402</v>
      </c>
      <c r="CB12" s="528" t="s">
        <v>1402</v>
      </c>
      <c r="CC12" s="528" t="s">
        <v>1402</v>
      </c>
      <c r="CD12" s="528" t="s">
        <v>1402</v>
      </c>
      <c r="CE12" s="528" t="s">
        <v>1402</v>
      </c>
      <c r="CF12" s="528" t="s">
        <v>1402</v>
      </c>
      <c r="CG12" s="528" t="s">
        <v>1402</v>
      </c>
      <c r="CH12" s="528" t="s">
        <v>1402</v>
      </c>
      <c r="CI12" s="528" t="s">
        <v>1402</v>
      </c>
      <c r="CJ12" s="528" t="s">
        <v>1402</v>
      </c>
      <c r="CK12" s="528" t="s">
        <v>1667</v>
      </c>
      <c r="CL12" s="528" t="s">
        <v>1402</v>
      </c>
      <c r="CM12" s="528" t="s">
        <v>11</v>
      </c>
      <c r="CN12" s="528" t="s">
        <v>21</v>
      </c>
      <c r="CO12" s="528" t="s">
        <v>459</v>
      </c>
      <c r="CP12" s="528"/>
      <c r="CQ12" s="528"/>
      <c r="CR12" s="528"/>
      <c r="CS12" s="528"/>
      <c r="CT12" s="528"/>
      <c r="CU12" s="528"/>
      <c r="CV12" s="528"/>
      <c r="CW12" s="528"/>
      <c r="CX12" s="528" t="s">
        <v>1668</v>
      </c>
    </row>
    <row r="13" ht="14.25" spans="1:102">
      <c r="A13" s="529" t="s">
        <v>858</v>
      </c>
      <c r="B13" s="529">
        <v>1012</v>
      </c>
      <c r="C13" s="529" t="s">
        <v>859</v>
      </c>
      <c r="D13" s="529" t="s">
        <v>1402</v>
      </c>
      <c r="E13" s="529" t="s">
        <v>1649</v>
      </c>
      <c r="F13" s="529" t="s">
        <v>1649</v>
      </c>
      <c r="G13" s="529" t="s">
        <v>1649</v>
      </c>
      <c r="H13" s="529" t="s">
        <v>1649</v>
      </c>
      <c r="I13" s="529" t="s">
        <v>1649</v>
      </c>
      <c r="J13" s="529" t="s">
        <v>1649</v>
      </c>
      <c r="K13" s="529" t="s">
        <v>1649</v>
      </c>
      <c r="L13" s="529" t="s">
        <v>1649</v>
      </c>
      <c r="M13" s="529" t="s">
        <v>1402</v>
      </c>
      <c r="N13" s="529" t="s">
        <v>1643</v>
      </c>
      <c r="O13" s="529" t="s">
        <v>1402</v>
      </c>
      <c r="P13" s="529" t="s">
        <v>1402</v>
      </c>
      <c r="Q13" s="529" t="s">
        <v>1402</v>
      </c>
      <c r="R13" s="529" t="s">
        <v>1402</v>
      </c>
      <c r="S13" s="529" t="s">
        <v>1643</v>
      </c>
      <c r="T13" s="529" t="s">
        <v>1402</v>
      </c>
      <c r="U13" s="529" t="s">
        <v>1402</v>
      </c>
      <c r="V13" s="529" t="s">
        <v>1643</v>
      </c>
      <c r="W13" s="529" t="s">
        <v>1402</v>
      </c>
      <c r="X13" s="529" t="s">
        <v>1643</v>
      </c>
      <c r="Y13" s="529" t="s">
        <v>1402</v>
      </c>
      <c r="Z13" s="529" t="s">
        <v>1402</v>
      </c>
      <c r="AA13" s="529" t="s">
        <v>1402</v>
      </c>
      <c r="AB13" s="529" t="s">
        <v>1402</v>
      </c>
      <c r="AC13" s="529" t="s">
        <v>1402</v>
      </c>
      <c r="AD13" s="529" t="s">
        <v>1402</v>
      </c>
      <c r="AE13" s="529" t="s">
        <v>1402</v>
      </c>
      <c r="AF13" s="529" t="s">
        <v>1402</v>
      </c>
      <c r="AG13" s="529" t="s">
        <v>1402</v>
      </c>
      <c r="AH13" s="529" t="s">
        <v>1402</v>
      </c>
      <c r="AI13" s="529" t="s">
        <v>1402</v>
      </c>
      <c r="AJ13" s="529" t="s">
        <v>1402</v>
      </c>
      <c r="AK13" s="529" t="s">
        <v>1402</v>
      </c>
      <c r="AL13" s="529" t="s">
        <v>1402</v>
      </c>
      <c r="AM13" s="529" t="s">
        <v>1402</v>
      </c>
      <c r="AN13" s="529" t="s">
        <v>1402</v>
      </c>
      <c r="AO13" s="529" t="s">
        <v>1402</v>
      </c>
      <c r="AP13" s="529" t="s">
        <v>1402</v>
      </c>
      <c r="AQ13" s="529" t="s">
        <v>1402</v>
      </c>
      <c r="AR13" s="529" t="s">
        <v>1402</v>
      </c>
      <c r="AS13" s="529" t="s">
        <v>1402</v>
      </c>
      <c r="AT13" s="529" t="s">
        <v>1402</v>
      </c>
      <c r="AU13" s="529" t="s">
        <v>1402</v>
      </c>
      <c r="AV13" s="529" t="s">
        <v>1402</v>
      </c>
      <c r="AW13" s="529" t="s">
        <v>1402</v>
      </c>
      <c r="AX13" s="529" t="s">
        <v>1402</v>
      </c>
      <c r="AY13" s="529" t="s">
        <v>1402</v>
      </c>
      <c r="AZ13" s="529" t="s">
        <v>1402</v>
      </c>
      <c r="BA13" s="529" t="s">
        <v>1402</v>
      </c>
      <c r="BB13" s="529" t="s">
        <v>1402</v>
      </c>
      <c r="BC13" s="529" t="s">
        <v>1402</v>
      </c>
      <c r="BD13" s="529" t="s">
        <v>1402</v>
      </c>
      <c r="BE13" s="529" t="s">
        <v>1643</v>
      </c>
      <c r="BF13" s="529" t="s">
        <v>1402</v>
      </c>
      <c r="BG13" s="529" t="s">
        <v>1402</v>
      </c>
      <c r="BH13" s="529" t="s">
        <v>1402</v>
      </c>
      <c r="BI13" s="529" t="s">
        <v>1402</v>
      </c>
      <c r="BJ13" s="529" t="s">
        <v>1402</v>
      </c>
      <c r="BK13" s="529" t="s">
        <v>1402</v>
      </c>
      <c r="BL13" s="529" t="s">
        <v>1402</v>
      </c>
      <c r="BM13" s="529" t="s">
        <v>1402</v>
      </c>
      <c r="BN13" s="529" t="s">
        <v>1643</v>
      </c>
      <c r="BO13" s="529" t="s">
        <v>1402</v>
      </c>
      <c r="BP13" s="529" t="s">
        <v>1402</v>
      </c>
      <c r="BQ13" s="529" t="s">
        <v>1402</v>
      </c>
      <c r="BR13" s="529" t="s">
        <v>1402</v>
      </c>
      <c r="BS13" s="529" t="s">
        <v>1402</v>
      </c>
      <c r="BT13" s="529" t="s">
        <v>1402</v>
      </c>
      <c r="BU13" s="529" t="s">
        <v>1402</v>
      </c>
      <c r="BV13" s="529" t="s">
        <v>1402</v>
      </c>
      <c r="BW13" s="529" t="s">
        <v>1402</v>
      </c>
      <c r="BX13" s="529" t="s">
        <v>1402</v>
      </c>
      <c r="BY13" s="529" t="s">
        <v>1402</v>
      </c>
      <c r="BZ13" s="529" t="s">
        <v>1402</v>
      </c>
      <c r="CA13" s="529" t="s">
        <v>1402</v>
      </c>
      <c r="CB13" s="529" t="s">
        <v>1402</v>
      </c>
      <c r="CC13" s="529" t="s">
        <v>1402</v>
      </c>
      <c r="CD13" s="529" t="s">
        <v>1402</v>
      </c>
      <c r="CE13" s="529" t="s">
        <v>1402</v>
      </c>
      <c r="CF13" s="529" t="s">
        <v>1402</v>
      </c>
      <c r="CG13" s="529" t="s">
        <v>1402</v>
      </c>
      <c r="CH13" s="529" t="s">
        <v>1402</v>
      </c>
      <c r="CI13" s="529" t="s">
        <v>1402</v>
      </c>
      <c r="CJ13" s="529" t="s">
        <v>1402</v>
      </c>
      <c r="CK13" s="529" t="s">
        <v>1669</v>
      </c>
      <c r="CL13" s="529" t="s">
        <v>1658</v>
      </c>
      <c r="CM13" s="529" t="s">
        <v>21</v>
      </c>
      <c r="CN13" s="529" t="s">
        <v>11</v>
      </c>
      <c r="CO13" s="529" t="s">
        <v>459</v>
      </c>
      <c r="CP13" s="529"/>
      <c r="CQ13" s="529"/>
      <c r="CR13" s="529"/>
      <c r="CS13" s="529"/>
      <c r="CT13" s="529"/>
      <c r="CU13" s="529"/>
      <c r="CV13" s="529"/>
      <c r="CW13" s="529"/>
      <c r="CX13" s="529" t="s">
        <v>1670</v>
      </c>
    </row>
    <row r="14" ht="14.25" spans="1:102">
      <c r="A14" s="528" t="s">
        <v>1671</v>
      </c>
      <c r="B14" s="528">
        <v>1013</v>
      </c>
      <c r="C14" s="528" t="s">
        <v>864</v>
      </c>
      <c r="D14" s="528" t="s">
        <v>1402</v>
      </c>
      <c r="E14" s="528" t="s">
        <v>1649</v>
      </c>
      <c r="F14" s="528" t="s">
        <v>1649</v>
      </c>
      <c r="G14" s="528" t="s">
        <v>1649</v>
      </c>
      <c r="H14" s="528" t="s">
        <v>1649</v>
      </c>
      <c r="I14" s="528" t="s">
        <v>1649</v>
      </c>
      <c r="J14" s="528" t="s">
        <v>1649</v>
      </c>
      <c r="K14" s="528" t="s">
        <v>1649</v>
      </c>
      <c r="L14" s="528" t="s">
        <v>1649</v>
      </c>
      <c r="M14" s="528" t="s">
        <v>1402</v>
      </c>
      <c r="N14" s="528" t="s">
        <v>1643</v>
      </c>
      <c r="O14" s="528" t="s">
        <v>1402</v>
      </c>
      <c r="P14" s="528" t="s">
        <v>1402</v>
      </c>
      <c r="Q14" s="528" t="s">
        <v>1402</v>
      </c>
      <c r="R14" s="528" t="s">
        <v>1402</v>
      </c>
      <c r="S14" s="528" t="s">
        <v>1643</v>
      </c>
      <c r="T14" s="528" t="s">
        <v>1402</v>
      </c>
      <c r="U14" s="528" t="s">
        <v>1402</v>
      </c>
      <c r="V14" s="528" t="s">
        <v>1643</v>
      </c>
      <c r="W14" s="528" t="s">
        <v>1402</v>
      </c>
      <c r="X14" s="528" t="s">
        <v>1643</v>
      </c>
      <c r="Y14" s="528" t="s">
        <v>1402</v>
      </c>
      <c r="Z14" s="528" t="s">
        <v>1402</v>
      </c>
      <c r="AA14" s="528" t="s">
        <v>1402</v>
      </c>
      <c r="AB14" s="528" t="s">
        <v>1402</v>
      </c>
      <c r="AC14" s="528" t="s">
        <v>1402</v>
      </c>
      <c r="AD14" s="528" t="s">
        <v>1402</v>
      </c>
      <c r="AE14" s="528" t="s">
        <v>1402</v>
      </c>
      <c r="AF14" s="528" t="s">
        <v>1402</v>
      </c>
      <c r="AG14" s="528" t="s">
        <v>1402</v>
      </c>
      <c r="AH14" s="528" t="s">
        <v>1402</v>
      </c>
      <c r="AI14" s="528" t="s">
        <v>1402</v>
      </c>
      <c r="AJ14" s="528" t="s">
        <v>1402</v>
      </c>
      <c r="AK14" s="528" t="s">
        <v>1402</v>
      </c>
      <c r="AL14" s="528" t="s">
        <v>1402</v>
      </c>
      <c r="AM14" s="528" t="s">
        <v>1402</v>
      </c>
      <c r="AN14" s="528" t="s">
        <v>1402</v>
      </c>
      <c r="AO14" s="528" t="s">
        <v>1402</v>
      </c>
      <c r="AP14" s="528" t="s">
        <v>1402</v>
      </c>
      <c r="AQ14" s="528" t="s">
        <v>1402</v>
      </c>
      <c r="AR14" s="528" t="s">
        <v>1402</v>
      </c>
      <c r="AS14" s="528" t="s">
        <v>1402</v>
      </c>
      <c r="AT14" s="528" t="s">
        <v>1402</v>
      </c>
      <c r="AU14" s="528" t="s">
        <v>1402</v>
      </c>
      <c r="AV14" s="528" t="s">
        <v>1402</v>
      </c>
      <c r="AW14" s="528" t="s">
        <v>1402</v>
      </c>
      <c r="AX14" s="528" t="s">
        <v>1402</v>
      </c>
      <c r="AY14" s="528" t="s">
        <v>1402</v>
      </c>
      <c r="AZ14" s="528" t="s">
        <v>1402</v>
      </c>
      <c r="BA14" s="528" t="s">
        <v>1402</v>
      </c>
      <c r="BB14" s="528" t="s">
        <v>1402</v>
      </c>
      <c r="BC14" s="528" t="s">
        <v>1402</v>
      </c>
      <c r="BD14" s="528" t="s">
        <v>1402</v>
      </c>
      <c r="BE14" s="528" t="s">
        <v>1643</v>
      </c>
      <c r="BF14" s="528" t="s">
        <v>1402</v>
      </c>
      <c r="BG14" s="528" t="s">
        <v>1402</v>
      </c>
      <c r="BH14" s="528" t="s">
        <v>1402</v>
      </c>
      <c r="BI14" s="528" t="s">
        <v>1402</v>
      </c>
      <c r="BJ14" s="528" t="s">
        <v>1402</v>
      </c>
      <c r="BK14" s="528" t="s">
        <v>1402</v>
      </c>
      <c r="BL14" s="528" t="s">
        <v>1402</v>
      </c>
      <c r="BM14" s="528" t="s">
        <v>1402</v>
      </c>
      <c r="BN14" s="528" t="s">
        <v>1643</v>
      </c>
      <c r="BO14" s="528" t="s">
        <v>1402</v>
      </c>
      <c r="BP14" s="528" t="s">
        <v>1402</v>
      </c>
      <c r="BQ14" s="528" t="s">
        <v>1402</v>
      </c>
      <c r="BR14" s="528" t="s">
        <v>1402</v>
      </c>
      <c r="BS14" s="528" t="s">
        <v>1402</v>
      </c>
      <c r="BT14" s="528" t="s">
        <v>1402</v>
      </c>
      <c r="BU14" s="528" t="s">
        <v>1402</v>
      </c>
      <c r="BV14" s="528" t="s">
        <v>1402</v>
      </c>
      <c r="BW14" s="528" t="s">
        <v>1402</v>
      </c>
      <c r="BX14" s="528" t="s">
        <v>1402</v>
      </c>
      <c r="BY14" s="528" t="s">
        <v>1402</v>
      </c>
      <c r="BZ14" s="528" t="s">
        <v>1402</v>
      </c>
      <c r="CA14" s="528" t="s">
        <v>1402</v>
      </c>
      <c r="CB14" s="528" t="s">
        <v>1402</v>
      </c>
      <c r="CC14" s="528" t="s">
        <v>1402</v>
      </c>
      <c r="CD14" s="528" t="s">
        <v>1402</v>
      </c>
      <c r="CE14" s="528" t="s">
        <v>1402</v>
      </c>
      <c r="CF14" s="528" t="s">
        <v>1402</v>
      </c>
      <c r="CG14" s="528" t="s">
        <v>1402</v>
      </c>
      <c r="CH14" s="528" t="s">
        <v>1402</v>
      </c>
      <c r="CI14" s="528" t="s">
        <v>1402</v>
      </c>
      <c r="CJ14" s="528" t="s">
        <v>1402</v>
      </c>
      <c r="CK14" s="528" t="s">
        <v>1672</v>
      </c>
      <c r="CL14" s="528" t="s">
        <v>1658</v>
      </c>
      <c r="CM14" s="528" t="s">
        <v>21</v>
      </c>
      <c r="CN14" s="528" t="s">
        <v>11</v>
      </c>
      <c r="CO14" s="528" t="s">
        <v>459</v>
      </c>
      <c r="CP14" s="528"/>
      <c r="CQ14" s="528"/>
      <c r="CR14" s="528"/>
      <c r="CS14" s="528"/>
      <c r="CT14" s="528"/>
      <c r="CU14" s="528"/>
      <c r="CV14" s="528"/>
      <c r="CW14" s="528"/>
      <c r="CX14" s="528" t="s">
        <v>1670</v>
      </c>
    </row>
    <row r="15" ht="14.25" spans="1:102">
      <c r="A15" s="529" t="s">
        <v>1673</v>
      </c>
      <c r="B15" s="529">
        <v>1014</v>
      </c>
      <c r="C15" s="529" t="s">
        <v>818</v>
      </c>
      <c r="D15" s="529" t="s">
        <v>1402</v>
      </c>
      <c r="E15" s="529" t="s">
        <v>1649</v>
      </c>
      <c r="F15" s="529" t="s">
        <v>1649</v>
      </c>
      <c r="G15" s="529" t="s">
        <v>1649</v>
      </c>
      <c r="H15" s="529" t="s">
        <v>1649</v>
      </c>
      <c r="I15" s="529" t="s">
        <v>1649</v>
      </c>
      <c r="J15" s="529" t="s">
        <v>1649</v>
      </c>
      <c r="K15" s="529" t="s">
        <v>1649</v>
      </c>
      <c r="L15" s="529" t="s">
        <v>1649</v>
      </c>
      <c r="M15" s="529" t="s">
        <v>1402</v>
      </c>
      <c r="N15" s="529" t="s">
        <v>1643</v>
      </c>
      <c r="O15" s="529" t="s">
        <v>1402</v>
      </c>
      <c r="P15" s="529" t="s">
        <v>1402</v>
      </c>
      <c r="Q15" s="529" t="s">
        <v>1402</v>
      </c>
      <c r="R15" s="529" t="s">
        <v>1402</v>
      </c>
      <c r="S15" s="529" t="s">
        <v>1643</v>
      </c>
      <c r="T15" s="529" t="s">
        <v>1402</v>
      </c>
      <c r="U15" s="529" t="s">
        <v>1402</v>
      </c>
      <c r="V15" s="529" t="s">
        <v>1402</v>
      </c>
      <c r="W15" s="529" t="s">
        <v>1402</v>
      </c>
      <c r="X15" s="529" t="s">
        <v>1643</v>
      </c>
      <c r="Y15" s="529" t="s">
        <v>1402</v>
      </c>
      <c r="Z15" s="529" t="s">
        <v>1402</v>
      </c>
      <c r="AA15" s="529" t="s">
        <v>1402</v>
      </c>
      <c r="AB15" s="529" t="s">
        <v>1402</v>
      </c>
      <c r="AC15" s="529" t="s">
        <v>1402</v>
      </c>
      <c r="AD15" s="529" t="s">
        <v>1402</v>
      </c>
      <c r="AE15" s="529" t="s">
        <v>1402</v>
      </c>
      <c r="AF15" s="529" t="s">
        <v>1402</v>
      </c>
      <c r="AG15" s="529" t="s">
        <v>1402</v>
      </c>
      <c r="AH15" s="529" t="s">
        <v>1402</v>
      </c>
      <c r="AI15" s="529" t="s">
        <v>1402</v>
      </c>
      <c r="AJ15" s="529" t="s">
        <v>1402</v>
      </c>
      <c r="AK15" s="529" t="s">
        <v>1402</v>
      </c>
      <c r="AL15" s="529" t="s">
        <v>1402</v>
      </c>
      <c r="AM15" s="529" t="s">
        <v>1402</v>
      </c>
      <c r="AN15" s="529" t="s">
        <v>1402</v>
      </c>
      <c r="AO15" s="529" t="s">
        <v>1402</v>
      </c>
      <c r="AP15" s="529" t="s">
        <v>1402</v>
      </c>
      <c r="AQ15" s="529" t="s">
        <v>1402</v>
      </c>
      <c r="AR15" s="529" t="s">
        <v>1402</v>
      </c>
      <c r="AS15" s="529" t="s">
        <v>1402</v>
      </c>
      <c r="AT15" s="529" t="s">
        <v>1402</v>
      </c>
      <c r="AU15" s="529" t="s">
        <v>1402</v>
      </c>
      <c r="AV15" s="529" t="s">
        <v>1402</v>
      </c>
      <c r="AW15" s="529" t="s">
        <v>1402</v>
      </c>
      <c r="AX15" s="529" t="s">
        <v>1402</v>
      </c>
      <c r="AY15" s="529" t="s">
        <v>1402</v>
      </c>
      <c r="AZ15" s="529" t="s">
        <v>1402</v>
      </c>
      <c r="BA15" s="529" t="s">
        <v>1402</v>
      </c>
      <c r="BB15" s="529" t="s">
        <v>1402</v>
      </c>
      <c r="BC15" s="529" t="s">
        <v>1402</v>
      </c>
      <c r="BD15" s="529" t="s">
        <v>1402</v>
      </c>
      <c r="BE15" s="529" t="s">
        <v>1643</v>
      </c>
      <c r="BF15" s="529" t="s">
        <v>1402</v>
      </c>
      <c r="BG15" s="529" t="s">
        <v>1402</v>
      </c>
      <c r="BH15" s="529" t="s">
        <v>1402</v>
      </c>
      <c r="BI15" s="529" t="s">
        <v>1402</v>
      </c>
      <c r="BJ15" s="529" t="s">
        <v>1402</v>
      </c>
      <c r="BK15" s="529" t="s">
        <v>1402</v>
      </c>
      <c r="BL15" s="529" t="s">
        <v>1402</v>
      </c>
      <c r="BM15" s="529" t="s">
        <v>1402</v>
      </c>
      <c r="BN15" s="529" t="s">
        <v>1643</v>
      </c>
      <c r="BO15" s="529" t="s">
        <v>1402</v>
      </c>
      <c r="BP15" s="529" t="s">
        <v>1402</v>
      </c>
      <c r="BQ15" s="529" t="s">
        <v>1402</v>
      </c>
      <c r="BR15" s="529" t="s">
        <v>1402</v>
      </c>
      <c r="BS15" s="529" t="s">
        <v>1402</v>
      </c>
      <c r="BT15" s="529" t="s">
        <v>1402</v>
      </c>
      <c r="BU15" s="529" t="s">
        <v>1402</v>
      </c>
      <c r="BV15" s="529" t="s">
        <v>1402</v>
      </c>
      <c r="BW15" s="529" t="s">
        <v>1643</v>
      </c>
      <c r="BX15" s="529" t="s">
        <v>1402</v>
      </c>
      <c r="BY15" s="529" t="s">
        <v>1402</v>
      </c>
      <c r="BZ15" s="529" t="s">
        <v>1402</v>
      </c>
      <c r="CA15" s="529" t="s">
        <v>1402</v>
      </c>
      <c r="CB15" s="529" t="s">
        <v>1402</v>
      </c>
      <c r="CC15" s="529" t="s">
        <v>1402</v>
      </c>
      <c r="CD15" s="529" t="s">
        <v>1402</v>
      </c>
      <c r="CE15" s="529" t="s">
        <v>1402</v>
      </c>
      <c r="CF15" s="529" t="s">
        <v>1402</v>
      </c>
      <c r="CG15" s="529" t="s">
        <v>1402</v>
      </c>
      <c r="CH15" s="529" t="s">
        <v>1402</v>
      </c>
      <c r="CI15" s="529" t="s">
        <v>1402</v>
      </c>
      <c r="CJ15" s="529" t="s">
        <v>1402</v>
      </c>
      <c r="CK15" s="529" t="s">
        <v>1674</v>
      </c>
      <c r="CL15" s="529" t="s">
        <v>1658</v>
      </c>
      <c r="CM15" s="529" t="s">
        <v>21</v>
      </c>
      <c r="CN15" s="529" t="s">
        <v>11</v>
      </c>
      <c r="CO15" s="529" t="s">
        <v>459</v>
      </c>
      <c r="CP15" s="529"/>
      <c r="CQ15" s="529"/>
      <c r="CR15" s="529"/>
      <c r="CS15" s="529"/>
      <c r="CT15" s="529"/>
      <c r="CU15" s="529"/>
      <c r="CV15" s="529"/>
      <c r="CW15" s="529"/>
      <c r="CX15" s="529" t="s">
        <v>1675</v>
      </c>
    </row>
    <row r="16" ht="14.25" spans="1:102">
      <c r="A16" s="528" t="s">
        <v>1676</v>
      </c>
      <c r="B16" s="528">
        <v>1015</v>
      </c>
      <c r="C16" s="528" t="s">
        <v>813</v>
      </c>
      <c r="D16" s="528" t="s">
        <v>1643</v>
      </c>
      <c r="E16" s="528" t="s">
        <v>1649</v>
      </c>
      <c r="F16" s="528" t="s">
        <v>1649</v>
      </c>
      <c r="G16" s="528" t="s">
        <v>1649</v>
      </c>
      <c r="H16" s="528" t="s">
        <v>1649</v>
      </c>
      <c r="I16" s="528" t="s">
        <v>1649</v>
      </c>
      <c r="J16" s="528" t="s">
        <v>1649</v>
      </c>
      <c r="K16" s="528" t="s">
        <v>1649</v>
      </c>
      <c r="L16" s="528" t="s">
        <v>1649</v>
      </c>
      <c r="M16" s="528" t="s">
        <v>1402</v>
      </c>
      <c r="N16" s="528" t="s">
        <v>1643</v>
      </c>
      <c r="O16" s="528" t="s">
        <v>1402</v>
      </c>
      <c r="P16" s="528" t="s">
        <v>1402</v>
      </c>
      <c r="Q16" s="528" t="s">
        <v>1402</v>
      </c>
      <c r="R16" s="528" t="s">
        <v>1402</v>
      </c>
      <c r="S16" s="528" t="s">
        <v>1402</v>
      </c>
      <c r="T16" s="528" t="s">
        <v>1402</v>
      </c>
      <c r="U16" s="528" t="s">
        <v>1402</v>
      </c>
      <c r="V16" s="528" t="s">
        <v>1402</v>
      </c>
      <c r="W16" s="528" t="s">
        <v>1402</v>
      </c>
      <c r="X16" s="528" t="s">
        <v>1402</v>
      </c>
      <c r="Y16" s="528" t="s">
        <v>1643</v>
      </c>
      <c r="Z16" s="528" t="s">
        <v>1643</v>
      </c>
      <c r="AA16" s="528" t="s">
        <v>1402</v>
      </c>
      <c r="AB16" s="528" t="s">
        <v>1402</v>
      </c>
      <c r="AC16" s="528" t="s">
        <v>1402</v>
      </c>
      <c r="AD16" s="528" t="s">
        <v>1402</v>
      </c>
      <c r="AE16" s="528" t="s">
        <v>1402</v>
      </c>
      <c r="AF16" s="528" t="s">
        <v>1402</v>
      </c>
      <c r="AG16" s="528" t="s">
        <v>1402</v>
      </c>
      <c r="AH16" s="528" t="s">
        <v>1402</v>
      </c>
      <c r="AI16" s="528" t="s">
        <v>1402</v>
      </c>
      <c r="AJ16" s="528" t="s">
        <v>1402</v>
      </c>
      <c r="AK16" s="528" t="s">
        <v>1402</v>
      </c>
      <c r="AL16" s="528" t="s">
        <v>1402</v>
      </c>
      <c r="AM16" s="528" t="s">
        <v>1402</v>
      </c>
      <c r="AN16" s="528" t="s">
        <v>1402</v>
      </c>
      <c r="AO16" s="528" t="s">
        <v>1402</v>
      </c>
      <c r="AP16" s="528" t="s">
        <v>1402</v>
      </c>
      <c r="AQ16" s="528" t="s">
        <v>1402</v>
      </c>
      <c r="AR16" s="528" t="s">
        <v>1402</v>
      </c>
      <c r="AS16" s="528" t="s">
        <v>1402</v>
      </c>
      <c r="AT16" s="528" t="s">
        <v>1402</v>
      </c>
      <c r="AU16" s="528" t="s">
        <v>1402</v>
      </c>
      <c r="AV16" s="528" t="s">
        <v>1402</v>
      </c>
      <c r="AW16" s="528" t="s">
        <v>1402</v>
      </c>
      <c r="AX16" s="528" t="s">
        <v>1402</v>
      </c>
      <c r="AY16" s="528" t="s">
        <v>1402</v>
      </c>
      <c r="AZ16" s="528" t="s">
        <v>1402</v>
      </c>
      <c r="BA16" s="528" t="s">
        <v>1402</v>
      </c>
      <c r="BB16" s="528" t="s">
        <v>1402</v>
      </c>
      <c r="BC16" s="528" t="s">
        <v>1402</v>
      </c>
      <c r="BD16" s="528" t="s">
        <v>1402</v>
      </c>
      <c r="BE16" s="528" t="s">
        <v>1643</v>
      </c>
      <c r="BF16" s="528" t="s">
        <v>1402</v>
      </c>
      <c r="BG16" s="528" t="s">
        <v>1402</v>
      </c>
      <c r="BH16" s="528" t="s">
        <v>1402</v>
      </c>
      <c r="BI16" s="528" t="s">
        <v>1402</v>
      </c>
      <c r="BJ16" s="528" t="s">
        <v>1402</v>
      </c>
      <c r="BK16" s="528" t="s">
        <v>1402</v>
      </c>
      <c r="BL16" s="528" t="s">
        <v>1402</v>
      </c>
      <c r="BM16" s="528" t="s">
        <v>1402</v>
      </c>
      <c r="BN16" s="528" t="s">
        <v>1643</v>
      </c>
      <c r="BO16" s="528" t="s">
        <v>1402</v>
      </c>
      <c r="BP16" s="528" t="s">
        <v>1402</v>
      </c>
      <c r="BQ16" s="528" t="s">
        <v>1402</v>
      </c>
      <c r="BR16" s="528" t="s">
        <v>1402</v>
      </c>
      <c r="BS16" s="528" t="s">
        <v>1402</v>
      </c>
      <c r="BT16" s="528" t="s">
        <v>1402</v>
      </c>
      <c r="BU16" s="528" t="s">
        <v>1402</v>
      </c>
      <c r="BV16" s="528" t="s">
        <v>1402</v>
      </c>
      <c r="BW16" s="528" t="s">
        <v>1402</v>
      </c>
      <c r="BX16" s="528" t="s">
        <v>1402</v>
      </c>
      <c r="BY16" s="528" t="s">
        <v>1402</v>
      </c>
      <c r="BZ16" s="528" t="s">
        <v>1402</v>
      </c>
      <c r="CA16" s="528" t="s">
        <v>1402</v>
      </c>
      <c r="CB16" s="528" t="s">
        <v>1402</v>
      </c>
      <c r="CC16" s="528" t="s">
        <v>1402</v>
      </c>
      <c r="CD16" s="528" t="s">
        <v>1402</v>
      </c>
      <c r="CE16" s="528" t="s">
        <v>1402</v>
      </c>
      <c r="CF16" s="528" t="s">
        <v>1402</v>
      </c>
      <c r="CG16" s="528" t="s">
        <v>1402</v>
      </c>
      <c r="CH16" s="528" t="s">
        <v>1402</v>
      </c>
      <c r="CI16" s="528" t="s">
        <v>1402</v>
      </c>
      <c r="CJ16" s="528" t="s">
        <v>1402</v>
      </c>
      <c r="CK16" s="528" t="s">
        <v>1677</v>
      </c>
      <c r="CL16" s="528" t="s">
        <v>1658</v>
      </c>
      <c r="CM16" s="528" t="s">
        <v>21</v>
      </c>
      <c r="CN16" s="528" t="s">
        <v>11</v>
      </c>
      <c r="CO16" s="528" t="s">
        <v>459</v>
      </c>
      <c r="CP16" s="528"/>
      <c r="CQ16" s="528"/>
      <c r="CR16" s="528"/>
      <c r="CS16" s="528"/>
      <c r="CT16" s="528"/>
      <c r="CU16" s="528"/>
      <c r="CV16" s="528"/>
      <c r="CW16" s="528"/>
      <c r="CX16" s="528" t="s">
        <v>1678</v>
      </c>
    </row>
    <row r="17" ht="14.25" spans="1:102">
      <c r="A17" s="529" t="s">
        <v>1679</v>
      </c>
      <c r="B17" s="529">
        <v>1016</v>
      </c>
      <c r="C17" s="529" t="s">
        <v>818</v>
      </c>
      <c r="D17" s="529" t="s">
        <v>1402</v>
      </c>
      <c r="E17" s="529" t="s">
        <v>1649</v>
      </c>
      <c r="F17" s="529" t="s">
        <v>1649</v>
      </c>
      <c r="G17" s="529" t="s">
        <v>1649</v>
      </c>
      <c r="H17" s="529" t="s">
        <v>1649</v>
      </c>
      <c r="I17" s="529" t="s">
        <v>1649</v>
      </c>
      <c r="J17" s="529" t="s">
        <v>1649</v>
      </c>
      <c r="K17" s="529" t="s">
        <v>1649</v>
      </c>
      <c r="L17" s="529" t="s">
        <v>1649</v>
      </c>
      <c r="M17" s="529" t="s">
        <v>1402</v>
      </c>
      <c r="N17" s="529" t="s">
        <v>1643</v>
      </c>
      <c r="O17" s="529" t="s">
        <v>1402</v>
      </c>
      <c r="P17" s="529" t="s">
        <v>1402</v>
      </c>
      <c r="Q17" s="529" t="s">
        <v>1402</v>
      </c>
      <c r="R17" s="529" t="s">
        <v>1402</v>
      </c>
      <c r="S17" s="529" t="s">
        <v>1402</v>
      </c>
      <c r="T17" s="529" t="s">
        <v>1402</v>
      </c>
      <c r="U17" s="529" t="s">
        <v>1402</v>
      </c>
      <c r="V17" s="529" t="s">
        <v>1402</v>
      </c>
      <c r="W17" s="529" t="s">
        <v>1402</v>
      </c>
      <c r="X17" s="529" t="s">
        <v>1643</v>
      </c>
      <c r="Y17" s="529" t="s">
        <v>1643</v>
      </c>
      <c r="Z17" s="529" t="s">
        <v>1402</v>
      </c>
      <c r="AA17" s="529" t="s">
        <v>1402</v>
      </c>
      <c r="AB17" s="529" t="s">
        <v>1402</v>
      </c>
      <c r="AC17" s="529" t="s">
        <v>1402</v>
      </c>
      <c r="AD17" s="529" t="s">
        <v>1402</v>
      </c>
      <c r="AE17" s="529" t="s">
        <v>1402</v>
      </c>
      <c r="AF17" s="529" t="s">
        <v>1402</v>
      </c>
      <c r="AG17" s="529" t="s">
        <v>1402</v>
      </c>
      <c r="AH17" s="529" t="s">
        <v>1402</v>
      </c>
      <c r="AI17" s="529" t="s">
        <v>1402</v>
      </c>
      <c r="AJ17" s="529" t="s">
        <v>1402</v>
      </c>
      <c r="AK17" s="529" t="s">
        <v>1402</v>
      </c>
      <c r="AL17" s="529" t="s">
        <v>1402</v>
      </c>
      <c r="AM17" s="529" t="s">
        <v>1402</v>
      </c>
      <c r="AN17" s="529" t="s">
        <v>1402</v>
      </c>
      <c r="AO17" s="529" t="s">
        <v>1402</v>
      </c>
      <c r="AP17" s="529" t="s">
        <v>1402</v>
      </c>
      <c r="AQ17" s="529" t="s">
        <v>1402</v>
      </c>
      <c r="AR17" s="529" t="s">
        <v>1402</v>
      </c>
      <c r="AS17" s="529" t="s">
        <v>1402</v>
      </c>
      <c r="AT17" s="529" t="s">
        <v>1402</v>
      </c>
      <c r="AU17" s="529" t="s">
        <v>1402</v>
      </c>
      <c r="AV17" s="529" t="s">
        <v>1402</v>
      </c>
      <c r="AW17" s="529" t="s">
        <v>1402</v>
      </c>
      <c r="AX17" s="529" t="s">
        <v>1402</v>
      </c>
      <c r="AY17" s="529" t="s">
        <v>1402</v>
      </c>
      <c r="AZ17" s="529" t="s">
        <v>1402</v>
      </c>
      <c r="BA17" s="529" t="s">
        <v>1402</v>
      </c>
      <c r="BB17" s="529" t="s">
        <v>1402</v>
      </c>
      <c r="BC17" s="529" t="s">
        <v>1402</v>
      </c>
      <c r="BD17" s="529" t="s">
        <v>1402</v>
      </c>
      <c r="BE17" s="529" t="s">
        <v>1643</v>
      </c>
      <c r="BF17" s="529" t="s">
        <v>1402</v>
      </c>
      <c r="BG17" s="529" t="s">
        <v>1402</v>
      </c>
      <c r="BH17" s="529" t="s">
        <v>1402</v>
      </c>
      <c r="BI17" s="529" t="s">
        <v>1402</v>
      </c>
      <c r="BJ17" s="529" t="s">
        <v>1402</v>
      </c>
      <c r="BK17" s="529" t="s">
        <v>1402</v>
      </c>
      <c r="BL17" s="529" t="s">
        <v>1402</v>
      </c>
      <c r="BM17" s="529" t="s">
        <v>1402</v>
      </c>
      <c r="BN17" s="529" t="s">
        <v>1643</v>
      </c>
      <c r="BO17" s="529" t="s">
        <v>1402</v>
      </c>
      <c r="BP17" s="529" t="s">
        <v>1402</v>
      </c>
      <c r="BQ17" s="529" t="s">
        <v>1402</v>
      </c>
      <c r="BR17" s="529" t="s">
        <v>1402</v>
      </c>
      <c r="BS17" s="529" t="s">
        <v>1402</v>
      </c>
      <c r="BT17" s="529" t="s">
        <v>1402</v>
      </c>
      <c r="BU17" s="529" t="s">
        <v>1402</v>
      </c>
      <c r="BV17" s="529" t="s">
        <v>1402</v>
      </c>
      <c r="BW17" s="529" t="s">
        <v>1643</v>
      </c>
      <c r="BX17" s="529" t="s">
        <v>1402</v>
      </c>
      <c r="BY17" s="529" t="s">
        <v>1402</v>
      </c>
      <c r="BZ17" s="529" t="s">
        <v>1402</v>
      </c>
      <c r="CA17" s="529" t="s">
        <v>1402</v>
      </c>
      <c r="CB17" s="529" t="s">
        <v>1402</v>
      </c>
      <c r="CC17" s="529" t="s">
        <v>1402</v>
      </c>
      <c r="CD17" s="529" t="s">
        <v>1402</v>
      </c>
      <c r="CE17" s="529" t="s">
        <v>1402</v>
      </c>
      <c r="CF17" s="529" t="s">
        <v>1402</v>
      </c>
      <c r="CG17" s="529" t="s">
        <v>1402</v>
      </c>
      <c r="CH17" s="529" t="s">
        <v>1402</v>
      </c>
      <c r="CI17" s="529" t="s">
        <v>1402</v>
      </c>
      <c r="CJ17" s="529" t="s">
        <v>1402</v>
      </c>
      <c r="CK17" s="529" t="s">
        <v>1680</v>
      </c>
      <c r="CL17" s="529" t="s">
        <v>1658</v>
      </c>
      <c r="CM17" s="529" t="s">
        <v>21</v>
      </c>
      <c r="CN17" s="529" t="s">
        <v>11</v>
      </c>
      <c r="CO17" s="529" t="s">
        <v>459</v>
      </c>
      <c r="CP17" s="529"/>
      <c r="CQ17" s="529"/>
      <c r="CR17" s="529"/>
      <c r="CS17" s="529"/>
      <c r="CT17" s="529"/>
      <c r="CU17" s="529"/>
      <c r="CV17" s="529"/>
      <c r="CW17" s="529"/>
      <c r="CX17" s="529" t="s">
        <v>1681</v>
      </c>
    </row>
    <row r="18" ht="14.25" spans="1:102">
      <c r="A18" s="528" t="s">
        <v>873</v>
      </c>
      <c r="B18" s="528">
        <v>1017</v>
      </c>
      <c r="C18" s="528" t="s">
        <v>874</v>
      </c>
      <c r="D18" s="528" t="s">
        <v>1643</v>
      </c>
      <c r="E18" s="528" t="s">
        <v>1649</v>
      </c>
      <c r="F18" s="528" t="s">
        <v>1649</v>
      </c>
      <c r="G18" s="528" t="s">
        <v>1649</v>
      </c>
      <c r="H18" s="528" t="s">
        <v>1649</v>
      </c>
      <c r="I18" s="528" t="s">
        <v>1649</v>
      </c>
      <c r="J18" s="528" t="s">
        <v>1649</v>
      </c>
      <c r="K18" s="528" t="s">
        <v>1649</v>
      </c>
      <c r="L18" s="528" t="s">
        <v>1649</v>
      </c>
      <c r="M18" s="528" t="s">
        <v>1402</v>
      </c>
      <c r="N18" s="528" t="s">
        <v>1402</v>
      </c>
      <c r="O18" s="528" t="s">
        <v>1402</v>
      </c>
      <c r="P18" s="528" t="s">
        <v>1402</v>
      </c>
      <c r="Q18" s="528" t="s">
        <v>1402</v>
      </c>
      <c r="R18" s="528" t="s">
        <v>1402</v>
      </c>
      <c r="S18" s="528" t="s">
        <v>1402</v>
      </c>
      <c r="T18" s="528" t="s">
        <v>1402</v>
      </c>
      <c r="U18" s="528" t="s">
        <v>1402</v>
      </c>
      <c r="V18" s="528" t="s">
        <v>1402</v>
      </c>
      <c r="W18" s="528" t="s">
        <v>1402</v>
      </c>
      <c r="X18" s="528" t="s">
        <v>1402</v>
      </c>
      <c r="Y18" s="528" t="s">
        <v>1643</v>
      </c>
      <c r="Z18" s="528" t="s">
        <v>1402</v>
      </c>
      <c r="AA18" s="528" t="s">
        <v>1402</v>
      </c>
      <c r="AB18" s="528" t="s">
        <v>1402</v>
      </c>
      <c r="AC18" s="528" t="s">
        <v>1402</v>
      </c>
      <c r="AD18" s="528" t="s">
        <v>1402</v>
      </c>
      <c r="AE18" s="528" t="s">
        <v>1402</v>
      </c>
      <c r="AF18" s="528" t="s">
        <v>1402</v>
      </c>
      <c r="AG18" s="528" t="s">
        <v>1402</v>
      </c>
      <c r="AH18" s="528" t="s">
        <v>1402</v>
      </c>
      <c r="AI18" s="528" t="s">
        <v>1402</v>
      </c>
      <c r="AJ18" s="528" t="s">
        <v>1402</v>
      </c>
      <c r="AK18" s="528" t="s">
        <v>1402</v>
      </c>
      <c r="AL18" s="528" t="s">
        <v>1402</v>
      </c>
      <c r="AM18" s="528" t="s">
        <v>1402</v>
      </c>
      <c r="AN18" s="528" t="s">
        <v>1402</v>
      </c>
      <c r="AO18" s="528" t="s">
        <v>1402</v>
      </c>
      <c r="AP18" s="528" t="s">
        <v>1402</v>
      </c>
      <c r="AQ18" s="528" t="s">
        <v>1402</v>
      </c>
      <c r="AR18" s="528" t="s">
        <v>1402</v>
      </c>
      <c r="AS18" s="528" t="s">
        <v>1402</v>
      </c>
      <c r="AT18" s="528" t="s">
        <v>1402</v>
      </c>
      <c r="AU18" s="528" t="s">
        <v>1402</v>
      </c>
      <c r="AV18" s="528" t="s">
        <v>1643</v>
      </c>
      <c r="AW18" s="528" t="s">
        <v>1402</v>
      </c>
      <c r="AX18" s="528" t="s">
        <v>1402</v>
      </c>
      <c r="AY18" s="528" t="s">
        <v>1402</v>
      </c>
      <c r="AZ18" s="528" t="s">
        <v>1402</v>
      </c>
      <c r="BA18" s="528" t="s">
        <v>1402</v>
      </c>
      <c r="BB18" s="528" t="s">
        <v>1402</v>
      </c>
      <c r="BC18" s="528" t="s">
        <v>1402</v>
      </c>
      <c r="BD18" s="528" t="s">
        <v>1402</v>
      </c>
      <c r="BE18" s="528" t="s">
        <v>1643</v>
      </c>
      <c r="BF18" s="528" t="s">
        <v>1402</v>
      </c>
      <c r="BG18" s="528" t="s">
        <v>1402</v>
      </c>
      <c r="BH18" s="528" t="s">
        <v>1402</v>
      </c>
      <c r="BI18" s="528" t="s">
        <v>1402</v>
      </c>
      <c r="BJ18" s="528" t="s">
        <v>1402</v>
      </c>
      <c r="BK18" s="528" t="s">
        <v>1402</v>
      </c>
      <c r="BL18" s="528" t="s">
        <v>1402</v>
      </c>
      <c r="BM18" s="528" t="s">
        <v>1402</v>
      </c>
      <c r="BN18" s="528" t="s">
        <v>1402</v>
      </c>
      <c r="BO18" s="528" t="s">
        <v>1402</v>
      </c>
      <c r="BP18" s="528" t="s">
        <v>1402</v>
      </c>
      <c r="BQ18" s="528" t="s">
        <v>1402</v>
      </c>
      <c r="BR18" s="528" t="s">
        <v>1402</v>
      </c>
      <c r="BS18" s="528" t="s">
        <v>1643</v>
      </c>
      <c r="BT18" s="528" t="s">
        <v>1402</v>
      </c>
      <c r="BU18" s="528" t="s">
        <v>1402</v>
      </c>
      <c r="BV18" s="528" t="s">
        <v>1402</v>
      </c>
      <c r="BW18" s="528" t="s">
        <v>1402</v>
      </c>
      <c r="BX18" s="528" t="s">
        <v>1402</v>
      </c>
      <c r="BY18" s="528" t="s">
        <v>1402</v>
      </c>
      <c r="BZ18" s="528" t="s">
        <v>1402</v>
      </c>
      <c r="CA18" s="528" t="s">
        <v>1402</v>
      </c>
      <c r="CB18" s="528" t="s">
        <v>1402</v>
      </c>
      <c r="CC18" s="528" t="s">
        <v>1402</v>
      </c>
      <c r="CD18" s="528" t="s">
        <v>1402</v>
      </c>
      <c r="CE18" s="528" t="s">
        <v>1402</v>
      </c>
      <c r="CF18" s="528" t="s">
        <v>1402</v>
      </c>
      <c r="CG18" s="528" t="s">
        <v>1402</v>
      </c>
      <c r="CH18" s="528" t="s">
        <v>1402</v>
      </c>
      <c r="CI18" s="528" t="s">
        <v>1402</v>
      </c>
      <c r="CJ18" s="528" t="s">
        <v>1402</v>
      </c>
      <c r="CK18" s="528" t="s">
        <v>1682</v>
      </c>
      <c r="CL18" s="528" t="s">
        <v>1658</v>
      </c>
      <c r="CM18" s="528" t="s">
        <v>21</v>
      </c>
      <c r="CN18" s="528" t="s">
        <v>11</v>
      </c>
      <c r="CO18" s="528" t="s">
        <v>459</v>
      </c>
      <c r="CP18" s="528"/>
      <c r="CQ18" s="528"/>
      <c r="CR18" s="528"/>
      <c r="CS18" s="528"/>
      <c r="CT18" s="528"/>
      <c r="CU18" s="528"/>
      <c r="CV18" s="528"/>
      <c r="CW18" s="528"/>
      <c r="CX18" s="528" t="s">
        <v>1683</v>
      </c>
    </row>
    <row r="19" ht="14.25" spans="1:102">
      <c r="A19" s="529" t="s">
        <v>876</v>
      </c>
      <c r="B19" s="529">
        <v>1018</v>
      </c>
      <c r="C19" s="529" t="s">
        <v>877</v>
      </c>
      <c r="D19" s="529" t="s">
        <v>1643</v>
      </c>
      <c r="E19" s="529" t="s">
        <v>1649</v>
      </c>
      <c r="F19" s="529" t="s">
        <v>1649</v>
      </c>
      <c r="G19" s="529" t="s">
        <v>1649</v>
      </c>
      <c r="H19" s="529" t="s">
        <v>1649</v>
      </c>
      <c r="I19" s="529" t="s">
        <v>1649</v>
      </c>
      <c r="J19" s="529" t="s">
        <v>1649</v>
      </c>
      <c r="K19" s="529" t="s">
        <v>1649</v>
      </c>
      <c r="L19" s="529" t="s">
        <v>1649</v>
      </c>
      <c r="M19" s="529" t="s">
        <v>1402</v>
      </c>
      <c r="N19" s="529" t="s">
        <v>1402</v>
      </c>
      <c r="O19" s="529" t="s">
        <v>1402</v>
      </c>
      <c r="P19" s="529" t="s">
        <v>1402</v>
      </c>
      <c r="Q19" s="529" t="s">
        <v>1402</v>
      </c>
      <c r="R19" s="529" t="s">
        <v>1402</v>
      </c>
      <c r="S19" s="529" t="s">
        <v>1402</v>
      </c>
      <c r="T19" s="529" t="s">
        <v>1402</v>
      </c>
      <c r="U19" s="529" t="s">
        <v>1402</v>
      </c>
      <c r="V19" s="529" t="s">
        <v>1402</v>
      </c>
      <c r="W19" s="529" t="s">
        <v>1402</v>
      </c>
      <c r="X19" s="529" t="s">
        <v>1402</v>
      </c>
      <c r="Y19" s="529" t="s">
        <v>1402</v>
      </c>
      <c r="Z19" s="529" t="s">
        <v>1643</v>
      </c>
      <c r="AA19" s="529" t="s">
        <v>1402</v>
      </c>
      <c r="AB19" s="529" t="s">
        <v>1643</v>
      </c>
      <c r="AC19" s="529" t="s">
        <v>1402</v>
      </c>
      <c r="AD19" s="529" t="s">
        <v>1402</v>
      </c>
      <c r="AE19" s="529" t="s">
        <v>1402</v>
      </c>
      <c r="AF19" s="529" t="s">
        <v>1402</v>
      </c>
      <c r="AG19" s="529" t="s">
        <v>1402</v>
      </c>
      <c r="AH19" s="529" t="s">
        <v>1402</v>
      </c>
      <c r="AI19" s="529" t="s">
        <v>1402</v>
      </c>
      <c r="AJ19" s="529" t="s">
        <v>1402</v>
      </c>
      <c r="AK19" s="529" t="s">
        <v>1402</v>
      </c>
      <c r="AL19" s="529" t="s">
        <v>1402</v>
      </c>
      <c r="AM19" s="529" t="s">
        <v>1402</v>
      </c>
      <c r="AN19" s="529" t="s">
        <v>1402</v>
      </c>
      <c r="AO19" s="529" t="s">
        <v>1402</v>
      </c>
      <c r="AP19" s="529" t="s">
        <v>1402</v>
      </c>
      <c r="AQ19" s="529" t="s">
        <v>1402</v>
      </c>
      <c r="AR19" s="529" t="s">
        <v>1402</v>
      </c>
      <c r="AS19" s="529" t="s">
        <v>1402</v>
      </c>
      <c r="AT19" s="529" t="s">
        <v>1402</v>
      </c>
      <c r="AU19" s="529" t="s">
        <v>1402</v>
      </c>
      <c r="AV19" s="529" t="s">
        <v>1643</v>
      </c>
      <c r="AW19" s="529" t="s">
        <v>1402</v>
      </c>
      <c r="AX19" s="529" t="s">
        <v>1402</v>
      </c>
      <c r="AY19" s="529" t="s">
        <v>1402</v>
      </c>
      <c r="AZ19" s="529" t="s">
        <v>1402</v>
      </c>
      <c r="BA19" s="529" t="s">
        <v>1402</v>
      </c>
      <c r="BB19" s="529" t="s">
        <v>1402</v>
      </c>
      <c r="BC19" s="529" t="s">
        <v>1402</v>
      </c>
      <c r="BD19" s="529" t="s">
        <v>1402</v>
      </c>
      <c r="BE19" s="529" t="s">
        <v>1643</v>
      </c>
      <c r="BF19" s="529" t="s">
        <v>1402</v>
      </c>
      <c r="BG19" s="529" t="s">
        <v>1402</v>
      </c>
      <c r="BH19" s="529" t="s">
        <v>1402</v>
      </c>
      <c r="BI19" s="529" t="s">
        <v>1402</v>
      </c>
      <c r="BJ19" s="529" t="s">
        <v>1402</v>
      </c>
      <c r="BK19" s="529" t="s">
        <v>1402</v>
      </c>
      <c r="BL19" s="529" t="s">
        <v>1402</v>
      </c>
      <c r="BM19" s="529" t="s">
        <v>1402</v>
      </c>
      <c r="BN19" s="529" t="s">
        <v>1402</v>
      </c>
      <c r="BO19" s="529" t="s">
        <v>1402</v>
      </c>
      <c r="BP19" s="529" t="s">
        <v>1402</v>
      </c>
      <c r="BQ19" s="529" t="s">
        <v>1402</v>
      </c>
      <c r="BR19" s="529" t="s">
        <v>1402</v>
      </c>
      <c r="BS19" s="529" t="s">
        <v>1402</v>
      </c>
      <c r="BT19" s="529" t="s">
        <v>1402</v>
      </c>
      <c r="BU19" s="529" t="s">
        <v>1402</v>
      </c>
      <c r="BV19" s="529" t="s">
        <v>1402</v>
      </c>
      <c r="BW19" s="529" t="s">
        <v>1402</v>
      </c>
      <c r="BX19" s="529" t="s">
        <v>1402</v>
      </c>
      <c r="BY19" s="529" t="s">
        <v>1402</v>
      </c>
      <c r="BZ19" s="529" t="s">
        <v>1402</v>
      </c>
      <c r="CA19" s="529" t="s">
        <v>1402</v>
      </c>
      <c r="CB19" s="529" t="s">
        <v>1402</v>
      </c>
      <c r="CC19" s="529" t="s">
        <v>1402</v>
      </c>
      <c r="CD19" s="529" t="s">
        <v>1402</v>
      </c>
      <c r="CE19" s="529" t="s">
        <v>1402</v>
      </c>
      <c r="CF19" s="529" t="s">
        <v>1402</v>
      </c>
      <c r="CG19" s="529" t="s">
        <v>1402</v>
      </c>
      <c r="CH19" s="529" t="s">
        <v>1402</v>
      </c>
      <c r="CI19" s="529" t="s">
        <v>1402</v>
      </c>
      <c r="CJ19" s="529" t="s">
        <v>1402</v>
      </c>
      <c r="CK19" s="529" t="s">
        <v>1684</v>
      </c>
      <c r="CL19" s="529" t="s">
        <v>1658</v>
      </c>
      <c r="CM19" s="529" t="s">
        <v>447</v>
      </c>
      <c r="CN19" s="529" t="s">
        <v>459</v>
      </c>
      <c r="CO19" s="529" t="s">
        <v>459</v>
      </c>
      <c r="CP19" s="529"/>
      <c r="CQ19" s="529"/>
      <c r="CR19" s="529"/>
      <c r="CS19" s="529"/>
      <c r="CT19" s="529"/>
      <c r="CU19" s="529"/>
      <c r="CV19" s="529"/>
      <c r="CW19" s="529"/>
      <c r="CX19" s="529" t="s">
        <v>1685</v>
      </c>
    </row>
    <row r="20" ht="14.25" spans="1:102">
      <c r="A20" s="528" t="s">
        <v>880</v>
      </c>
      <c r="B20" s="528">
        <v>1019</v>
      </c>
      <c r="C20" s="528" t="s">
        <v>881</v>
      </c>
      <c r="D20" s="528" t="s">
        <v>1402</v>
      </c>
      <c r="E20" s="528" t="s">
        <v>1402</v>
      </c>
      <c r="F20" s="528" t="s">
        <v>1402</v>
      </c>
      <c r="G20" s="528" t="s">
        <v>1402</v>
      </c>
      <c r="H20" s="528" t="s">
        <v>1402</v>
      </c>
      <c r="I20" s="528" t="s">
        <v>1402</v>
      </c>
      <c r="J20" s="528" t="s">
        <v>1402</v>
      </c>
      <c r="K20" s="528" t="s">
        <v>1402</v>
      </c>
      <c r="L20" s="528" t="s">
        <v>1402</v>
      </c>
      <c r="M20" s="528" t="s">
        <v>1402</v>
      </c>
      <c r="N20" s="528" t="s">
        <v>1402</v>
      </c>
      <c r="O20" s="528" t="s">
        <v>1643</v>
      </c>
      <c r="P20" s="528" t="s">
        <v>1649</v>
      </c>
      <c r="Q20" s="528" t="s">
        <v>1649</v>
      </c>
      <c r="R20" s="528" t="s">
        <v>1649</v>
      </c>
      <c r="S20" s="528" t="s">
        <v>1402</v>
      </c>
      <c r="T20" s="528" t="s">
        <v>1402</v>
      </c>
      <c r="U20" s="528" t="s">
        <v>1402</v>
      </c>
      <c r="V20" s="528" t="s">
        <v>1402</v>
      </c>
      <c r="W20" s="528" t="s">
        <v>1402</v>
      </c>
      <c r="X20" s="528" t="s">
        <v>1402</v>
      </c>
      <c r="Y20" s="528" t="s">
        <v>1402</v>
      </c>
      <c r="Z20" s="528" t="s">
        <v>1649</v>
      </c>
      <c r="AA20" s="528" t="s">
        <v>1402</v>
      </c>
      <c r="AB20" s="528" t="s">
        <v>1649</v>
      </c>
      <c r="AC20" s="528" t="s">
        <v>1402</v>
      </c>
      <c r="AD20" s="528" t="s">
        <v>1402</v>
      </c>
      <c r="AE20" s="528" t="s">
        <v>1643</v>
      </c>
      <c r="AF20" s="528" t="s">
        <v>1402</v>
      </c>
      <c r="AG20" s="528" t="s">
        <v>1643</v>
      </c>
      <c r="AH20" s="528" t="s">
        <v>1402</v>
      </c>
      <c r="AI20" s="528" t="s">
        <v>1402</v>
      </c>
      <c r="AJ20" s="528" t="s">
        <v>1402</v>
      </c>
      <c r="AK20" s="528" t="s">
        <v>1402</v>
      </c>
      <c r="AL20" s="528" t="s">
        <v>1402</v>
      </c>
      <c r="AM20" s="528" t="s">
        <v>1402</v>
      </c>
      <c r="AN20" s="528" t="s">
        <v>1649</v>
      </c>
      <c r="AO20" s="528" t="s">
        <v>1402</v>
      </c>
      <c r="AP20" s="528" t="s">
        <v>1402</v>
      </c>
      <c r="AQ20" s="528" t="s">
        <v>1643</v>
      </c>
      <c r="AR20" s="528" t="s">
        <v>1402</v>
      </c>
      <c r="AS20" s="528" t="s">
        <v>1402</v>
      </c>
      <c r="AT20" s="528" t="s">
        <v>1402</v>
      </c>
      <c r="AU20" s="528" t="s">
        <v>1643</v>
      </c>
      <c r="AV20" s="528" t="s">
        <v>1402</v>
      </c>
      <c r="AW20" s="528" t="s">
        <v>1402</v>
      </c>
      <c r="AX20" s="528" t="s">
        <v>1402</v>
      </c>
      <c r="AY20" s="528" t="s">
        <v>1402</v>
      </c>
      <c r="AZ20" s="528" t="s">
        <v>1402</v>
      </c>
      <c r="BA20" s="528" t="s">
        <v>1402</v>
      </c>
      <c r="BB20" s="528" t="s">
        <v>1402</v>
      </c>
      <c r="BC20" s="528" t="s">
        <v>1402</v>
      </c>
      <c r="BD20" s="528" t="s">
        <v>1402</v>
      </c>
      <c r="BE20" s="528" t="s">
        <v>1402</v>
      </c>
      <c r="BF20" s="528" t="s">
        <v>1402</v>
      </c>
      <c r="BG20" s="528" t="s">
        <v>1402</v>
      </c>
      <c r="BH20" s="528" t="s">
        <v>1402</v>
      </c>
      <c r="BI20" s="528" t="s">
        <v>1402</v>
      </c>
      <c r="BJ20" s="528" t="s">
        <v>1402</v>
      </c>
      <c r="BK20" s="528" t="s">
        <v>1402</v>
      </c>
      <c r="BL20" s="528" t="s">
        <v>1402</v>
      </c>
      <c r="BM20" s="528" t="s">
        <v>1643</v>
      </c>
      <c r="BN20" s="528" t="s">
        <v>1402</v>
      </c>
      <c r="BO20" s="528" t="s">
        <v>1643</v>
      </c>
      <c r="BP20" s="528" t="s">
        <v>1643</v>
      </c>
      <c r="BQ20" s="528" t="s">
        <v>1643</v>
      </c>
      <c r="BR20" s="528" t="s">
        <v>1402</v>
      </c>
      <c r="BS20" s="528" t="s">
        <v>1402</v>
      </c>
      <c r="BT20" s="528" t="s">
        <v>1402</v>
      </c>
      <c r="BU20" s="528" t="s">
        <v>1402</v>
      </c>
      <c r="BV20" s="528" t="s">
        <v>1402</v>
      </c>
      <c r="BW20" s="528" t="s">
        <v>1649</v>
      </c>
      <c r="BX20" s="528" t="s">
        <v>1402</v>
      </c>
      <c r="BY20" s="528" t="s">
        <v>1643</v>
      </c>
      <c r="BZ20" s="528" t="s">
        <v>1402</v>
      </c>
      <c r="CA20" s="528" t="s">
        <v>1402</v>
      </c>
      <c r="CB20" s="528" t="s">
        <v>1402</v>
      </c>
      <c r="CC20" s="528" t="s">
        <v>1402</v>
      </c>
      <c r="CD20" s="528" t="s">
        <v>1402</v>
      </c>
      <c r="CE20" s="528" t="s">
        <v>1402</v>
      </c>
      <c r="CF20" s="528" t="s">
        <v>1649</v>
      </c>
      <c r="CG20" s="528" t="s">
        <v>1402</v>
      </c>
      <c r="CH20" s="528" t="s">
        <v>1402</v>
      </c>
      <c r="CI20" s="528" t="s">
        <v>1402</v>
      </c>
      <c r="CJ20" s="528" t="s">
        <v>1402</v>
      </c>
      <c r="CK20" s="528" t="s">
        <v>1686</v>
      </c>
      <c r="CL20" s="528" t="s">
        <v>1687</v>
      </c>
      <c r="CM20" s="528" t="s">
        <v>21</v>
      </c>
      <c r="CN20" s="528" t="s">
        <v>11</v>
      </c>
      <c r="CO20" s="528" t="s">
        <v>459</v>
      </c>
      <c r="CP20" s="528"/>
      <c r="CQ20" s="528"/>
      <c r="CR20" s="528"/>
      <c r="CS20" s="528"/>
      <c r="CT20" s="528"/>
      <c r="CU20" s="528"/>
      <c r="CV20" s="528"/>
      <c r="CW20" s="528"/>
      <c r="CX20" s="528" t="s">
        <v>1688</v>
      </c>
    </row>
    <row r="21" ht="14.25" spans="1:102">
      <c r="A21" s="529" t="s">
        <v>884</v>
      </c>
      <c r="B21" s="529">
        <v>1020</v>
      </c>
      <c r="C21" s="529" t="s">
        <v>885</v>
      </c>
      <c r="D21" s="529" t="s">
        <v>1402</v>
      </c>
      <c r="E21" s="529" t="s">
        <v>1649</v>
      </c>
      <c r="F21" s="529" t="s">
        <v>1649</v>
      </c>
      <c r="G21" s="529" t="s">
        <v>1649</v>
      </c>
      <c r="H21" s="529" t="s">
        <v>1649</v>
      </c>
      <c r="I21" s="529" t="s">
        <v>1649</v>
      </c>
      <c r="J21" s="529" t="s">
        <v>1649</v>
      </c>
      <c r="K21" s="529" t="s">
        <v>1649</v>
      </c>
      <c r="L21" s="529" t="s">
        <v>1649</v>
      </c>
      <c r="M21" s="529" t="s">
        <v>1402</v>
      </c>
      <c r="N21" s="529" t="s">
        <v>1402</v>
      </c>
      <c r="O21" s="529" t="s">
        <v>1402</v>
      </c>
      <c r="P21" s="529" t="s">
        <v>1402</v>
      </c>
      <c r="Q21" s="529" t="s">
        <v>1402</v>
      </c>
      <c r="R21" s="529" t="s">
        <v>1402</v>
      </c>
      <c r="S21" s="529" t="s">
        <v>1402</v>
      </c>
      <c r="T21" s="529" t="s">
        <v>1643</v>
      </c>
      <c r="U21" s="529" t="s">
        <v>1402</v>
      </c>
      <c r="V21" s="529" t="s">
        <v>1402</v>
      </c>
      <c r="W21" s="529" t="s">
        <v>1643</v>
      </c>
      <c r="X21" s="529" t="s">
        <v>1402</v>
      </c>
      <c r="Y21" s="529" t="s">
        <v>1402</v>
      </c>
      <c r="Z21" s="529" t="s">
        <v>1402</v>
      </c>
      <c r="AA21" s="529" t="s">
        <v>1643</v>
      </c>
      <c r="AB21" s="529" t="s">
        <v>1402</v>
      </c>
      <c r="AC21" s="529" t="s">
        <v>1402</v>
      </c>
      <c r="AD21" s="529" t="s">
        <v>1402</v>
      </c>
      <c r="AE21" s="529" t="s">
        <v>1402</v>
      </c>
      <c r="AF21" s="529" t="s">
        <v>1402</v>
      </c>
      <c r="AG21" s="529" t="s">
        <v>1402</v>
      </c>
      <c r="AH21" s="529" t="s">
        <v>1402</v>
      </c>
      <c r="AI21" s="529" t="s">
        <v>1402</v>
      </c>
      <c r="AJ21" s="529" t="s">
        <v>1402</v>
      </c>
      <c r="AK21" s="529" t="s">
        <v>1402</v>
      </c>
      <c r="AL21" s="529" t="s">
        <v>1402</v>
      </c>
      <c r="AM21" s="529" t="s">
        <v>1402</v>
      </c>
      <c r="AN21" s="529" t="s">
        <v>1402</v>
      </c>
      <c r="AO21" s="529" t="s">
        <v>1402</v>
      </c>
      <c r="AP21" s="529" t="s">
        <v>1402</v>
      </c>
      <c r="AQ21" s="529" t="s">
        <v>1402</v>
      </c>
      <c r="AR21" s="529" t="s">
        <v>1402</v>
      </c>
      <c r="AS21" s="529" t="s">
        <v>1402</v>
      </c>
      <c r="AT21" s="529" t="s">
        <v>1402</v>
      </c>
      <c r="AU21" s="529" t="s">
        <v>1402</v>
      </c>
      <c r="AV21" s="529" t="s">
        <v>1643</v>
      </c>
      <c r="AW21" s="529" t="s">
        <v>1643</v>
      </c>
      <c r="AX21" s="529" t="s">
        <v>1402</v>
      </c>
      <c r="AY21" s="529" t="s">
        <v>1402</v>
      </c>
      <c r="AZ21" s="529" t="s">
        <v>1402</v>
      </c>
      <c r="BA21" s="529" t="s">
        <v>1402</v>
      </c>
      <c r="BB21" s="529" t="s">
        <v>1402</v>
      </c>
      <c r="BC21" s="529" t="s">
        <v>1402</v>
      </c>
      <c r="BD21" s="529" t="s">
        <v>1402</v>
      </c>
      <c r="BE21" s="529" t="s">
        <v>1402</v>
      </c>
      <c r="BF21" s="529" t="s">
        <v>1402</v>
      </c>
      <c r="BG21" s="529" t="s">
        <v>1402</v>
      </c>
      <c r="BH21" s="529" t="s">
        <v>1402</v>
      </c>
      <c r="BI21" s="529" t="s">
        <v>1402</v>
      </c>
      <c r="BJ21" s="529" t="s">
        <v>1402</v>
      </c>
      <c r="BK21" s="529" t="s">
        <v>1402</v>
      </c>
      <c r="BL21" s="529" t="s">
        <v>1402</v>
      </c>
      <c r="BM21" s="529" t="s">
        <v>1402</v>
      </c>
      <c r="BN21" s="529" t="s">
        <v>1402</v>
      </c>
      <c r="BO21" s="529" t="s">
        <v>1402</v>
      </c>
      <c r="BP21" s="529" t="s">
        <v>1402</v>
      </c>
      <c r="BQ21" s="529" t="s">
        <v>1402</v>
      </c>
      <c r="BR21" s="529" t="s">
        <v>1402</v>
      </c>
      <c r="BS21" s="529" t="s">
        <v>1402</v>
      </c>
      <c r="BT21" s="529" t="s">
        <v>1402</v>
      </c>
      <c r="BU21" s="529" t="s">
        <v>1402</v>
      </c>
      <c r="BV21" s="529" t="s">
        <v>1643</v>
      </c>
      <c r="BW21" s="529" t="s">
        <v>1643</v>
      </c>
      <c r="BX21" s="529" t="s">
        <v>1402</v>
      </c>
      <c r="BY21" s="529" t="s">
        <v>1402</v>
      </c>
      <c r="BZ21" s="529" t="s">
        <v>1402</v>
      </c>
      <c r="CA21" s="529" t="s">
        <v>1402</v>
      </c>
      <c r="CB21" s="529" t="s">
        <v>1402</v>
      </c>
      <c r="CC21" s="529" t="s">
        <v>1402</v>
      </c>
      <c r="CD21" s="529" t="s">
        <v>1402</v>
      </c>
      <c r="CE21" s="529" t="s">
        <v>1402</v>
      </c>
      <c r="CF21" s="529" t="s">
        <v>1402</v>
      </c>
      <c r="CG21" s="529" t="s">
        <v>1402</v>
      </c>
      <c r="CH21" s="529" t="s">
        <v>1402</v>
      </c>
      <c r="CI21" s="529" t="s">
        <v>1402</v>
      </c>
      <c r="CJ21" s="529" t="s">
        <v>1402</v>
      </c>
      <c r="CK21" s="529" t="s">
        <v>1689</v>
      </c>
      <c r="CL21" s="529" t="s">
        <v>1402</v>
      </c>
      <c r="CM21" s="529" t="s">
        <v>31</v>
      </c>
      <c r="CN21" s="529" t="s">
        <v>459</v>
      </c>
      <c r="CO21" s="529" t="s">
        <v>459</v>
      </c>
      <c r="CP21" s="529"/>
      <c r="CQ21" s="529"/>
      <c r="CR21" s="529"/>
      <c r="CS21" s="529"/>
      <c r="CT21" s="529"/>
      <c r="CU21" s="529"/>
      <c r="CV21" s="529"/>
      <c r="CW21" s="529"/>
      <c r="CX21" s="529" t="s">
        <v>1690</v>
      </c>
    </row>
    <row r="22" ht="14.25" spans="1:102">
      <c r="A22" s="528" t="s">
        <v>888</v>
      </c>
      <c r="B22" s="528">
        <v>1021</v>
      </c>
      <c r="C22" s="528" t="s">
        <v>889</v>
      </c>
      <c r="D22" s="528" t="s">
        <v>1643</v>
      </c>
      <c r="E22" s="528" t="s">
        <v>1649</v>
      </c>
      <c r="F22" s="528" t="s">
        <v>1649</v>
      </c>
      <c r="G22" s="528" t="s">
        <v>1649</v>
      </c>
      <c r="H22" s="528" t="s">
        <v>1649</v>
      </c>
      <c r="I22" s="528" t="s">
        <v>1649</v>
      </c>
      <c r="J22" s="528" t="s">
        <v>1649</v>
      </c>
      <c r="K22" s="528" t="s">
        <v>1649</v>
      </c>
      <c r="L22" s="528" t="s">
        <v>1649</v>
      </c>
      <c r="M22" s="528" t="s">
        <v>1402</v>
      </c>
      <c r="N22" s="528" t="s">
        <v>1402</v>
      </c>
      <c r="O22" s="528" t="s">
        <v>1402</v>
      </c>
      <c r="P22" s="528" t="s">
        <v>1402</v>
      </c>
      <c r="Q22" s="528" t="s">
        <v>1402</v>
      </c>
      <c r="R22" s="528" t="s">
        <v>1402</v>
      </c>
      <c r="S22" s="528" t="s">
        <v>1402</v>
      </c>
      <c r="T22" s="528" t="s">
        <v>1643</v>
      </c>
      <c r="U22" s="528" t="s">
        <v>1402</v>
      </c>
      <c r="V22" s="528" t="s">
        <v>1402</v>
      </c>
      <c r="W22" s="528" t="s">
        <v>1402</v>
      </c>
      <c r="X22" s="528" t="s">
        <v>1402</v>
      </c>
      <c r="Y22" s="528" t="s">
        <v>1402</v>
      </c>
      <c r="Z22" s="528" t="s">
        <v>1402</v>
      </c>
      <c r="AA22" s="528" t="s">
        <v>1402</v>
      </c>
      <c r="AB22" s="528" t="s">
        <v>1402</v>
      </c>
      <c r="AC22" s="528" t="s">
        <v>1402</v>
      </c>
      <c r="AD22" s="528" t="s">
        <v>1402</v>
      </c>
      <c r="AE22" s="528" t="s">
        <v>1643</v>
      </c>
      <c r="AF22" s="528" t="s">
        <v>1402</v>
      </c>
      <c r="AG22" s="528" t="s">
        <v>1643</v>
      </c>
      <c r="AH22" s="528" t="s">
        <v>1402</v>
      </c>
      <c r="AI22" s="528" t="s">
        <v>1402</v>
      </c>
      <c r="AJ22" s="528" t="s">
        <v>1402</v>
      </c>
      <c r="AK22" s="528" t="s">
        <v>1402</v>
      </c>
      <c r="AL22" s="528" t="s">
        <v>1402</v>
      </c>
      <c r="AM22" s="528" t="s">
        <v>1649</v>
      </c>
      <c r="AN22" s="528" t="s">
        <v>1402</v>
      </c>
      <c r="AO22" s="528" t="s">
        <v>1402</v>
      </c>
      <c r="AP22" s="528" t="s">
        <v>1402</v>
      </c>
      <c r="AQ22" s="528" t="s">
        <v>1402</v>
      </c>
      <c r="AR22" s="528" t="s">
        <v>1402</v>
      </c>
      <c r="AS22" s="528" t="s">
        <v>1643</v>
      </c>
      <c r="AT22" s="528" t="s">
        <v>1402</v>
      </c>
      <c r="AU22" s="528" t="s">
        <v>1402</v>
      </c>
      <c r="AV22" s="528" t="s">
        <v>1402</v>
      </c>
      <c r="AW22" s="528" t="s">
        <v>1402</v>
      </c>
      <c r="AX22" s="528" t="s">
        <v>1402</v>
      </c>
      <c r="AY22" s="528" t="s">
        <v>1402</v>
      </c>
      <c r="AZ22" s="528" t="s">
        <v>1402</v>
      </c>
      <c r="BA22" s="528" t="s">
        <v>1402</v>
      </c>
      <c r="BB22" s="528" t="s">
        <v>1649</v>
      </c>
      <c r="BC22" s="528" t="s">
        <v>1402</v>
      </c>
      <c r="BD22" s="528" t="s">
        <v>1402</v>
      </c>
      <c r="BE22" s="528" t="s">
        <v>1649</v>
      </c>
      <c r="BF22" s="528" t="s">
        <v>1649</v>
      </c>
      <c r="BG22" s="528" t="s">
        <v>1649</v>
      </c>
      <c r="BH22" s="528" t="s">
        <v>1649</v>
      </c>
      <c r="BI22" s="528" t="s">
        <v>1649</v>
      </c>
      <c r="BJ22" s="528" t="s">
        <v>1649</v>
      </c>
      <c r="BK22" s="528" t="s">
        <v>1649</v>
      </c>
      <c r="BL22" s="528" t="s">
        <v>1649</v>
      </c>
      <c r="BM22" s="528" t="s">
        <v>1649</v>
      </c>
      <c r="BN22" s="528" t="s">
        <v>1649</v>
      </c>
      <c r="BO22" s="528" t="s">
        <v>1649</v>
      </c>
      <c r="BP22" s="528" t="s">
        <v>1649</v>
      </c>
      <c r="BQ22" s="528" t="s">
        <v>1649</v>
      </c>
      <c r="BR22" s="528" t="s">
        <v>1402</v>
      </c>
      <c r="BS22" s="528" t="s">
        <v>1402</v>
      </c>
      <c r="BT22" s="528" t="s">
        <v>1402</v>
      </c>
      <c r="BU22" s="528" t="s">
        <v>1402</v>
      </c>
      <c r="BV22" s="528" t="s">
        <v>1402</v>
      </c>
      <c r="BW22" s="528" t="s">
        <v>1402</v>
      </c>
      <c r="BX22" s="528" t="s">
        <v>1402</v>
      </c>
      <c r="BY22" s="528" t="s">
        <v>1402</v>
      </c>
      <c r="BZ22" s="528" t="s">
        <v>1402</v>
      </c>
      <c r="CA22" s="528" t="s">
        <v>1402</v>
      </c>
      <c r="CB22" s="528" t="s">
        <v>1402</v>
      </c>
      <c r="CC22" s="528" t="s">
        <v>1402</v>
      </c>
      <c r="CD22" s="528" t="s">
        <v>1402</v>
      </c>
      <c r="CE22" s="528" t="s">
        <v>1402</v>
      </c>
      <c r="CF22" s="528" t="s">
        <v>1402</v>
      </c>
      <c r="CG22" s="528" t="s">
        <v>1402</v>
      </c>
      <c r="CH22" s="528" t="s">
        <v>1402</v>
      </c>
      <c r="CI22" s="528" t="s">
        <v>1402</v>
      </c>
      <c r="CJ22" s="528" t="s">
        <v>1402</v>
      </c>
      <c r="CK22" s="528" t="s">
        <v>1691</v>
      </c>
      <c r="CL22" s="528" t="s">
        <v>1402</v>
      </c>
      <c r="CM22" s="528" t="s">
        <v>21</v>
      </c>
      <c r="CN22" s="528" t="s">
        <v>11</v>
      </c>
      <c r="CO22" s="528" t="s">
        <v>459</v>
      </c>
      <c r="CP22" s="528"/>
      <c r="CQ22" s="528"/>
      <c r="CR22" s="528"/>
      <c r="CS22" s="528"/>
      <c r="CT22" s="528"/>
      <c r="CU22" s="528"/>
      <c r="CV22" s="528"/>
      <c r="CW22" s="528"/>
      <c r="CX22" s="528" t="s">
        <v>1692</v>
      </c>
    </row>
    <row r="23" ht="14.25" spans="1:102">
      <c r="A23" s="529" t="s">
        <v>892</v>
      </c>
      <c r="B23" s="529">
        <v>1022</v>
      </c>
      <c r="C23" s="529" t="s">
        <v>893</v>
      </c>
      <c r="D23" s="529" t="s">
        <v>1643</v>
      </c>
      <c r="E23" s="529" t="s">
        <v>1402</v>
      </c>
      <c r="F23" s="529" t="s">
        <v>1402</v>
      </c>
      <c r="G23" s="529" t="s">
        <v>1402</v>
      </c>
      <c r="H23" s="529" t="s">
        <v>1402</v>
      </c>
      <c r="I23" s="529" t="s">
        <v>1402</v>
      </c>
      <c r="J23" s="529" t="s">
        <v>1402</v>
      </c>
      <c r="K23" s="529" t="s">
        <v>1402</v>
      </c>
      <c r="L23" s="529" t="s">
        <v>1643</v>
      </c>
      <c r="M23" s="529" t="s">
        <v>1402</v>
      </c>
      <c r="N23" s="529" t="s">
        <v>1643</v>
      </c>
      <c r="O23" s="529" t="s">
        <v>1402</v>
      </c>
      <c r="P23" s="529" t="s">
        <v>1402</v>
      </c>
      <c r="Q23" s="529" t="s">
        <v>1402</v>
      </c>
      <c r="R23" s="529" t="s">
        <v>1402</v>
      </c>
      <c r="S23" s="529" t="s">
        <v>1402</v>
      </c>
      <c r="T23" s="529" t="s">
        <v>1402</v>
      </c>
      <c r="U23" s="529" t="s">
        <v>1402</v>
      </c>
      <c r="V23" s="529" t="s">
        <v>1402</v>
      </c>
      <c r="W23" s="529" t="s">
        <v>1402</v>
      </c>
      <c r="X23" s="529" t="s">
        <v>1402</v>
      </c>
      <c r="Y23" s="529" t="s">
        <v>1643</v>
      </c>
      <c r="Z23" s="529" t="s">
        <v>1643</v>
      </c>
      <c r="AA23" s="529" t="s">
        <v>1402</v>
      </c>
      <c r="AB23" s="529" t="s">
        <v>1402</v>
      </c>
      <c r="AC23" s="529" t="s">
        <v>1402</v>
      </c>
      <c r="AD23" s="529" t="s">
        <v>1402</v>
      </c>
      <c r="AE23" s="529" t="s">
        <v>1402</v>
      </c>
      <c r="AF23" s="529" t="s">
        <v>1402</v>
      </c>
      <c r="AG23" s="529" t="s">
        <v>1402</v>
      </c>
      <c r="AH23" s="529" t="s">
        <v>1402</v>
      </c>
      <c r="AI23" s="529" t="s">
        <v>1402</v>
      </c>
      <c r="AJ23" s="529" t="s">
        <v>1402</v>
      </c>
      <c r="AK23" s="529" t="s">
        <v>1402</v>
      </c>
      <c r="AL23" s="529" t="s">
        <v>1402</v>
      </c>
      <c r="AM23" s="529" t="s">
        <v>1402</v>
      </c>
      <c r="AN23" s="529" t="s">
        <v>1402</v>
      </c>
      <c r="AO23" s="529" t="s">
        <v>1402</v>
      </c>
      <c r="AP23" s="529" t="s">
        <v>1402</v>
      </c>
      <c r="AQ23" s="529" t="s">
        <v>1402</v>
      </c>
      <c r="AR23" s="529" t="s">
        <v>1402</v>
      </c>
      <c r="AS23" s="529" t="s">
        <v>1402</v>
      </c>
      <c r="AT23" s="529" t="s">
        <v>1402</v>
      </c>
      <c r="AU23" s="529" t="s">
        <v>1402</v>
      </c>
      <c r="AV23" s="529" t="s">
        <v>1402</v>
      </c>
      <c r="AW23" s="529" t="s">
        <v>1402</v>
      </c>
      <c r="AX23" s="529" t="s">
        <v>1402</v>
      </c>
      <c r="AY23" s="529" t="s">
        <v>1402</v>
      </c>
      <c r="AZ23" s="529" t="s">
        <v>1402</v>
      </c>
      <c r="BA23" s="529" t="s">
        <v>1402</v>
      </c>
      <c r="BB23" s="529" t="s">
        <v>1402</v>
      </c>
      <c r="BC23" s="529" t="s">
        <v>1402</v>
      </c>
      <c r="BD23" s="529" t="s">
        <v>1402</v>
      </c>
      <c r="BE23" s="529" t="s">
        <v>1643</v>
      </c>
      <c r="BF23" s="529" t="s">
        <v>1402</v>
      </c>
      <c r="BG23" s="529" t="s">
        <v>1402</v>
      </c>
      <c r="BH23" s="529" t="s">
        <v>1402</v>
      </c>
      <c r="BI23" s="529" t="s">
        <v>1402</v>
      </c>
      <c r="BJ23" s="529" t="s">
        <v>1402</v>
      </c>
      <c r="BK23" s="529" t="s">
        <v>1402</v>
      </c>
      <c r="BL23" s="529" t="s">
        <v>1402</v>
      </c>
      <c r="BM23" s="529" t="s">
        <v>1402</v>
      </c>
      <c r="BN23" s="529" t="s">
        <v>1402</v>
      </c>
      <c r="BO23" s="529" t="s">
        <v>1402</v>
      </c>
      <c r="BP23" s="529" t="s">
        <v>1402</v>
      </c>
      <c r="BQ23" s="529" t="s">
        <v>1402</v>
      </c>
      <c r="BR23" s="529" t="s">
        <v>1402</v>
      </c>
      <c r="BS23" s="529" t="s">
        <v>1402</v>
      </c>
      <c r="BT23" s="529" t="s">
        <v>1402</v>
      </c>
      <c r="BU23" s="529" t="s">
        <v>1402</v>
      </c>
      <c r="BV23" s="529" t="s">
        <v>1402</v>
      </c>
      <c r="BW23" s="529" t="s">
        <v>1402</v>
      </c>
      <c r="BX23" s="529" t="s">
        <v>1402</v>
      </c>
      <c r="BY23" s="529" t="s">
        <v>1402</v>
      </c>
      <c r="BZ23" s="529" t="s">
        <v>1402</v>
      </c>
      <c r="CA23" s="529" t="s">
        <v>1402</v>
      </c>
      <c r="CB23" s="529" t="s">
        <v>1402</v>
      </c>
      <c r="CC23" s="529" t="s">
        <v>1402</v>
      </c>
      <c r="CD23" s="529" t="s">
        <v>1402</v>
      </c>
      <c r="CE23" s="529" t="s">
        <v>1402</v>
      </c>
      <c r="CF23" s="529" t="s">
        <v>1402</v>
      </c>
      <c r="CG23" s="529" t="s">
        <v>1402</v>
      </c>
      <c r="CH23" s="529" t="s">
        <v>1402</v>
      </c>
      <c r="CI23" s="529" t="s">
        <v>1402</v>
      </c>
      <c r="CJ23" s="529" t="s">
        <v>1402</v>
      </c>
      <c r="CK23" s="529" t="s">
        <v>1693</v>
      </c>
      <c r="CL23" s="529" t="s">
        <v>1645</v>
      </c>
      <c r="CM23" s="529" t="s">
        <v>11</v>
      </c>
      <c r="CN23" s="529" t="s">
        <v>459</v>
      </c>
      <c r="CO23" s="529" t="s">
        <v>459</v>
      </c>
      <c r="CP23" s="529"/>
      <c r="CQ23" s="529"/>
      <c r="CR23" s="529"/>
      <c r="CS23" s="529"/>
      <c r="CT23" s="529"/>
      <c r="CU23" s="529"/>
      <c r="CV23" s="529"/>
      <c r="CW23" s="529"/>
      <c r="CX23" s="529" t="s">
        <v>1694</v>
      </c>
    </row>
    <row r="24" ht="14.25" spans="1:102">
      <c r="A24" s="528" t="s">
        <v>897</v>
      </c>
      <c r="B24" s="528">
        <v>1023</v>
      </c>
      <c r="C24" s="528" t="s">
        <v>823</v>
      </c>
      <c r="D24" s="528" t="s">
        <v>1643</v>
      </c>
      <c r="E24" s="528" t="s">
        <v>1402</v>
      </c>
      <c r="F24" s="528" t="s">
        <v>1402</v>
      </c>
      <c r="G24" s="528" t="s">
        <v>1402</v>
      </c>
      <c r="H24" s="528" t="s">
        <v>1402</v>
      </c>
      <c r="I24" s="528" t="s">
        <v>1402</v>
      </c>
      <c r="J24" s="528" t="s">
        <v>1402</v>
      </c>
      <c r="K24" s="528" t="s">
        <v>1402</v>
      </c>
      <c r="L24" s="528" t="s">
        <v>1402</v>
      </c>
      <c r="M24" s="528" t="s">
        <v>1402</v>
      </c>
      <c r="N24" s="528" t="s">
        <v>1402</v>
      </c>
      <c r="O24" s="528" t="s">
        <v>1402</v>
      </c>
      <c r="P24" s="528" t="s">
        <v>1402</v>
      </c>
      <c r="Q24" s="528" t="s">
        <v>1402</v>
      </c>
      <c r="R24" s="528" t="s">
        <v>1402</v>
      </c>
      <c r="S24" s="528" t="s">
        <v>1402</v>
      </c>
      <c r="T24" s="528" t="s">
        <v>1402</v>
      </c>
      <c r="U24" s="528" t="s">
        <v>1402</v>
      </c>
      <c r="V24" s="528" t="s">
        <v>1402</v>
      </c>
      <c r="W24" s="528" t="s">
        <v>1402</v>
      </c>
      <c r="X24" s="528" t="s">
        <v>1402</v>
      </c>
      <c r="Y24" s="528" t="s">
        <v>1402</v>
      </c>
      <c r="Z24" s="528" t="s">
        <v>1643</v>
      </c>
      <c r="AA24" s="528" t="s">
        <v>1649</v>
      </c>
      <c r="AB24" s="528" t="s">
        <v>1643</v>
      </c>
      <c r="AC24" s="528" t="s">
        <v>1402</v>
      </c>
      <c r="AD24" s="528" t="s">
        <v>1402</v>
      </c>
      <c r="AE24" s="528" t="s">
        <v>1402</v>
      </c>
      <c r="AF24" s="528" t="s">
        <v>1402</v>
      </c>
      <c r="AG24" s="528" t="s">
        <v>1402</v>
      </c>
      <c r="AH24" s="528" t="s">
        <v>1402</v>
      </c>
      <c r="AI24" s="528" t="s">
        <v>1402</v>
      </c>
      <c r="AJ24" s="528" t="s">
        <v>1402</v>
      </c>
      <c r="AK24" s="528" t="s">
        <v>1402</v>
      </c>
      <c r="AL24" s="528" t="s">
        <v>1402</v>
      </c>
      <c r="AM24" s="528" t="s">
        <v>1402</v>
      </c>
      <c r="AN24" s="528" t="s">
        <v>1402</v>
      </c>
      <c r="AO24" s="528" t="s">
        <v>1402</v>
      </c>
      <c r="AP24" s="528" t="s">
        <v>1402</v>
      </c>
      <c r="AQ24" s="528" t="s">
        <v>1402</v>
      </c>
      <c r="AR24" s="528" t="s">
        <v>1402</v>
      </c>
      <c r="AS24" s="528" t="s">
        <v>1402</v>
      </c>
      <c r="AT24" s="528" t="s">
        <v>1402</v>
      </c>
      <c r="AU24" s="528" t="s">
        <v>1402</v>
      </c>
      <c r="AV24" s="528" t="s">
        <v>1649</v>
      </c>
      <c r="AW24" s="528" t="s">
        <v>1402</v>
      </c>
      <c r="AX24" s="528" t="s">
        <v>1643</v>
      </c>
      <c r="AY24" s="528" t="s">
        <v>1643</v>
      </c>
      <c r="AZ24" s="528" t="s">
        <v>1402</v>
      </c>
      <c r="BA24" s="528" t="s">
        <v>1402</v>
      </c>
      <c r="BB24" s="528" t="s">
        <v>1402</v>
      </c>
      <c r="BC24" s="528" t="s">
        <v>1402</v>
      </c>
      <c r="BD24" s="528" t="s">
        <v>1402</v>
      </c>
      <c r="BE24" s="528" t="s">
        <v>1402</v>
      </c>
      <c r="BF24" s="528" t="s">
        <v>1402</v>
      </c>
      <c r="BG24" s="528" t="s">
        <v>1402</v>
      </c>
      <c r="BH24" s="528" t="s">
        <v>1402</v>
      </c>
      <c r="BI24" s="528" t="s">
        <v>1402</v>
      </c>
      <c r="BJ24" s="528" t="s">
        <v>1402</v>
      </c>
      <c r="BK24" s="528" t="s">
        <v>1402</v>
      </c>
      <c r="BL24" s="528" t="s">
        <v>1402</v>
      </c>
      <c r="BM24" s="528" t="s">
        <v>1402</v>
      </c>
      <c r="BN24" s="528" t="s">
        <v>1402</v>
      </c>
      <c r="BO24" s="528" t="s">
        <v>1402</v>
      </c>
      <c r="BP24" s="528" t="s">
        <v>1402</v>
      </c>
      <c r="BQ24" s="528" t="s">
        <v>1402</v>
      </c>
      <c r="BR24" s="528" t="s">
        <v>1402</v>
      </c>
      <c r="BS24" s="528" t="s">
        <v>1643</v>
      </c>
      <c r="BT24" s="528" t="s">
        <v>1402</v>
      </c>
      <c r="BU24" s="528" t="s">
        <v>1402</v>
      </c>
      <c r="BV24" s="528" t="s">
        <v>1402</v>
      </c>
      <c r="BW24" s="528" t="s">
        <v>1643</v>
      </c>
      <c r="BX24" s="528" t="s">
        <v>1402</v>
      </c>
      <c r="BY24" s="528" t="s">
        <v>1402</v>
      </c>
      <c r="BZ24" s="528" t="s">
        <v>1402</v>
      </c>
      <c r="CA24" s="528" t="s">
        <v>1402</v>
      </c>
      <c r="CB24" s="528" t="s">
        <v>1402</v>
      </c>
      <c r="CC24" s="528" t="s">
        <v>1402</v>
      </c>
      <c r="CD24" s="528" t="s">
        <v>1402</v>
      </c>
      <c r="CE24" s="528" t="s">
        <v>1402</v>
      </c>
      <c r="CF24" s="528" t="s">
        <v>1402</v>
      </c>
      <c r="CG24" s="528" t="s">
        <v>1402</v>
      </c>
      <c r="CH24" s="528" t="s">
        <v>1402</v>
      </c>
      <c r="CI24" s="528" t="s">
        <v>1402</v>
      </c>
      <c r="CJ24" s="528" t="s">
        <v>1402</v>
      </c>
      <c r="CK24" s="528" t="s">
        <v>1695</v>
      </c>
      <c r="CL24" s="528" t="s">
        <v>1658</v>
      </c>
      <c r="CM24" s="528" t="s">
        <v>31</v>
      </c>
      <c r="CN24" s="528" t="s">
        <v>459</v>
      </c>
      <c r="CO24" s="528" t="s">
        <v>459</v>
      </c>
      <c r="CP24" s="528"/>
      <c r="CQ24" s="528"/>
      <c r="CR24" s="528"/>
      <c r="CS24" s="528"/>
      <c r="CT24" s="528"/>
      <c r="CU24" s="528"/>
      <c r="CV24" s="528"/>
      <c r="CW24" s="528"/>
      <c r="CX24" s="528" t="s">
        <v>1696</v>
      </c>
    </row>
    <row r="25" ht="14.25" spans="1:102">
      <c r="A25" s="529" t="s">
        <v>900</v>
      </c>
      <c r="B25" s="529">
        <v>1024</v>
      </c>
      <c r="C25" s="529" t="s">
        <v>893</v>
      </c>
      <c r="D25" s="529" t="s">
        <v>1643</v>
      </c>
      <c r="E25" s="529" t="s">
        <v>1649</v>
      </c>
      <c r="F25" s="529" t="s">
        <v>1649</v>
      </c>
      <c r="G25" s="529" t="s">
        <v>1649</v>
      </c>
      <c r="H25" s="529" t="s">
        <v>1649</v>
      </c>
      <c r="I25" s="529" t="s">
        <v>1649</v>
      </c>
      <c r="J25" s="529" t="s">
        <v>1649</v>
      </c>
      <c r="K25" s="529" t="s">
        <v>1649</v>
      </c>
      <c r="L25" s="529" t="s">
        <v>1649</v>
      </c>
      <c r="M25" s="529" t="s">
        <v>1402</v>
      </c>
      <c r="N25" s="529" t="s">
        <v>1402</v>
      </c>
      <c r="O25" s="529" t="s">
        <v>1402</v>
      </c>
      <c r="P25" s="529" t="s">
        <v>1402</v>
      </c>
      <c r="Q25" s="529" t="s">
        <v>1402</v>
      </c>
      <c r="R25" s="529" t="s">
        <v>1402</v>
      </c>
      <c r="S25" s="529" t="s">
        <v>1402</v>
      </c>
      <c r="T25" s="529" t="s">
        <v>1402</v>
      </c>
      <c r="U25" s="529" t="s">
        <v>1402</v>
      </c>
      <c r="V25" s="529" t="s">
        <v>1402</v>
      </c>
      <c r="W25" s="529" t="s">
        <v>1643</v>
      </c>
      <c r="X25" s="529" t="s">
        <v>1402</v>
      </c>
      <c r="Y25" s="529" t="s">
        <v>1402</v>
      </c>
      <c r="Z25" s="529" t="s">
        <v>1402</v>
      </c>
      <c r="AA25" s="529" t="s">
        <v>1402</v>
      </c>
      <c r="AB25" s="529" t="s">
        <v>1643</v>
      </c>
      <c r="AC25" s="529" t="s">
        <v>1402</v>
      </c>
      <c r="AD25" s="529" t="s">
        <v>1402</v>
      </c>
      <c r="AE25" s="529" t="s">
        <v>1402</v>
      </c>
      <c r="AF25" s="529" t="s">
        <v>1402</v>
      </c>
      <c r="AG25" s="529" t="s">
        <v>1402</v>
      </c>
      <c r="AH25" s="529" t="s">
        <v>1402</v>
      </c>
      <c r="AI25" s="529" t="s">
        <v>1402</v>
      </c>
      <c r="AJ25" s="529" t="s">
        <v>1402</v>
      </c>
      <c r="AK25" s="529" t="s">
        <v>1402</v>
      </c>
      <c r="AL25" s="529" t="s">
        <v>1402</v>
      </c>
      <c r="AM25" s="529" t="s">
        <v>1402</v>
      </c>
      <c r="AN25" s="529" t="s">
        <v>1402</v>
      </c>
      <c r="AO25" s="529" t="s">
        <v>1402</v>
      </c>
      <c r="AP25" s="529" t="s">
        <v>1402</v>
      </c>
      <c r="AQ25" s="529" t="s">
        <v>1402</v>
      </c>
      <c r="AR25" s="529" t="s">
        <v>1402</v>
      </c>
      <c r="AS25" s="529" t="s">
        <v>1402</v>
      </c>
      <c r="AT25" s="529" t="s">
        <v>1402</v>
      </c>
      <c r="AU25" s="529" t="s">
        <v>1402</v>
      </c>
      <c r="AV25" s="529" t="s">
        <v>1643</v>
      </c>
      <c r="AW25" s="529" t="s">
        <v>1643</v>
      </c>
      <c r="AX25" s="529" t="s">
        <v>1402</v>
      </c>
      <c r="AY25" s="529" t="s">
        <v>1402</v>
      </c>
      <c r="AZ25" s="529" t="s">
        <v>1402</v>
      </c>
      <c r="BA25" s="529" t="s">
        <v>1402</v>
      </c>
      <c r="BB25" s="529" t="s">
        <v>1402</v>
      </c>
      <c r="BC25" s="529" t="s">
        <v>1402</v>
      </c>
      <c r="BD25" s="529" t="s">
        <v>1402</v>
      </c>
      <c r="BE25" s="529" t="s">
        <v>1402</v>
      </c>
      <c r="BF25" s="529" t="s">
        <v>1402</v>
      </c>
      <c r="BG25" s="529" t="s">
        <v>1402</v>
      </c>
      <c r="BH25" s="529" t="s">
        <v>1402</v>
      </c>
      <c r="BI25" s="529" t="s">
        <v>1402</v>
      </c>
      <c r="BJ25" s="529" t="s">
        <v>1402</v>
      </c>
      <c r="BK25" s="529" t="s">
        <v>1402</v>
      </c>
      <c r="BL25" s="529" t="s">
        <v>1402</v>
      </c>
      <c r="BM25" s="529" t="s">
        <v>1402</v>
      </c>
      <c r="BN25" s="529" t="s">
        <v>1402</v>
      </c>
      <c r="BO25" s="529" t="s">
        <v>1402</v>
      </c>
      <c r="BP25" s="529" t="s">
        <v>1402</v>
      </c>
      <c r="BQ25" s="529" t="s">
        <v>1402</v>
      </c>
      <c r="BR25" s="529" t="s">
        <v>1402</v>
      </c>
      <c r="BS25" s="529" t="s">
        <v>1402</v>
      </c>
      <c r="BT25" s="529" t="s">
        <v>1402</v>
      </c>
      <c r="BU25" s="529" t="s">
        <v>1402</v>
      </c>
      <c r="BV25" s="529" t="s">
        <v>1402</v>
      </c>
      <c r="BW25" s="529" t="s">
        <v>1643</v>
      </c>
      <c r="BX25" s="529" t="s">
        <v>1402</v>
      </c>
      <c r="BY25" s="529" t="s">
        <v>1402</v>
      </c>
      <c r="BZ25" s="529" t="s">
        <v>1402</v>
      </c>
      <c r="CA25" s="529" t="s">
        <v>1402</v>
      </c>
      <c r="CB25" s="529" t="s">
        <v>1402</v>
      </c>
      <c r="CC25" s="529" t="s">
        <v>1402</v>
      </c>
      <c r="CD25" s="529" t="s">
        <v>1402</v>
      </c>
      <c r="CE25" s="529" t="s">
        <v>1402</v>
      </c>
      <c r="CF25" s="529" t="s">
        <v>1402</v>
      </c>
      <c r="CG25" s="529" t="s">
        <v>1402</v>
      </c>
      <c r="CH25" s="529" t="s">
        <v>1402</v>
      </c>
      <c r="CI25" s="529" t="s">
        <v>1402</v>
      </c>
      <c r="CJ25" s="529" t="s">
        <v>1402</v>
      </c>
      <c r="CK25" s="529" t="s">
        <v>1697</v>
      </c>
      <c r="CL25" s="529" t="s">
        <v>1658</v>
      </c>
      <c r="CM25" s="529" t="s">
        <v>31</v>
      </c>
      <c r="CN25" s="529" t="s">
        <v>459</v>
      </c>
      <c r="CO25" s="529" t="s">
        <v>459</v>
      </c>
      <c r="CP25" s="529"/>
      <c r="CQ25" s="529"/>
      <c r="CR25" s="529"/>
      <c r="CS25" s="529"/>
      <c r="CT25" s="529"/>
      <c r="CU25" s="529"/>
      <c r="CV25" s="529"/>
      <c r="CW25" s="529"/>
      <c r="CX25" s="529" t="s">
        <v>1698</v>
      </c>
    </row>
    <row r="26" ht="14.25" spans="1:102">
      <c r="A26" s="528" t="s">
        <v>903</v>
      </c>
      <c r="B26" s="528">
        <v>1025</v>
      </c>
      <c r="C26" s="528" t="s">
        <v>874</v>
      </c>
      <c r="D26" s="528" t="s">
        <v>1643</v>
      </c>
      <c r="E26" s="528" t="s">
        <v>1649</v>
      </c>
      <c r="F26" s="528" t="s">
        <v>1649</v>
      </c>
      <c r="G26" s="528" t="s">
        <v>1649</v>
      </c>
      <c r="H26" s="528" t="s">
        <v>1649</v>
      </c>
      <c r="I26" s="528" t="s">
        <v>1649</v>
      </c>
      <c r="J26" s="528" t="s">
        <v>1649</v>
      </c>
      <c r="K26" s="528" t="s">
        <v>1649</v>
      </c>
      <c r="L26" s="528" t="s">
        <v>1649</v>
      </c>
      <c r="M26" s="528" t="s">
        <v>1402</v>
      </c>
      <c r="N26" s="528" t="s">
        <v>1402</v>
      </c>
      <c r="O26" s="528" t="s">
        <v>1402</v>
      </c>
      <c r="P26" s="528" t="s">
        <v>1402</v>
      </c>
      <c r="Q26" s="528" t="s">
        <v>1402</v>
      </c>
      <c r="R26" s="528" t="s">
        <v>1402</v>
      </c>
      <c r="S26" s="528" t="s">
        <v>1402</v>
      </c>
      <c r="T26" s="528" t="s">
        <v>1402</v>
      </c>
      <c r="U26" s="528" t="s">
        <v>1402</v>
      </c>
      <c r="V26" s="528" t="s">
        <v>1402</v>
      </c>
      <c r="W26" s="528" t="s">
        <v>1643</v>
      </c>
      <c r="X26" s="528" t="s">
        <v>1402</v>
      </c>
      <c r="Y26" s="528" t="s">
        <v>1402</v>
      </c>
      <c r="Z26" s="528" t="s">
        <v>1402</v>
      </c>
      <c r="AA26" s="528" t="s">
        <v>1402</v>
      </c>
      <c r="AB26" s="528" t="s">
        <v>1402</v>
      </c>
      <c r="AC26" s="528" t="s">
        <v>1402</v>
      </c>
      <c r="AD26" s="528" t="s">
        <v>1402</v>
      </c>
      <c r="AE26" s="528" t="s">
        <v>1402</v>
      </c>
      <c r="AF26" s="528" t="s">
        <v>1402</v>
      </c>
      <c r="AG26" s="528" t="s">
        <v>1402</v>
      </c>
      <c r="AH26" s="528" t="s">
        <v>1402</v>
      </c>
      <c r="AI26" s="528" t="s">
        <v>1402</v>
      </c>
      <c r="AJ26" s="528" t="s">
        <v>1643</v>
      </c>
      <c r="AK26" s="528" t="s">
        <v>1402</v>
      </c>
      <c r="AL26" s="528" t="s">
        <v>1402</v>
      </c>
      <c r="AM26" s="528" t="s">
        <v>1402</v>
      </c>
      <c r="AN26" s="528" t="s">
        <v>1402</v>
      </c>
      <c r="AO26" s="528" t="s">
        <v>1402</v>
      </c>
      <c r="AP26" s="528" t="s">
        <v>1402</v>
      </c>
      <c r="AQ26" s="528" t="s">
        <v>1402</v>
      </c>
      <c r="AR26" s="528" t="s">
        <v>1402</v>
      </c>
      <c r="AS26" s="528" t="s">
        <v>1402</v>
      </c>
      <c r="AT26" s="528" t="s">
        <v>1402</v>
      </c>
      <c r="AU26" s="528" t="s">
        <v>1402</v>
      </c>
      <c r="AV26" s="528" t="s">
        <v>1643</v>
      </c>
      <c r="AW26" s="528" t="s">
        <v>1402</v>
      </c>
      <c r="AX26" s="528" t="s">
        <v>1402</v>
      </c>
      <c r="AY26" s="528" t="s">
        <v>1402</v>
      </c>
      <c r="AZ26" s="528" t="s">
        <v>1402</v>
      </c>
      <c r="BA26" s="528" t="s">
        <v>1402</v>
      </c>
      <c r="BB26" s="528" t="s">
        <v>1402</v>
      </c>
      <c r="BC26" s="528" t="s">
        <v>1402</v>
      </c>
      <c r="BD26" s="528" t="s">
        <v>1402</v>
      </c>
      <c r="BE26" s="528" t="s">
        <v>1402</v>
      </c>
      <c r="BF26" s="528" t="s">
        <v>1402</v>
      </c>
      <c r="BG26" s="528" t="s">
        <v>1402</v>
      </c>
      <c r="BH26" s="528" t="s">
        <v>1402</v>
      </c>
      <c r="BI26" s="528" t="s">
        <v>1402</v>
      </c>
      <c r="BJ26" s="528" t="s">
        <v>1402</v>
      </c>
      <c r="BK26" s="528" t="s">
        <v>1402</v>
      </c>
      <c r="BL26" s="528" t="s">
        <v>1402</v>
      </c>
      <c r="BM26" s="528" t="s">
        <v>1402</v>
      </c>
      <c r="BN26" s="528" t="s">
        <v>1402</v>
      </c>
      <c r="BO26" s="528" t="s">
        <v>1402</v>
      </c>
      <c r="BP26" s="528" t="s">
        <v>1402</v>
      </c>
      <c r="BQ26" s="528" t="s">
        <v>1402</v>
      </c>
      <c r="BR26" s="528" t="s">
        <v>1402</v>
      </c>
      <c r="BS26" s="528" t="s">
        <v>1402</v>
      </c>
      <c r="BT26" s="528" t="s">
        <v>1402</v>
      </c>
      <c r="BU26" s="528" t="s">
        <v>1402</v>
      </c>
      <c r="BV26" s="528" t="s">
        <v>1643</v>
      </c>
      <c r="BW26" s="528" t="s">
        <v>1643</v>
      </c>
      <c r="BX26" s="528" t="s">
        <v>1402</v>
      </c>
      <c r="BY26" s="528" t="s">
        <v>1402</v>
      </c>
      <c r="BZ26" s="528" t="s">
        <v>1402</v>
      </c>
      <c r="CA26" s="528" t="s">
        <v>1402</v>
      </c>
      <c r="CB26" s="528" t="s">
        <v>1402</v>
      </c>
      <c r="CC26" s="528" t="s">
        <v>1402</v>
      </c>
      <c r="CD26" s="528" t="s">
        <v>1402</v>
      </c>
      <c r="CE26" s="528" t="s">
        <v>1402</v>
      </c>
      <c r="CF26" s="528" t="s">
        <v>1402</v>
      </c>
      <c r="CG26" s="528" t="s">
        <v>1402</v>
      </c>
      <c r="CH26" s="528" t="s">
        <v>1402</v>
      </c>
      <c r="CI26" s="528" t="s">
        <v>1402</v>
      </c>
      <c r="CJ26" s="528" t="s">
        <v>1402</v>
      </c>
      <c r="CK26" s="528" t="s">
        <v>1699</v>
      </c>
      <c r="CL26" s="528" t="s">
        <v>1658</v>
      </c>
      <c r="CM26" s="528" t="s">
        <v>31</v>
      </c>
      <c r="CN26" s="528" t="s">
        <v>459</v>
      </c>
      <c r="CO26" s="528" t="s">
        <v>459</v>
      </c>
      <c r="CP26" s="528"/>
      <c r="CQ26" s="528"/>
      <c r="CR26" s="528"/>
      <c r="CS26" s="528"/>
      <c r="CT26" s="528"/>
      <c r="CU26" s="528"/>
      <c r="CV26" s="528"/>
      <c r="CW26" s="528"/>
      <c r="CX26" s="528" t="s">
        <v>1700</v>
      </c>
    </row>
    <row r="27" ht="14.25" spans="1:102">
      <c r="A27" s="529" t="s">
        <v>904</v>
      </c>
      <c r="B27" s="529">
        <v>1026</v>
      </c>
      <c r="C27" s="529" t="s">
        <v>893</v>
      </c>
      <c r="D27" s="529" t="s">
        <v>1643</v>
      </c>
      <c r="E27" s="529" t="s">
        <v>1649</v>
      </c>
      <c r="F27" s="529" t="s">
        <v>1649</v>
      </c>
      <c r="G27" s="529" t="s">
        <v>1649</v>
      </c>
      <c r="H27" s="529" t="s">
        <v>1649</v>
      </c>
      <c r="I27" s="529" t="s">
        <v>1649</v>
      </c>
      <c r="J27" s="529" t="s">
        <v>1649</v>
      </c>
      <c r="K27" s="529" t="s">
        <v>1649</v>
      </c>
      <c r="L27" s="529" t="s">
        <v>1649</v>
      </c>
      <c r="M27" s="529" t="s">
        <v>1402</v>
      </c>
      <c r="N27" s="529" t="s">
        <v>1402</v>
      </c>
      <c r="O27" s="529" t="s">
        <v>1402</v>
      </c>
      <c r="P27" s="529" t="s">
        <v>1402</v>
      </c>
      <c r="Q27" s="529" t="s">
        <v>1402</v>
      </c>
      <c r="R27" s="529" t="s">
        <v>1402</v>
      </c>
      <c r="S27" s="529" t="s">
        <v>1402</v>
      </c>
      <c r="T27" s="529" t="s">
        <v>1402</v>
      </c>
      <c r="U27" s="529" t="s">
        <v>1402</v>
      </c>
      <c r="V27" s="529" t="s">
        <v>1402</v>
      </c>
      <c r="W27" s="529" t="s">
        <v>1643</v>
      </c>
      <c r="X27" s="529" t="s">
        <v>1402</v>
      </c>
      <c r="Y27" s="529" t="s">
        <v>1402</v>
      </c>
      <c r="Z27" s="529" t="s">
        <v>1402</v>
      </c>
      <c r="AA27" s="529" t="s">
        <v>1402</v>
      </c>
      <c r="AB27" s="529" t="s">
        <v>1643</v>
      </c>
      <c r="AC27" s="529" t="s">
        <v>1402</v>
      </c>
      <c r="AD27" s="529" t="s">
        <v>1402</v>
      </c>
      <c r="AE27" s="529" t="s">
        <v>1402</v>
      </c>
      <c r="AF27" s="529" t="s">
        <v>1402</v>
      </c>
      <c r="AG27" s="529" t="s">
        <v>1402</v>
      </c>
      <c r="AH27" s="529" t="s">
        <v>1402</v>
      </c>
      <c r="AI27" s="529" t="s">
        <v>1402</v>
      </c>
      <c r="AJ27" s="529" t="s">
        <v>1402</v>
      </c>
      <c r="AK27" s="529" t="s">
        <v>1402</v>
      </c>
      <c r="AL27" s="529" t="s">
        <v>1402</v>
      </c>
      <c r="AM27" s="529" t="s">
        <v>1402</v>
      </c>
      <c r="AN27" s="529" t="s">
        <v>1402</v>
      </c>
      <c r="AO27" s="529" t="s">
        <v>1402</v>
      </c>
      <c r="AP27" s="529" t="s">
        <v>1402</v>
      </c>
      <c r="AQ27" s="529" t="s">
        <v>1402</v>
      </c>
      <c r="AR27" s="529" t="s">
        <v>1402</v>
      </c>
      <c r="AS27" s="529" t="s">
        <v>1402</v>
      </c>
      <c r="AT27" s="529" t="s">
        <v>1402</v>
      </c>
      <c r="AU27" s="529" t="s">
        <v>1402</v>
      </c>
      <c r="AV27" s="529" t="s">
        <v>1643</v>
      </c>
      <c r="AW27" s="529" t="s">
        <v>1643</v>
      </c>
      <c r="AX27" s="529" t="s">
        <v>1402</v>
      </c>
      <c r="AY27" s="529" t="s">
        <v>1402</v>
      </c>
      <c r="AZ27" s="529" t="s">
        <v>1402</v>
      </c>
      <c r="BA27" s="529" t="s">
        <v>1402</v>
      </c>
      <c r="BB27" s="529" t="s">
        <v>1402</v>
      </c>
      <c r="BC27" s="529" t="s">
        <v>1402</v>
      </c>
      <c r="BD27" s="529" t="s">
        <v>1402</v>
      </c>
      <c r="BE27" s="529" t="s">
        <v>1402</v>
      </c>
      <c r="BF27" s="529" t="s">
        <v>1402</v>
      </c>
      <c r="BG27" s="529" t="s">
        <v>1402</v>
      </c>
      <c r="BH27" s="529" t="s">
        <v>1402</v>
      </c>
      <c r="BI27" s="529" t="s">
        <v>1402</v>
      </c>
      <c r="BJ27" s="529" t="s">
        <v>1402</v>
      </c>
      <c r="BK27" s="529" t="s">
        <v>1402</v>
      </c>
      <c r="BL27" s="529" t="s">
        <v>1402</v>
      </c>
      <c r="BM27" s="529" t="s">
        <v>1402</v>
      </c>
      <c r="BN27" s="529" t="s">
        <v>1402</v>
      </c>
      <c r="BO27" s="529" t="s">
        <v>1402</v>
      </c>
      <c r="BP27" s="529" t="s">
        <v>1402</v>
      </c>
      <c r="BQ27" s="529" t="s">
        <v>1402</v>
      </c>
      <c r="BR27" s="529" t="s">
        <v>1402</v>
      </c>
      <c r="BS27" s="529" t="s">
        <v>1402</v>
      </c>
      <c r="BT27" s="529" t="s">
        <v>1402</v>
      </c>
      <c r="BU27" s="529" t="s">
        <v>1402</v>
      </c>
      <c r="BV27" s="529" t="s">
        <v>1402</v>
      </c>
      <c r="BW27" s="529" t="s">
        <v>1643</v>
      </c>
      <c r="BX27" s="529" t="s">
        <v>1402</v>
      </c>
      <c r="BY27" s="529" t="s">
        <v>1402</v>
      </c>
      <c r="BZ27" s="529" t="s">
        <v>1402</v>
      </c>
      <c r="CA27" s="529" t="s">
        <v>1402</v>
      </c>
      <c r="CB27" s="529" t="s">
        <v>1402</v>
      </c>
      <c r="CC27" s="529" t="s">
        <v>1402</v>
      </c>
      <c r="CD27" s="529" t="s">
        <v>1402</v>
      </c>
      <c r="CE27" s="529" t="s">
        <v>1402</v>
      </c>
      <c r="CF27" s="529" t="s">
        <v>1402</v>
      </c>
      <c r="CG27" s="529" t="s">
        <v>1402</v>
      </c>
      <c r="CH27" s="529" t="s">
        <v>1402</v>
      </c>
      <c r="CI27" s="529" t="s">
        <v>1402</v>
      </c>
      <c r="CJ27" s="529" t="s">
        <v>1402</v>
      </c>
      <c r="CK27" s="529" t="s">
        <v>1699</v>
      </c>
      <c r="CL27" s="529" t="s">
        <v>1658</v>
      </c>
      <c r="CM27" s="529" t="s">
        <v>31</v>
      </c>
      <c r="CN27" s="529" t="s">
        <v>459</v>
      </c>
      <c r="CO27" s="529" t="s">
        <v>459</v>
      </c>
      <c r="CP27" s="529"/>
      <c r="CQ27" s="529"/>
      <c r="CR27" s="529"/>
      <c r="CS27" s="529"/>
      <c r="CT27" s="529"/>
      <c r="CU27" s="529"/>
      <c r="CV27" s="529"/>
      <c r="CW27" s="529"/>
      <c r="CX27" s="529" t="s">
        <v>1698</v>
      </c>
    </row>
    <row r="28" ht="14.25" spans="1:102">
      <c r="A28" s="528" t="s">
        <v>905</v>
      </c>
      <c r="B28" s="528">
        <v>1027</v>
      </c>
      <c r="C28" s="528" t="s">
        <v>893</v>
      </c>
      <c r="D28" s="528" t="s">
        <v>1643</v>
      </c>
      <c r="E28" s="528" t="s">
        <v>1649</v>
      </c>
      <c r="F28" s="528" t="s">
        <v>1649</v>
      </c>
      <c r="G28" s="528" t="s">
        <v>1649</v>
      </c>
      <c r="H28" s="528" t="s">
        <v>1649</v>
      </c>
      <c r="I28" s="528" t="s">
        <v>1649</v>
      </c>
      <c r="J28" s="528" t="s">
        <v>1649</v>
      </c>
      <c r="K28" s="528" t="s">
        <v>1649</v>
      </c>
      <c r="L28" s="528" t="s">
        <v>1649</v>
      </c>
      <c r="M28" s="528" t="s">
        <v>1402</v>
      </c>
      <c r="N28" s="528" t="s">
        <v>1402</v>
      </c>
      <c r="O28" s="528" t="s">
        <v>1402</v>
      </c>
      <c r="P28" s="528" t="s">
        <v>1402</v>
      </c>
      <c r="Q28" s="528" t="s">
        <v>1402</v>
      </c>
      <c r="R28" s="528" t="s">
        <v>1402</v>
      </c>
      <c r="S28" s="528" t="s">
        <v>1402</v>
      </c>
      <c r="T28" s="528" t="s">
        <v>1402</v>
      </c>
      <c r="U28" s="528" t="s">
        <v>1402</v>
      </c>
      <c r="V28" s="528" t="s">
        <v>1402</v>
      </c>
      <c r="W28" s="528" t="s">
        <v>1643</v>
      </c>
      <c r="X28" s="528" t="s">
        <v>1402</v>
      </c>
      <c r="Y28" s="528" t="s">
        <v>1402</v>
      </c>
      <c r="Z28" s="528" t="s">
        <v>1402</v>
      </c>
      <c r="AA28" s="528" t="s">
        <v>1402</v>
      </c>
      <c r="AB28" s="528" t="s">
        <v>1402</v>
      </c>
      <c r="AC28" s="528" t="s">
        <v>1402</v>
      </c>
      <c r="AD28" s="528" t="s">
        <v>1402</v>
      </c>
      <c r="AE28" s="528" t="s">
        <v>1402</v>
      </c>
      <c r="AF28" s="528" t="s">
        <v>1402</v>
      </c>
      <c r="AG28" s="528" t="s">
        <v>1402</v>
      </c>
      <c r="AH28" s="528" t="s">
        <v>1402</v>
      </c>
      <c r="AI28" s="528" t="s">
        <v>1402</v>
      </c>
      <c r="AJ28" s="528" t="s">
        <v>1643</v>
      </c>
      <c r="AK28" s="528" t="s">
        <v>1402</v>
      </c>
      <c r="AL28" s="528" t="s">
        <v>1402</v>
      </c>
      <c r="AM28" s="528" t="s">
        <v>1402</v>
      </c>
      <c r="AN28" s="528" t="s">
        <v>1402</v>
      </c>
      <c r="AO28" s="528" t="s">
        <v>1402</v>
      </c>
      <c r="AP28" s="528" t="s">
        <v>1402</v>
      </c>
      <c r="AQ28" s="528" t="s">
        <v>1402</v>
      </c>
      <c r="AR28" s="528" t="s">
        <v>1402</v>
      </c>
      <c r="AS28" s="528" t="s">
        <v>1402</v>
      </c>
      <c r="AT28" s="528" t="s">
        <v>1402</v>
      </c>
      <c r="AU28" s="528" t="s">
        <v>1402</v>
      </c>
      <c r="AV28" s="528" t="s">
        <v>1402</v>
      </c>
      <c r="AW28" s="528" t="s">
        <v>1643</v>
      </c>
      <c r="AX28" s="528" t="s">
        <v>1402</v>
      </c>
      <c r="AY28" s="528" t="s">
        <v>1402</v>
      </c>
      <c r="AZ28" s="528" t="s">
        <v>1402</v>
      </c>
      <c r="BA28" s="528" t="s">
        <v>1402</v>
      </c>
      <c r="BB28" s="528" t="s">
        <v>1402</v>
      </c>
      <c r="BC28" s="528" t="s">
        <v>1402</v>
      </c>
      <c r="BD28" s="528" t="s">
        <v>1402</v>
      </c>
      <c r="BE28" s="528" t="s">
        <v>1402</v>
      </c>
      <c r="BF28" s="528" t="s">
        <v>1402</v>
      </c>
      <c r="BG28" s="528" t="s">
        <v>1402</v>
      </c>
      <c r="BH28" s="528" t="s">
        <v>1402</v>
      </c>
      <c r="BI28" s="528" t="s">
        <v>1402</v>
      </c>
      <c r="BJ28" s="528" t="s">
        <v>1402</v>
      </c>
      <c r="BK28" s="528" t="s">
        <v>1402</v>
      </c>
      <c r="BL28" s="528" t="s">
        <v>1402</v>
      </c>
      <c r="BM28" s="528" t="s">
        <v>1402</v>
      </c>
      <c r="BN28" s="528" t="s">
        <v>1402</v>
      </c>
      <c r="BO28" s="528" t="s">
        <v>1402</v>
      </c>
      <c r="BP28" s="528" t="s">
        <v>1402</v>
      </c>
      <c r="BQ28" s="528" t="s">
        <v>1402</v>
      </c>
      <c r="BR28" s="528" t="s">
        <v>1402</v>
      </c>
      <c r="BS28" s="528" t="s">
        <v>1402</v>
      </c>
      <c r="BT28" s="528" t="s">
        <v>1402</v>
      </c>
      <c r="BU28" s="528" t="s">
        <v>1402</v>
      </c>
      <c r="BV28" s="528" t="s">
        <v>1643</v>
      </c>
      <c r="BW28" s="528" t="s">
        <v>1643</v>
      </c>
      <c r="BX28" s="528" t="s">
        <v>1402</v>
      </c>
      <c r="BY28" s="528" t="s">
        <v>1402</v>
      </c>
      <c r="BZ28" s="528" t="s">
        <v>1402</v>
      </c>
      <c r="CA28" s="528" t="s">
        <v>1402</v>
      </c>
      <c r="CB28" s="528" t="s">
        <v>1402</v>
      </c>
      <c r="CC28" s="528" t="s">
        <v>1402</v>
      </c>
      <c r="CD28" s="528" t="s">
        <v>1402</v>
      </c>
      <c r="CE28" s="528" t="s">
        <v>1402</v>
      </c>
      <c r="CF28" s="528" t="s">
        <v>1402</v>
      </c>
      <c r="CG28" s="528" t="s">
        <v>1402</v>
      </c>
      <c r="CH28" s="528" t="s">
        <v>1402</v>
      </c>
      <c r="CI28" s="528" t="s">
        <v>1402</v>
      </c>
      <c r="CJ28" s="528" t="s">
        <v>1402</v>
      </c>
      <c r="CK28" s="528" t="s">
        <v>1701</v>
      </c>
      <c r="CL28" s="528" t="s">
        <v>1658</v>
      </c>
      <c r="CM28" s="528" t="s">
        <v>31</v>
      </c>
      <c r="CN28" s="528" t="s">
        <v>459</v>
      </c>
      <c r="CO28" s="528" t="s">
        <v>459</v>
      </c>
      <c r="CP28" s="528"/>
      <c r="CQ28" s="528"/>
      <c r="CR28" s="528"/>
      <c r="CS28" s="528"/>
      <c r="CT28" s="528"/>
      <c r="CU28" s="528"/>
      <c r="CV28" s="528"/>
      <c r="CW28" s="528"/>
      <c r="CX28" s="528" t="s">
        <v>1702</v>
      </c>
    </row>
    <row r="29" ht="14.25" spans="1:102">
      <c r="A29" s="529" t="s">
        <v>907</v>
      </c>
      <c r="B29" s="529">
        <v>1028</v>
      </c>
      <c r="C29" s="529" t="s">
        <v>908</v>
      </c>
      <c r="D29" s="529" t="s">
        <v>1643</v>
      </c>
      <c r="E29" s="529" t="s">
        <v>1649</v>
      </c>
      <c r="F29" s="529" t="s">
        <v>1649</v>
      </c>
      <c r="G29" s="529" t="s">
        <v>1649</v>
      </c>
      <c r="H29" s="529" t="s">
        <v>1649</v>
      </c>
      <c r="I29" s="529" t="s">
        <v>1649</v>
      </c>
      <c r="J29" s="529" t="s">
        <v>1649</v>
      </c>
      <c r="K29" s="529" t="s">
        <v>1649</v>
      </c>
      <c r="L29" s="529" t="s">
        <v>1649</v>
      </c>
      <c r="M29" s="529" t="s">
        <v>1402</v>
      </c>
      <c r="N29" s="529" t="s">
        <v>1402</v>
      </c>
      <c r="O29" s="529" t="s">
        <v>1402</v>
      </c>
      <c r="P29" s="529" t="s">
        <v>1402</v>
      </c>
      <c r="Q29" s="529" t="s">
        <v>1402</v>
      </c>
      <c r="R29" s="529" t="s">
        <v>1402</v>
      </c>
      <c r="S29" s="529" t="s">
        <v>1402</v>
      </c>
      <c r="T29" s="529" t="s">
        <v>1402</v>
      </c>
      <c r="U29" s="529" t="s">
        <v>1402</v>
      </c>
      <c r="V29" s="529" t="s">
        <v>1402</v>
      </c>
      <c r="W29" s="529" t="s">
        <v>1643</v>
      </c>
      <c r="X29" s="529" t="s">
        <v>1402</v>
      </c>
      <c r="Y29" s="529" t="s">
        <v>1402</v>
      </c>
      <c r="Z29" s="529" t="s">
        <v>1402</v>
      </c>
      <c r="AA29" s="529" t="s">
        <v>1402</v>
      </c>
      <c r="AB29" s="529" t="s">
        <v>1402</v>
      </c>
      <c r="AC29" s="529" t="s">
        <v>1402</v>
      </c>
      <c r="AD29" s="529" t="s">
        <v>1402</v>
      </c>
      <c r="AE29" s="529" t="s">
        <v>1402</v>
      </c>
      <c r="AF29" s="529" t="s">
        <v>1402</v>
      </c>
      <c r="AG29" s="529" t="s">
        <v>1402</v>
      </c>
      <c r="AH29" s="529" t="s">
        <v>1402</v>
      </c>
      <c r="AI29" s="529" t="s">
        <v>1402</v>
      </c>
      <c r="AJ29" s="529" t="s">
        <v>1643</v>
      </c>
      <c r="AK29" s="529" t="s">
        <v>1402</v>
      </c>
      <c r="AL29" s="529" t="s">
        <v>1402</v>
      </c>
      <c r="AM29" s="529" t="s">
        <v>1402</v>
      </c>
      <c r="AN29" s="529" t="s">
        <v>1402</v>
      </c>
      <c r="AO29" s="529" t="s">
        <v>1402</v>
      </c>
      <c r="AP29" s="529" t="s">
        <v>1402</v>
      </c>
      <c r="AQ29" s="529" t="s">
        <v>1402</v>
      </c>
      <c r="AR29" s="529" t="s">
        <v>1402</v>
      </c>
      <c r="AS29" s="529" t="s">
        <v>1402</v>
      </c>
      <c r="AT29" s="529" t="s">
        <v>1402</v>
      </c>
      <c r="AU29" s="529" t="s">
        <v>1402</v>
      </c>
      <c r="AV29" s="529" t="s">
        <v>1402</v>
      </c>
      <c r="AW29" s="529" t="s">
        <v>1402</v>
      </c>
      <c r="AX29" s="529" t="s">
        <v>1643</v>
      </c>
      <c r="AY29" s="529" t="s">
        <v>1643</v>
      </c>
      <c r="AZ29" s="529" t="s">
        <v>1402</v>
      </c>
      <c r="BA29" s="529" t="s">
        <v>1402</v>
      </c>
      <c r="BB29" s="529" t="s">
        <v>1402</v>
      </c>
      <c r="BC29" s="529" t="s">
        <v>1402</v>
      </c>
      <c r="BD29" s="529" t="s">
        <v>1402</v>
      </c>
      <c r="BE29" s="529" t="s">
        <v>1402</v>
      </c>
      <c r="BF29" s="529" t="s">
        <v>1402</v>
      </c>
      <c r="BG29" s="529" t="s">
        <v>1402</v>
      </c>
      <c r="BH29" s="529" t="s">
        <v>1402</v>
      </c>
      <c r="BI29" s="529" t="s">
        <v>1402</v>
      </c>
      <c r="BJ29" s="529" t="s">
        <v>1402</v>
      </c>
      <c r="BK29" s="529" t="s">
        <v>1402</v>
      </c>
      <c r="BL29" s="529" t="s">
        <v>1402</v>
      </c>
      <c r="BM29" s="529" t="s">
        <v>1402</v>
      </c>
      <c r="BN29" s="529" t="s">
        <v>1402</v>
      </c>
      <c r="BO29" s="529" t="s">
        <v>1402</v>
      </c>
      <c r="BP29" s="529" t="s">
        <v>1402</v>
      </c>
      <c r="BQ29" s="529" t="s">
        <v>1402</v>
      </c>
      <c r="BR29" s="529" t="s">
        <v>1402</v>
      </c>
      <c r="BS29" s="529" t="s">
        <v>1402</v>
      </c>
      <c r="BT29" s="529" t="s">
        <v>1402</v>
      </c>
      <c r="BU29" s="529" t="s">
        <v>1402</v>
      </c>
      <c r="BV29" s="529" t="s">
        <v>1402</v>
      </c>
      <c r="BW29" s="529" t="s">
        <v>1402</v>
      </c>
      <c r="BX29" s="529" t="s">
        <v>1402</v>
      </c>
      <c r="BY29" s="529" t="s">
        <v>1402</v>
      </c>
      <c r="BZ29" s="529" t="s">
        <v>1402</v>
      </c>
      <c r="CA29" s="529" t="s">
        <v>1402</v>
      </c>
      <c r="CB29" s="529" t="s">
        <v>1402</v>
      </c>
      <c r="CC29" s="529" t="s">
        <v>1402</v>
      </c>
      <c r="CD29" s="529" t="s">
        <v>1402</v>
      </c>
      <c r="CE29" s="529" t="s">
        <v>1402</v>
      </c>
      <c r="CF29" s="529" t="s">
        <v>1402</v>
      </c>
      <c r="CG29" s="529" t="s">
        <v>1402</v>
      </c>
      <c r="CH29" s="529" t="s">
        <v>1402</v>
      </c>
      <c r="CI29" s="529" t="s">
        <v>1402</v>
      </c>
      <c r="CJ29" s="529" t="s">
        <v>1402</v>
      </c>
      <c r="CK29" s="529" t="s">
        <v>1703</v>
      </c>
      <c r="CL29" s="529" t="s">
        <v>1658</v>
      </c>
      <c r="CM29" s="529" t="s">
        <v>31</v>
      </c>
      <c r="CN29" s="529" t="s">
        <v>459</v>
      </c>
      <c r="CO29" s="529" t="s">
        <v>459</v>
      </c>
      <c r="CP29" s="529"/>
      <c r="CQ29" s="529"/>
      <c r="CR29" s="529"/>
      <c r="CS29" s="529"/>
      <c r="CT29" s="529"/>
      <c r="CU29" s="529"/>
      <c r="CV29" s="529"/>
      <c r="CW29" s="529"/>
      <c r="CX29" s="529" t="s">
        <v>1704</v>
      </c>
    </row>
    <row r="30" ht="14.25" spans="1:102">
      <c r="A30" s="528" t="s">
        <v>911</v>
      </c>
      <c r="B30" s="528">
        <v>1029</v>
      </c>
      <c r="C30" s="528" t="s">
        <v>818</v>
      </c>
      <c r="D30" s="528" t="s">
        <v>1402</v>
      </c>
      <c r="E30" s="528" t="s">
        <v>1402</v>
      </c>
      <c r="F30" s="528" t="s">
        <v>1402</v>
      </c>
      <c r="G30" s="528" t="s">
        <v>1402</v>
      </c>
      <c r="H30" s="528" t="s">
        <v>1402</v>
      </c>
      <c r="I30" s="528" t="s">
        <v>1402</v>
      </c>
      <c r="J30" s="528" t="s">
        <v>1402</v>
      </c>
      <c r="K30" s="528" t="s">
        <v>1402</v>
      </c>
      <c r="L30" s="528" t="s">
        <v>1402</v>
      </c>
      <c r="M30" s="528" t="s">
        <v>1402</v>
      </c>
      <c r="N30" s="528" t="s">
        <v>1643</v>
      </c>
      <c r="O30" s="528" t="s">
        <v>1402</v>
      </c>
      <c r="P30" s="528" t="s">
        <v>1649</v>
      </c>
      <c r="Q30" s="528" t="s">
        <v>1649</v>
      </c>
      <c r="R30" s="528" t="s">
        <v>1649</v>
      </c>
      <c r="S30" s="528" t="s">
        <v>1402</v>
      </c>
      <c r="T30" s="528" t="s">
        <v>1402</v>
      </c>
      <c r="U30" s="528" t="s">
        <v>1402</v>
      </c>
      <c r="V30" s="528" t="s">
        <v>1643</v>
      </c>
      <c r="W30" s="528" t="s">
        <v>1402</v>
      </c>
      <c r="X30" s="528" t="s">
        <v>1402</v>
      </c>
      <c r="Y30" s="528" t="s">
        <v>1643</v>
      </c>
      <c r="Z30" s="528" t="s">
        <v>1402</v>
      </c>
      <c r="AA30" s="528" t="s">
        <v>1402</v>
      </c>
      <c r="AB30" s="528" t="s">
        <v>1402</v>
      </c>
      <c r="AC30" s="528" t="s">
        <v>1402</v>
      </c>
      <c r="AD30" s="528" t="s">
        <v>1402</v>
      </c>
      <c r="AE30" s="528" t="s">
        <v>1643</v>
      </c>
      <c r="AF30" s="528" t="s">
        <v>1402</v>
      </c>
      <c r="AG30" s="528" t="s">
        <v>1402</v>
      </c>
      <c r="AH30" s="528" t="s">
        <v>1402</v>
      </c>
      <c r="AI30" s="528" t="s">
        <v>1402</v>
      </c>
      <c r="AJ30" s="528" t="s">
        <v>1402</v>
      </c>
      <c r="AK30" s="528" t="s">
        <v>1402</v>
      </c>
      <c r="AL30" s="528" t="s">
        <v>1402</v>
      </c>
      <c r="AM30" s="528" t="s">
        <v>1402</v>
      </c>
      <c r="AN30" s="528" t="s">
        <v>1402</v>
      </c>
      <c r="AO30" s="528" t="s">
        <v>1402</v>
      </c>
      <c r="AP30" s="528" t="s">
        <v>1402</v>
      </c>
      <c r="AQ30" s="528" t="s">
        <v>1649</v>
      </c>
      <c r="AR30" s="528" t="s">
        <v>1402</v>
      </c>
      <c r="AS30" s="528" t="s">
        <v>1402</v>
      </c>
      <c r="AT30" s="528" t="s">
        <v>1402</v>
      </c>
      <c r="AU30" s="528" t="s">
        <v>1649</v>
      </c>
      <c r="AV30" s="528" t="s">
        <v>1402</v>
      </c>
      <c r="AW30" s="528" t="s">
        <v>1402</v>
      </c>
      <c r="AX30" s="528" t="s">
        <v>1402</v>
      </c>
      <c r="AY30" s="528" t="s">
        <v>1402</v>
      </c>
      <c r="AZ30" s="528" t="s">
        <v>1402</v>
      </c>
      <c r="BA30" s="528" t="s">
        <v>1402</v>
      </c>
      <c r="BB30" s="528" t="s">
        <v>1402</v>
      </c>
      <c r="BC30" s="528" t="s">
        <v>1402</v>
      </c>
      <c r="BD30" s="528" t="s">
        <v>1402</v>
      </c>
      <c r="BE30" s="528" t="s">
        <v>1649</v>
      </c>
      <c r="BF30" s="528" t="s">
        <v>1649</v>
      </c>
      <c r="BG30" s="528" t="s">
        <v>1649</v>
      </c>
      <c r="BH30" s="528" t="s">
        <v>1649</v>
      </c>
      <c r="BI30" s="528" t="s">
        <v>1649</v>
      </c>
      <c r="BJ30" s="528" t="s">
        <v>1649</v>
      </c>
      <c r="BK30" s="528" t="s">
        <v>1649</v>
      </c>
      <c r="BL30" s="528" t="s">
        <v>1649</v>
      </c>
      <c r="BM30" s="528" t="s">
        <v>1649</v>
      </c>
      <c r="BN30" s="528" t="s">
        <v>1649</v>
      </c>
      <c r="BO30" s="528" t="s">
        <v>1649</v>
      </c>
      <c r="BP30" s="528" t="s">
        <v>1649</v>
      </c>
      <c r="BQ30" s="528" t="s">
        <v>1649</v>
      </c>
      <c r="BR30" s="528" t="s">
        <v>1402</v>
      </c>
      <c r="BS30" s="528" t="s">
        <v>1649</v>
      </c>
      <c r="BT30" s="528" t="s">
        <v>1402</v>
      </c>
      <c r="BU30" s="528" t="s">
        <v>1402</v>
      </c>
      <c r="BV30" s="528" t="s">
        <v>1402</v>
      </c>
      <c r="BW30" s="528" t="s">
        <v>1402</v>
      </c>
      <c r="BX30" s="528" t="s">
        <v>1402</v>
      </c>
      <c r="BY30" s="528" t="s">
        <v>1402</v>
      </c>
      <c r="BZ30" s="528" t="s">
        <v>1402</v>
      </c>
      <c r="CA30" s="528" t="s">
        <v>1402</v>
      </c>
      <c r="CB30" s="528" t="s">
        <v>1402</v>
      </c>
      <c r="CC30" s="528" t="s">
        <v>1402</v>
      </c>
      <c r="CD30" s="528" t="s">
        <v>1402</v>
      </c>
      <c r="CE30" s="528" t="s">
        <v>1402</v>
      </c>
      <c r="CF30" s="528" t="s">
        <v>1402</v>
      </c>
      <c r="CG30" s="528" t="s">
        <v>1402</v>
      </c>
      <c r="CH30" s="528" t="s">
        <v>1402</v>
      </c>
      <c r="CI30" s="528" t="s">
        <v>1402</v>
      </c>
      <c r="CJ30" s="528" t="s">
        <v>1402</v>
      </c>
      <c r="CK30" s="528" t="s">
        <v>1705</v>
      </c>
      <c r="CL30" s="528" t="s">
        <v>1402</v>
      </c>
      <c r="CM30" s="528" t="s">
        <v>21</v>
      </c>
      <c r="CN30" s="528" t="s">
        <v>11</v>
      </c>
      <c r="CO30" s="528" t="s">
        <v>459</v>
      </c>
      <c r="CP30" s="528"/>
      <c r="CQ30" s="528"/>
      <c r="CR30" s="528"/>
      <c r="CS30" s="528"/>
      <c r="CT30" s="528"/>
      <c r="CU30" s="528"/>
      <c r="CV30" s="528"/>
      <c r="CW30" s="528"/>
      <c r="CX30" s="528" t="s">
        <v>1706</v>
      </c>
    </row>
    <row r="31" ht="14.25" spans="1:102">
      <c r="A31" s="529" t="s">
        <v>915</v>
      </c>
      <c r="B31" s="529">
        <v>1030</v>
      </c>
      <c r="C31" s="529" t="s">
        <v>836</v>
      </c>
      <c r="D31" s="529" t="s">
        <v>1402</v>
      </c>
      <c r="E31" s="529" t="s">
        <v>1402</v>
      </c>
      <c r="F31" s="529" t="s">
        <v>1402</v>
      </c>
      <c r="G31" s="529" t="s">
        <v>1402</v>
      </c>
      <c r="H31" s="529" t="s">
        <v>1402</v>
      </c>
      <c r="I31" s="529" t="s">
        <v>1402</v>
      </c>
      <c r="J31" s="529" t="s">
        <v>1402</v>
      </c>
      <c r="K31" s="529" t="s">
        <v>1402</v>
      </c>
      <c r="L31" s="529" t="s">
        <v>1402</v>
      </c>
      <c r="M31" s="529" t="s">
        <v>1402</v>
      </c>
      <c r="N31" s="529" t="s">
        <v>1402</v>
      </c>
      <c r="O31" s="529" t="s">
        <v>1402</v>
      </c>
      <c r="P31" s="529" t="s">
        <v>1402</v>
      </c>
      <c r="Q31" s="529" t="s">
        <v>1402</v>
      </c>
      <c r="R31" s="529" t="s">
        <v>1402</v>
      </c>
      <c r="S31" s="529" t="s">
        <v>1402</v>
      </c>
      <c r="T31" s="529" t="s">
        <v>1402</v>
      </c>
      <c r="U31" s="529" t="s">
        <v>1402</v>
      </c>
      <c r="V31" s="529" t="s">
        <v>1402</v>
      </c>
      <c r="W31" s="529" t="s">
        <v>1402</v>
      </c>
      <c r="X31" s="529" t="s">
        <v>1402</v>
      </c>
      <c r="Y31" s="529" t="s">
        <v>1402</v>
      </c>
      <c r="Z31" s="529" t="s">
        <v>1643</v>
      </c>
      <c r="AA31" s="529" t="s">
        <v>1402</v>
      </c>
      <c r="AB31" s="529" t="s">
        <v>1402</v>
      </c>
      <c r="AC31" s="529" t="s">
        <v>1402</v>
      </c>
      <c r="AD31" s="529" t="s">
        <v>1402</v>
      </c>
      <c r="AE31" s="529" t="s">
        <v>1402</v>
      </c>
      <c r="AF31" s="529" t="s">
        <v>1402</v>
      </c>
      <c r="AG31" s="529" t="s">
        <v>1402</v>
      </c>
      <c r="AH31" s="529" t="s">
        <v>1402</v>
      </c>
      <c r="AI31" s="529" t="s">
        <v>1402</v>
      </c>
      <c r="AJ31" s="529" t="s">
        <v>1402</v>
      </c>
      <c r="AK31" s="529" t="s">
        <v>1402</v>
      </c>
      <c r="AL31" s="529" t="s">
        <v>1402</v>
      </c>
      <c r="AM31" s="529" t="s">
        <v>1402</v>
      </c>
      <c r="AN31" s="529" t="s">
        <v>1402</v>
      </c>
      <c r="AO31" s="529" t="s">
        <v>1402</v>
      </c>
      <c r="AP31" s="529" t="s">
        <v>1402</v>
      </c>
      <c r="AQ31" s="529" t="s">
        <v>1643</v>
      </c>
      <c r="AR31" s="529" t="s">
        <v>1402</v>
      </c>
      <c r="AS31" s="529" t="s">
        <v>1402</v>
      </c>
      <c r="AT31" s="529" t="s">
        <v>1402</v>
      </c>
      <c r="AU31" s="529" t="s">
        <v>1643</v>
      </c>
      <c r="AV31" s="529" t="s">
        <v>1643</v>
      </c>
      <c r="AW31" s="529" t="s">
        <v>1402</v>
      </c>
      <c r="AX31" s="529" t="s">
        <v>1643</v>
      </c>
      <c r="AY31" s="529" t="s">
        <v>1643</v>
      </c>
      <c r="AZ31" s="529" t="s">
        <v>1402</v>
      </c>
      <c r="BA31" s="529" t="s">
        <v>1643</v>
      </c>
      <c r="BB31" s="529" t="s">
        <v>1402</v>
      </c>
      <c r="BC31" s="529" t="s">
        <v>1402</v>
      </c>
      <c r="BD31" s="529" t="s">
        <v>1402</v>
      </c>
      <c r="BE31" s="529" t="s">
        <v>1402</v>
      </c>
      <c r="BF31" s="529" t="s">
        <v>1402</v>
      </c>
      <c r="BG31" s="529" t="s">
        <v>1402</v>
      </c>
      <c r="BH31" s="529" t="s">
        <v>1402</v>
      </c>
      <c r="BI31" s="529" t="s">
        <v>1402</v>
      </c>
      <c r="BJ31" s="529" t="s">
        <v>1402</v>
      </c>
      <c r="BK31" s="529" t="s">
        <v>1402</v>
      </c>
      <c r="BL31" s="529" t="s">
        <v>1402</v>
      </c>
      <c r="BM31" s="529" t="s">
        <v>1402</v>
      </c>
      <c r="BN31" s="529" t="s">
        <v>1402</v>
      </c>
      <c r="BO31" s="529" t="s">
        <v>1402</v>
      </c>
      <c r="BP31" s="529" t="s">
        <v>1402</v>
      </c>
      <c r="BQ31" s="529" t="s">
        <v>1402</v>
      </c>
      <c r="BR31" s="529" t="s">
        <v>1402</v>
      </c>
      <c r="BS31" s="529" t="s">
        <v>1402</v>
      </c>
      <c r="BT31" s="529" t="s">
        <v>1402</v>
      </c>
      <c r="BU31" s="529" t="s">
        <v>1402</v>
      </c>
      <c r="BV31" s="529" t="s">
        <v>1402</v>
      </c>
      <c r="BW31" s="529" t="s">
        <v>1402</v>
      </c>
      <c r="BX31" s="529" t="s">
        <v>1402</v>
      </c>
      <c r="BY31" s="529" t="s">
        <v>1402</v>
      </c>
      <c r="BZ31" s="529" t="s">
        <v>1402</v>
      </c>
      <c r="CA31" s="529" t="s">
        <v>1402</v>
      </c>
      <c r="CB31" s="529" t="s">
        <v>1402</v>
      </c>
      <c r="CC31" s="529" t="s">
        <v>1402</v>
      </c>
      <c r="CD31" s="529" t="s">
        <v>1402</v>
      </c>
      <c r="CE31" s="529" t="s">
        <v>1402</v>
      </c>
      <c r="CF31" s="529" t="s">
        <v>1402</v>
      </c>
      <c r="CG31" s="529" t="s">
        <v>1402</v>
      </c>
      <c r="CH31" s="529" t="s">
        <v>1402</v>
      </c>
      <c r="CI31" s="529" t="s">
        <v>1402</v>
      </c>
      <c r="CJ31" s="529" t="s">
        <v>1402</v>
      </c>
      <c r="CK31" s="529" t="s">
        <v>1707</v>
      </c>
      <c r="CL31" s="529" t="s">
        <v>1645</v>
      </c>
      <c r="CM31" s="529" t="s">
        <v>21</v>
      </c>
      <c r="CN31" s="529" t="s">
        <v>459</v>
      </c>
      <c r="CO31" s="529" t="s">
        <v>459</v>
      </c>
      <c r="CP31" s="529"/>
      <c r="CQ31" s="529"/>
      <c r="CR31" s="529"/>
      <c r="CS31" s="529"/>
      <c r="CT31" s="529"/>
      <c r="CU31" s="529"/>
      <c r="CV31" s="529"/>
      <c r="CW31" s="529"/>
      <c r="CX31" s="529" t="s">
        <v>1708</v>
      </c>
    </row>
    <row r="32" ht="14.25" spans="1:102">
      <c r="A32" s="528" t="s">
        <v>919</v>
      </c>
      <c r="B32" s="528">
        <v>1031</v>
      </c>
      <c r="C32" s="528" t="s">
        <v>920</v>
      </c>
      <c r="D32" s="528" t="s">
        <v>1643</v>
      </c>
      <c r="E32" s="528" t="s">
        <v>1402</v>
      </c>
      <c r="F32" s="528" t="s">
        <v>1402</v>
      </c>
      <c r="G32" s="528" t="s">
        <v>1402</v>
      </c>
      <c r="H32" s="528" t="s">
        <v>1402</v>
      </c>
      <c r="I32" s="528" t="s">
        <v>1402</v>
      </c>
      <c r="J32" s="528" t="s">
        <v>1402</v>
      </c>
      <c r="K32" s="528" t="s">
        <v>1402</v>
      </c>
      <c r="L32" s="528" t="s">
        <v>1402</v>
      </c>
      <c r="M32" s="528" t="s">
        <v>1402</v>
      </c>
      <c r="N32" s="528" t="s">
        <v>1402</v>
      </c>
      <c r="O32" s="528" t="s">
        <v>1402</v>
      </c>
      <c r="P32" s="528" t="s">
        <v>1402</v>
      </c>
      <c r="Q32" s="528" t="s">
        <v>1402</v>
      </c>
      <c r="R32" s="528" t="s">
        <v>1402</v>
      </c>
      <c r="S32" s="528" t="s">
        <v>1402</v>
      </c>
      <c r="T32" s="528" t="s">
        <v>1402</v>
      </c>
      <c r="U32" s="528" t="s">
        <v>1402</v>
      </c>
      <c r="V32" s="528" t="s">
        <v>1402</v>
      </c>
      <c r="W32" s="528" t="s">
        <v>1402</v>
      </c>
      <c r="X32" s="528" t="s">
        <v>1402</v>
      </c>
      <c r="Y32" s="528" t="s">
        <v>1402</v>
      </c>
      <c r="Z32" s="528" t="s">
        <v>1402</v>
      </c>
      <c r="AA32" s="528" t="s">
        <v>1402</v>
      </c>
      <c r="AB32" s="528" t="s">
        <v>1402</v>
      </c>
      <c r="AC32" s="528" t="s">
        <v>1643</v>
      </c>
      <c r="AD32" s="528" t="s">
        <v>1643</v>
      </c>
      <c r="AE32" s="528" t="s">
        <v>1402</v>
      </c>
      <c r="AF32" s="528" t="s">
        <v>1402</v>
      </c>
      <c r="AG32" s="528" t="s">
        <v>1643</v>
      </c>
      <c r="AH32" s="528" t="s">
        <v>1402</v>
      </c>
      <c r="AI32" s="528" t="s">
        <v>1402</v>
      </c>
      <c r="AJ32" s="528" t="s">
        <v>1402</v>
      </c>
      <c r="AK32" s="528" t="s">
        <v>1402</v>
      </c>
      <c r="AL32" s="528" t="s">
        <v>1402</v>
      </c>
      <c r="AM32" s="528" t="s">
        <v>1402</v>
      </c>
      <c r="AN32" s="528" t="s">
        <v>1402</v>
      </c>
      <c r="AO32" s="528" t="s">
        <v>1402</v>
      </c>
      <c r="AP32" s="528" t="s">
        <v>1402</v>
      </c>
      <c r="AQ32" s="528" t="s">
        <v>1402</v>
      </c>
      <c r="AR32" s="528" t="s">
        <v>1402</v>
      </c>
      <c r="AS32" s="528" t="s">
        <v>1402</v>
      </c>
      <c r="AT32" s="528" t="s">
        <v>1402</v>
      </c>
      <c r="AU32" s="528" t="s">
        <v>1402</v>
      </c>
      <c r="AV32" s="528" t="s">
        <v>1402</v>
      </c>
      <c r="AW32" s="528" t="s">
        <v>1402</v>
      </c>
      <c r="AX32" s="528" t="s">
        <v>1402</v>
      </c>
      <c r="AY32" s="528" t="s">
        <v>1402</v>
      </c>
      <c r="AZ32" s="528" t="s">
        <v>1402</v>
      </c>
      <c r="BA32" s="528" t="s">
        <v>1643</v>
      </c>
      <c r="BB32" s="528" t="s">
        <v>1643</v>
      </c>
      <c r="BC32" s="528" t="s">
        <v>1402</v>
      </c>
      <c r="BD32" s="528" t="s">
        <v>1402</v>
      </c>
      <c r="BE32" s="528" t="s">
        <v>1643</v>
      </c>
      <c r="BF32" s="528" t="s">
        <v>1643</v>
      </c>
      <c r="BG32" s="528" t="s">
        <v>1643</v>
      </c>
      <c r="BH32" s="528" t="s">
        <v>1643</v>
      </c>
      <c r="BI32" s="528" t="s">
        <v>1643</v>
      </c>
      <c r="BJ32" s="528" t="s">
        <v>1643</v>
      </c>
      <c r="BK32" s="528" t="s">
        <v>1643</v>
      </c>
      <c r="BL32" s="528" t="s">
        <v>1643</v>
      </c>
      <c r="BM32" s="528" t="s">
        <v>1643</v>
      </c>
      <c r="BN32" s="528" t="s">
        <v>1402</v>
      </c>
      <c r="BO32" s="528" t="s">
        <v>1643</v>
      </c>
      <c r="BP32" s="528" t="s">
        <v>1643</v>
      </c>
      <c r="BQ32" s="528" t="s">
        <v>1643</v>
      </c>
      <c r="BR32" s="528" t="s">
        <v>1402</v>
      </c>
      <c r="BS32" s="528" t="s">
        <v>1402</v>
      </c>
      <c r="BT32" s="528" t="s">
        <v>1402</v>
      </c>
      <c r="BU32" s="528" t="s">
        <v>1402</v>
      </c>
      <c r="BV32" s="528" t="s">
        <v>1402</v>
      </c>
      <c r="BW32" s="528" t="s">
        <v>1402</v>
      </c>
      <c r="BX32" s="528" t="s">
        <v>1402</v>
      </c>
      <c r="BY32" s="528" t="s">
        <v>1402</v>
      </c>
      <c r="BZ32" s="528" t="s">
        <v>1402</v>
      </c>
      <c r="CA32" s="528" t="s">
        <v>1402</v>
      </c>
      <c r="CB32" s="528" t="s">
        <v>1402</v>
      </c>
      <c r="CC32" s="528" t="s">
        <v>1402</v>
      </c>
      <c r="CD32" s="528" t="s">
        <v>1402</v>
      </c>
      <c r="CE32" s="528" t="s">
        <v>1402</v>
      </c>
      <c r="CF32" s="528" t="s">
        <v>1402</v>
      </c>
      <c r="CG32" s="528" t="s">
        <v>1402</v>
      </c>
      <c r="CH32" s="528" t="s">
        <v>1402</v>
      </c>
      <c r="CI32" s="528" t="s">
        <v>1402</v>
      </c>
      <c r="CJ32" s="528" t="s">
        <v>1402</v>
      </c>
      <c r="CK32" s="528" t="s">
        <v>1709</v>
      </c>
      <c r="CL32" s="528" t="s">
        <v>1402</v>
      </c>
      <c r="CM32" s="528" t="s">
        <v>21</v>
      </c>
      <c r="CN32" s="528" t="s">
        <v>11</v>
      </c>
      <c r="CO32" s="528" t="s">
        <v>459</v>
      </c>
      <c r="CP32" s="528"/>
      <c r="CQ32" s="528"/>
      <c r="CR32" s="528"/>
      <c r="CS32" s="528"/>
      <c r="CT32" s="528"/>
      <c r="CU32" s="528"/>
      <c r="CV32" s="528"/>
      <c r="CW32" s="528"/>
      <c r="CX32" s="528" t="s">
        <v>1710</v>
      </c>
    </row>
    <row r="33" ht="14.25" spans="1:102">
      <c r="A33" s="529" t="s">
        <v>924</v>
      </c>
      <c r="B33" s="529">
        <v>1032</v>
      </c>
      <c r="C33" s="529" t="s">
        <v>925</v>
      </c>
      <c r="D33" s="529" t="s">
        <v>1402</v>
      </c>
      <c r="E33" s="529" t="s">
        <v>1402</v>
      </c>
      <c r="F33" s="529" t="s">
        <v>1402</v>
      </c>
      <c r="G33" s="529" t="s">
        <v>1402</v>
      </c>
      <c r="H33" s="529" t="s">
        <v>1402</v>
      </c>
      <c r="I33" s="529" t="s">
        <v>1402</v>
      </c>
      <c r="J33" s="529" t="s">
        <v>1402</v>
      </c>
      <c r="K33" s="529" t="s">
        <v>1402</v>
      </c>
      <c r="L33" s="529" t="s">
        <v>1643</v>
      </c>
      <c r="M33" s="529" t="s">
        <v>1402</v>
      </c>
      <c r="N33" s="529" t="s">
        <v>1402</v>
      </c>
      <c r="O33" s="529" t="s">
        <v>1402</v>
      </c>
      <c r="P33" s="529" t="s">
        <v>1402</v>
      </c>
      <c r="Q33" s="529" t="s">
        <v>1402</v>
      </c>
      <c r="R33" s="529" t="s">
        <v>1402</v>
      </c>
      <c r="S33" s="529" t="s">
        <v>1402</v>
      </c>
      <c r="T33" s="529" t="s">
        <v>1643</v>
      </c>
      <c r="U33" s="529" t="s">
        <v>1402</v>
      </c>
      <c r="V33" s="529" t="s">
        <v>1402</v>
      </c>
      <c r="W33" s="529" t="s">
        <v>1402</v>
      </c>
      <c r="X33" s="529" t="s">
        <v>1402</v>
      </c>
      <c r="Y33" s="529" t="s">
        <v>1402</v>
      </c>
      <c r="Z33" s="529" t="s">
        <v>1402</v>
      </c>
      <c r="AA33" s="529" t="s">
        <v>1402</v>
      </c>
      <c r="AB33" s="529" t="s">
        <v>1402</v>
      </c>
      <c r="AC33" s="529" t="s">
        <v>1402</v>
      </c>
      <c r="AD33" s="529" t="s">
        <v>1643</v>
      </c>
      <c r="AE33" s="529" t="s">
        <v>1402</v>
      </c>
      <c r="AF33" s="529" t="s">
        <v>1402</v>
      </c>
      <c r="AG33" s="529" t="s">
        <v>1402</v>
      </c>
      <c r="AH33" s="529" t="s">
        <v>1402</v>
      </c>
      <c r="AI33" s="529" t="s">
        <v>1402</v>
      </c>
      <c r="AJ33" s="529" t="s">
        <v>1402</v>
      </c>
      <c r="AK33" s="529" t="s">
        <v>1402</v>
      </c>
      <c r="AL33" s="529" t="s">
        <v>1402</v>
      </c>
      <c r="AM33" s="529" t="s">
        <v>1402</v>
      </c>
      <c r="AN33" s="529" t="s">
        <v>1402</v>
      </c>
      <c r="AO33" s="529" t="s">
        <v>1402</v>
      </c>
      <c r="AP33" s="529" t="s">
        <v>1402</v>
      </c>
      <c r="AQ33" s="529" t="s">
        <v>1402</v>
      </c>
      <c r="AR33" s="529" t="s">
        <v>1402</v>
      </c>
      <c r="AS33" s="529" t="s">
        <v>1402</v>
      </c>
      <c r="AT33" s="529" t="s">
        <v>1402</v>
      </c>
      <c r="AU33" s="529" t="s">
        <v>1402</v>
      </c>
      <c r="AV33" s="529" t="s">
        <v>1402</v>
      </c>
      <c r="AW33" s="529" t="s">
        <v>1402</v>
      </c>
      <c r="AX33" s="529" t="s">
        <v>1402</v>
      </c>
      <c r="AY33" s="529" t="s">
        <v>1402</v>
      </c>
      <c r="AZ33" s="529" t="s">
        <v>1402</v>
      </c>
      <c r="BA33" s="529" t="s">
        <v>1649</v>
      </c>
      <c r="BB33" s="529" t="s">
        <v>1649</v>
      </c>
      <c r="BC33" s="529" t="s">
        <v>1402</v>
      </c>
      <c r="BD33" s="529" t="s">
        <v>1402</v>
      </c>
      <c r="BE33" s="529" t="s">
        <v>1643</v>
      </c>
      <c r="BF33" s="529" t="s">
        <v>1643</v>
      </c>
      <c r="BG33" s="529" t="s">
        <v>1643</v>
      </c>
      <c r="BH33" s="529" t="s">
        <v>1643</v>
      </c>
      <c r="BI33" s="529" t="s">
        <v>1643</v>
      </c>
      <c r="BJ33" s="529" t="s">
        <v>1643</v>
      </c>
      <c r="BK33" s="529" t="s">
        <v>1643</v>
      </c>
      <c r="BL33" s="529" t="s">
        <v>1643</v>
      </c>
      <c r="BM33" s="529" t="s">
        <v>1643</v>
      </c>
      <c r="BN33" s="529" t="s">
        <v>1402</v>
      </c>
      <c r="BO33" s="529" t="s">
        <v>1643</v>
      </c>
      <c r="BP33" s="529" t="s">
        <v>1643</v>
      </c>
      <c r="BQ33" s="529" t="s">
        <v>1643</v>
      </c>
      <c r="BR33" s="529" t="s">
        <v>1402</v>
      </c>
      <c r="BS33" s="529" t="s">
        <v>1402</v>
      </c>
      <c r="BT33" s="529" t="s">
        <v>1402</v>
      </c>
      <c r="BU33" s="529" t="s">
        <v>1402</v>
      </c>
      <c r="BV33" s="529" t="s">
        <v>1402</v>
      </c>
      <c r="BW33" s="529" t="s">
        <v>1402</v>
      </c>
      <c r="BX33" s="529" t="s">
        <v>1402</v>
      </c>
      <c r="BY33" s="529" t="s">
        <v>1402</v>
      </c>
      <c r="BZ33" s="529" t="s">
        <v>1402</v>
      </c>
      <c r="CA33" s="529" t="s">
        <v>1402</v>
      </c>
      <c r="CB33" s="529" t="s">
        <v>1402</v>
      </c>
      <c r="CC33" s="529" t="s">
        <v>1402</v>
      </c>
      <c r="CD33" s="529" t="s">
        <v>1402</v>
      </c>
      <c r="CE33" s="529" t="s">
        <v>1402</v>
      </c>
      <c r="CF33" s="529" t="s">
        <v>1402</v>
      </c>
      <c r="CG33" s="529" t="s">
        <v>1402</v>
      </c>
      <c r="CH33" s="529" t="s">
        <v>1402</v>
      </c>
      <c r="CI33" s="529" t="s">
        <v>1402</v>
      </c>
      <c r="CJ33" s="529" t="s">
        <v>1402</v>
      </c>
      <c r="CK33" s="529" t="s">
        <v>1711</v>
      </c>
      <c r="CL33" s="529" t="s">
        <v>1658</v>
      </c>
      <c r="CM33" s="529" t="s">
        <v>11</v>
      </c>
      <c r="CN33" s="529" t="s">
        <v>21</v>
      </c>
      <c r="CO33" s="529" t="s">
        <v>459</v>
      </c>
      <c r="CP33" s="529"/>
      <c r="CQ33" s="529"/>
      <c r="CR33" s="529"/>
      <c r="CS33" s="529"/>
      <c r="CT33" s="529"/>
      <c r="CU33" s="529"/>
      <c r="CV33" s="529"/>
      <c r="CW33" s="529"/>
      <c r="CX33" s="529" t="s">
        <v>1712</v>
      </c>
    </row>
    <row r="34" ht="14.25" spans="1:102">
      <c r="A34" s="528" t="s">
        <v>928</v>
      </c>
      <c r="B34" s="528">
        <v>1033</v>
      </c>
      <c r="C34" s="528" t="s">
        <v>929</v>
      </c>
      <c r="D34" s="528" t="s">
        <v>1643</v>
      </c>
      <c r="E34" s="528" t="s">
        <v>1649</v>
      </c>
      <c r="F34" s="528" t="s">
        <v>1649</v>
      </c>
      <c r="G34" s="528" t="s">
        <v>1649</v>
      </c>
      <c r="H34" s="528" t="s">
        <v>1649</v>
      </c>
      <c r="I34" s="528" t="s">
        <v>1649</v>
      </c>
      <c r="J34" s="528" t="s">
        <v>1649</v>
      </c>
      <c r="K34" s="528" t="s">
        <v>1649</v>
      </c>
      <c r="L34" s="528" t="s">
        <v>1649</v>
      </c>
      <c r="M34" s="528" t="s">
        <v>1402</v>
      </c>
      <c r="N34" s="528" t="s">
        <v>1402</v>
      </c>
      <c r="O34" s="528" t="s">
        <v>1402</v>
      </c>
      <c r="P34" s="528" t="s">
        <v>1402</v>
      </c>
      <c r="Q34" s="528" t="s">
        <v>1402</v>
      </c>
      <c r="R34" s="528" t="s">
        <v>1402</v>
      </c>
      <c r="S34" s="528" t="s">
        <v>1402</v>
      </c>
      <c r="T34" s="528" t="s">
        <v>1643</v>
      </c>
      <c r="U34" s="528" t="s">
        <v>1402</v>
      </c>
      <c r="V34" s="528" t="s">
        <v>1402</v>
      </c>
      <c r="W34" s="528" t="s">
        <v>1402</v>
      </c>
      <c r="X34" s="528" t="s">
        <v>1402</v>
      </c>
      <c r="Y34" s="528" t="s">
        <v>1402</v>
      </c>
      <c r="Z34" s="528" t="s">
        <v>1643</v>
      </c>
      <c r="AA34" s="528" t="s">
        <v>1402</v>
      </c>
      <c r="AB34" s="528" t="s">
        <v>1402</v>
      </c>
      <c r="AC34" s="528" t="s">
        <v>1402</v>
      </c>
      <c r="AD34" s="528" t="s">
        <v>1402</v>
      </c>
      <c r="AE34" s="528" t="s">
        <v>1402</v>
      </c>
      <c r="AF34" s="528" t="s">
        <v>1402</v>
      </c>
      <c r="AG34" s="528" t="s">
        <v>1643</v>
      </c>
      <c r="AH34" s="528" t="s">
        <v>1402</v>
      </c>
      <c r="AI34" s="528" t="s">
        <v>1402</v>
      </c>
      <c r="AJ34" s="528" t="s">
        <v>1402</v>
      </c>
      <c r="AK34" s="528" t="s">
        <v>1402</v>
      </c>
      <c r="AL34" s="528" t="s">
        <v>1402</v>
      </c>
      <c r="AM34" s="528" t="s">
        <v>1402</v>
      </c>
      <c r="AN34" s="528" t="s">
        <v>1402</v>
      </c>
      <c r="AO34" s="528" t="s">
        <v>1402</v>
      </c>
      <c r="AP34" s="528" t="s">
        <v>1402</v>
      </c>
      <c r="AQ34" s="528" t="s">
        <v>1402</v>
      </c>
      <c r="AR34" s="528" t="s">
        <v>1402</v>
      </c>
      <c r="AS34" s="528" t="s">
        <v>1402</v>
      </c>
      <c r="AT34" s="528" t="s">
        <v>1402</v>
      </c>
      <c r="AU34" s="528" t="s">
        <v>1402</v>
      </c>
      <c r="AV34" s="528" t="s">
        <v>1402</v>
      </c>
      <c r="AW34" s="528" t="s">
        <v>1402</v>
      </c>
      <c r="AX34" s="528" t="s">
        <v>1402</v>
      </c>
      <c r="AY34" s="528" t="s">
        <v>1402</v>
      </c>
      <c r="AZ34" s="528" t="s">
        <v>1402</v>
      </c>
      <c r="BA34" s="528" t="s">
        <v>1402</v>
      </c>
      <c r="BB34" s="528" t="s">
        <v>1402</v>
      </c>
      <c r="BC34" s="528" t="s">
        <v>1402</v>
      </c>
      <c r="BD34" s="528" t="s">
        <v>1402</v>
      </c>
      <c r="BE34" s="528" t="s">
        <v>1643</v>
      </c>
      <c r="BF34" s="528" t="s">
        <v>1643</v>
      </c>
      <c r="BG34" s="528" t="s">
        <v>1643</v>
      </c>
      <c r="BH34" s="528" t="s">
        <v>1643</v>
      </c>
      <c r="BI34" s="528" t="s">
        <v>1643</v>
      </c>
      <c r="BJ34" s="528" t="s">
        <v>1643</v>
      </c>
      <c r="BK34" s="528" t="s">
        <v>1643</v>
      </c>
      <c r="BL34" s="528" t="s">
        <v>1643</v>
      </c>
      <c r="BM34" s="528" t="s">
        <v>1643</v>
      </c>
      <c r="BN34" s="528" t="s">
        <v>1402</v>
      </c>
      <c r="BO34" s="528" t="s">
        <v>1643</v>
      </c>
      <c r="BP34" s="528" t="s">
        <v>1643</v>
      </c>
      <c r="BQ34" s="528" t="s">
        <v>1643</v>
      </c>
      <c r="BR34" s="528" t="s">
        <v>1402</v>
      </c>
      <c r="BS34" s="528" t="s">
        <v>1402</v>
      </c>
      <c r="BT34" s="528" t="s">
        <v>1402</v>
      </c>
      <c r="BU34" s="528" t="s">
        <v>1402</v>
      </c>
      <c r="BV34" s="528" t="s">
        <v>1402</v>
      </c>
      <c r="BW34" s="528" t="s">
        <v>1402</v>
      </c>
      <c r="BX34" s="528" t="s">
        <v>1402</v>
      </c>
      <c r="BY34" s="528" t="s">
        <v>1402</v>
      </c>
      <c r="BZ34" s="528" t="s">
        <v>1402</v>
      </c>
      <c r="CA34" s="528" t="s">
        <v>1402</v>
      </c>
      <c r="CB34" s="528" t="s">
        <v>1402</v>
      </c>
      <c r="CC34" s="528" t="s">
        <v>1402</v>
      </c>
      <c r="CD34" s="528" t="s">
        <v>1402</v>
      </c>
      <c r="CE34" s="528" t="s">
        <v>1402</v>
      </c>
      <c r="CF34" s="528" t="s">
        <v>1402</v>
      </c>
      <c r="CG34" s="528" t="s">
        <v>1402</v>
      </c>
      <c r="CH34" s="528" t="s">
        <v>1402</v>
      </c>
      <c r="CI34" s="528" t="s">
        <v>1402</v>
      </c>
      <c r="CJ34" s="528" t="s">
        <v>1402</v>
      </c>
      <c r="CK34" s="528" t="s">
        <v>1713</v>
      </c>
      <c r="CL34" s="528" t="s">
        <v>1402</v>
      </c>
      <c r="CM34" s="528" t="s">
        <v>11</v>
      </c>
      <c r="CN34" s="528" t="s">
        <v>459</v>
      </c>
      <c r="CO34" s="528" t="s">
        <v>459</v>
      </c>
      <c r="CP34" s="528"/>
      <c r="CQ34" s="528"/>
      <c r="CR34" s="528"/>
      <c r="CS34" s="528"/>
      <c r="CT34" s="528"/>
      <c r="CU34" s="528"/>
      <c r="CV34" s="528"/>
      <c r="CW34" s="528"/>
      <c r="CX34" s="528" t="s">
        <v>1714</v>
      </c>
    </row>
    <row r="35" ht="14.25" spans="1:102">
      <c r="A35" s="529" t="s">
        <v>933</v>
      </c>
      <c r="B35" s="529">
        <v>1034</v>
      </c>
      <c r="C35" s="529" t="s">
        <v>934</v>
      </c>
      <c r="D35" s="529" t="s">
        <v>1402</v>
      </c>
      <c r="E35" s="529" t="s">
        <v>1402</v>
      </c>
      <c r="F35" s="529" t="s">
        <v>1402</v>
      </c>
      <c r="G35" s="529" t="s">
        <v>1402</v>
      </c>
      <c r="H35" s="529" t="s">
        <v>1402</v>
      </c>
      <c r="I35" s="529" t="s">
        <v>1402</v>
      </c>
      <c r="J35" s="529" t="s">
        <v>1402</v>
      </c>
      <c r="K35" s="529" t="s">
        <v>1402</v>
      </c>
      <c r="L35" s="529" t="s">
        <v>1402</v>
      </c>
      <c r="M35" s="529" t="s">
        <v>1643</v>
      </c>
      <c r="N35" s="529" t="s">
        <v>1402</v>
      </c>
      <c r="O35" s="529" t="s">
        <v>1402</v>
      </c>
      <c r="P35" s="529" t="s">
        <v>1402</v>
      </c>
      <c r="Q35" s="529" t="s">
        <v>1402</v>
      </c>
      <c r="R35" s="529" t="s">
        <v>1402</v>
      </c>
      <c r="S35" s="529" t="s">
        <v>1402</v>
      </c>
      <c r="T35" s="529" t="s">
        <v>1402</v>
      </c>
      <c r="U35" s="529" t="s">
        <v>1402</v>
      </c>
      <c r="V35" s="529" t="s">
        <v>1402</v>
      </c>
      <c r="W35" s="529" t="s">
        <v>1402</v>
      </c>
      <c r="X35" s="529" t="s">
        <v>1643</v>
      </c>
      <c r="Y35" s="529" t="s">
        <v>1402</v>
      </c>
      <c r="Z35" s="529" t="s">
        <v>1643</v>
      </c>
      <c r="AA35" s="529" t="s">
        <v>1643</v>
      </c>
      <c r="AB35" s="529" t="s">
        <v>1643</v>
      </c>
      <c r="AC35" s="529" t="s">
        <v>1402</v>
      </c>
      <c r="AD35" s="529" t="s">
        <v>1643</v>
      </c>
      <c r="AE35" s="529" t="s">
        <v>1402</v>
      </c>
      <c r="AF35" s="529" t="s">
        <v>1402</v>
      </c>
      <c r="AG35" s="529" t="s">
        <v>1643</v>
      </c>
      <c r="AH35" s="529" t="s">
        <v>1402</v>
      </c>
      <c r="AI35" s="529" t="s">
        <v>1402</v>
      </c>
      <c r="AJ35" s="529" t="s">
        <v>1402</v>
      </c>
      <c r="AK35" s="529" t="s">
        <v>1402</v>
      </c>
      <c r="AL35" s="529" t="s">
        <v>1402</v>
      </c>
      <c r="AM35" s="529" t="s">
        <v>1402</v>
      </c>
      <c r="AN35" s="529" t="s">
        <v>1402</v>
      </c>
      <c r="AO35" s="529" t="s">
        <v>1402</v>
      </c>
      <c r="AP35" s="529" t="s">
        <v>1402</v>
      </c>
      <c r="AQ35" s="529" t="s">
        <v>1402</v>
      </c>
      <c r="AR35" s="529" t="s">
        <v>1402</v>
      </c>
      <c r="AS35" s="529" t="s">
        <v>1402</v>
      </c>
      <c r="AT35" s="529" t="s">
        <v>1402</v>
      </c>
      <c r="AU35" s="529" t="s">
        <v>1402</v>
      </c>
      <c r="AV35" s="529" t="s">
        <v>1402</v>
      </c>
      <c r="AW35" s="529" t="s">
        <v>1402</v>
      </c>
      <c r="AX35" s="529" t="s">
        <v>1402</v>
      </c>
      <c r="AY35" s="529" t="s">
        <v>1402</v>
      </c>
      <c r="AZ35" s="529" t="s">
        <v>1402</v>
      </c>
      <c r="BA35" s="529" t="s">
        <v>1649</v>
      </c>
      <c r="BB35" s="529" t="s">
        <v>1649</v>
      </c>
      <c r="BC35" s="529" t="s">
        <v>1402</v>
      </c>
      <c r="BD35" s="529" t="s">
        <v>1402</v>
      </c>
      <c r="BE35" s="529" t="s">
        <v>1402</v>
      </c>
      <c r="BF35" s="529" t="s">
        <v>1402</v>
      </c>
      <c r="BG35" s="529" t="s">
        <v>1402</v>
      </c>
      <c r="BH35" s="529" t="s">
        <v>1402</v>
      </c>
      <c r="BI35" s="529" t="s">
        <v>1402</v>
      </c>
      <c r="BJ35" s="529" t="s">
        <v>1402</v>
      </c>
      <c r="BK35" s="529" t="s">
        <v>1402</v>
      </c>
      <c r="BL35" s="529" t="s">
        <v>1402</v>
      </c>
      <c r="BM35" s="529" t="s">
        <v>1402</v>
      </c>
      <c r="BN35" s="529" t="s">
        <v>1402</v>
      </c>
      <c r="BO35" s="529" t="s">
        <v>1402</v>
      </c>
      <c r="BP35" s="529" t="s">
        <v>1402</v>
      </c>
      <c r="BQ35" s="529" t="s">
        <v>1402</v>
      </c>
      <c r="BR35" s="529" t="s">
        <v>1402</v>
      </c>
      <c r="BS35" s="529" t="s">
        <v>1402</v>
      </c>
      <c r="BT35" s="529" t="s">
        <v>1402</v>
      </c>
      <c r="BU35" s="529" t="s">
        <v>1402</v>
      </c>
      <c r="BV35" s="529" t="s">
        <v>1402</v>
      </c>
      <c r="BW35" s="529" t="s">
        <v>1402</v>
      </c>
      <c r="BX35" s="529" t="s">
        <v>1402</v>
      </c>
      <c r="BY35" s="529" t="s">
        <v>1402</v>
      </c>
      <c r="BZ35" s="529" t="s">
        <v>1402</v>
      </c>
      <c r="CA35" s="529" t="s">
        <v>1402</v>
      </c>
      <c r="CB35" s="529" t="s">
        <v>1402</v>
      </c>
      <c r="CC35" s="529" t="s">
        <v>1402</v>
      </c>
      <c r="CD35" s="529" t="s">
        <v>1402</v>
      </c>
      <c r="CE35" s="529" t="s">
        <v>1402</v>
      </c>
      <c r="CF35" s="529" t="s">
        <v>1402</v>
      </c>
      <c r="CG35" s="529" t="s">
        <v>1402</v>
      </c>
      <c r="CH35" s="529" t="s">
        <v>1402</v>
      </c>
      <c r="CI35" s="529" t="s">
        <v>1402</v>
      </c>
      <c r="CJ35" s="529" t="s">
        <v>1402</v>
      </c>
      <c r="CK35" s="529" t="s">
        <v>1715</v>
      </c>
      <c r="CL35" s="529" t="s">
        <v>1402</v>
      </c>
      <c r="CM35" s="529" t="s">
        <v>21</v>
      </c>
      <c r="CN35" s="529" t="s">
        <v>459</v>
      </c>
      <c r="CO35" s="529" t="s">
        <v>459</v>
      </c>
      <c r="CP35" s="529"/>
      <c r="CQ35" s="529"/>
      <c r="CR35" s="529"/>
      <c r="CS35" s="529"/>
      <c r="CT35" s="529"/>
      <c r="CU35" s="529"/>
      <c r="CV35" s="529"/>
      <c r="CW35" s="529"/>
      <c r="CX35" s="529" t="s">
        <v>1716</v>
      </c>
    </row>
    <row r="36" ht="14.25" spans="1:102">
      <c r="A36" s="528" t="s">
        <v>936</v>
      </c>
      <c r="B36" s="528">
        <v>1035</v>
      </c>
      <c r="C36" s="528" t="s">
        <v>937</v>
      </c>
      <c r="D36" s="528" t="s">
        <v>1643</v>
      </c>
      <c r="E36" s="528" t="s">
        <v>1649</v>
      </c>
      <c r="F36" s="528" t="s">
        <v>1649</v>
      </c>
      <c r="G36" s="528" t="s">
        <v>1649</v>
      </c>
      <c r="H36" s="528" t="s">
        <v>1649</v>
      </c>
      <c r="I36" s="528" t="s">
        <v>1649</v>
      </c>
      <c r="J36" s="528" t="s">
        <v>1649</v>
      </c>
      <c r="K36" s="528" t="s">
        <v>1649</v>
      </c>
      <c r="L36" s="528" t="s">
        <v>1649</v>
      </c>
      <c r="M36" s="528" t="s">
        <v>1643</v>
      </c>
      <c r="N36" s="528" t="s">
        <v>1402</v>
      </c>
      <c r="O36" s="528" t="s">
        <v>1402</v>
      </c>
      <c r="P36" s="528" t="s">
        <v>1402</v>
      </c>
      <c r="Q36" s="528" t="s">
        <v>1402</v>
      </c>
      <c r="R36" s="528" t="s">
        <v>1402</v>
      </c>
      <c r="S36" s="528" t="s">
        <v>1402</v>
      </c>
      <c r="T36" s="528" t="s">
        <v>1402</v>
      </c>
      <c r="U36" s="528" t="s">
        <v>1402</v>
      </c>
      <c r="V36" s="528" t="s">
        <v>1402</v>
      </c>
      <c r="W36" s="528" t="s">
        <v>1402</v>
      </c>
      <c r="X36" s="528" t="s">
        <v>1402</v>
      </c>
      <c r="Y36" s="528" t="s">
        <v>1402</v>
      </c>
      <c r="Z36" s="528" t="s">
        <v>1402</v>
      </c>
      <c r="AA36" s="528" t="s">
        <v>1643</v>
      </c>
      <c r="AB36" s="528" t="s">
        <v>1643</v>
      </c>
      <c r="AC36" s="528" t="s">
        <v>1402</v>
      </c>
      <c r="AD36" s="528" t="s">
        <v>1402</v>
      </c>
      <c r="AE36" s="528" t="s">
        <v>1402</v>
      </c>
      <c r="AF36" s="528" t="s">
        <v>1402</v>
      </c>
      <c r="AG36" s="528" t="s">
        <v>1402</v>
      </c>
      <c r="AH36" s="528" t="s">
        <v>1402</v>
      </c>
      <c r="AI36" s="528" t="s">
        <v>1402</v>
      </c>
      <c r="AJ36" s="528" t="s">
        <v>1402</v>
      </c>
      <c r="AK36" s="528" t="s">
        <v>1402</v>
      </c>
      <c r="AL36" s="528" t="s">
        <v>1402</v>
      </c>
      <c r="AM36" s="528" t="s">
        <v>1402</v>
      </c>
      <c r="AN36" s="528" t="s">
        <v>1402</v>
      </c>
      <c r="AO36" s="528" t="s">
        <v>1402</v>
      </c>
      <c r="AP36" s="528" t="s">
        <v>1402</v>
      </c>
      <c r="AQ36" s="528" t="s">
        <v>1402</v>
      </c>
      <c r="AR36" s="528" t="s">
        <v>1402</v>
      </c>
      <c r="AS36" s="528" t="s">
        <v>1649</v>
      </c>
      <c r="AT36" s="528" t="s">
        <v>1402</v>
      </c>
      <c r="AU36" s="528" t="s">
        <v>1402</v>
      </c>
      <c r="AV36" s="528" t="s">
        <v>1402</v>
      </c>
      <c r="AW36" s="528" t="s">
        <v>1402</v>
      </c>
      <c r="AX36" s="528" t="s">
        <v>1402</v>
      </c>
      <c r="AY36" s="528" t="s">
        <v>1643</v>
      </c>
      <c r="AZ36" s="528" t="s">
        <v>1402</v>
      </c>
      <c r="BA36" s="528" t="s">
        <v>1402</v>
      </c>
      <c r="BB36" s="528" t="s">
        <v>1402</v>
      </c>
      <c r="BC36" s="528" t="s">
        <v>1402</v>
      </c>
      <c r="BD36" s="528" t="s">
        <v>1402</v>
      </c>
      <c r="BE36" s="528" t="s">
        <v>1402</v>
      </c>
      <c r="BF36" s="528" t="s">
        <v>1402</v>
      </c>
      <c r="BG36" s="528" t="s">
        <v>1402</v>
      </c>
      <c r="BH36" s="528" t="s">
        <v>1402</v>
      </c>
      <c r="BI36" s="528" t="s">
        <v>1402</v>
      </c>
      <c r="BJ36" s="528" t="s">
        <v>1402</v>
      </c>
      <c r="BK36" s="528" t="s">
        <v>1402</v>
      </c>
      <c r="BL36" s="528" t="s">
        <v>1402</v>
      </c>
      <c r="BM36" s="528" t="s">
        <v>1402</v>
      </c>
      <c r="BN36" s="528" t="s">
        <v>1402</v>
      </c>
      <c r="BO36" s="528" t="s">
        <v>1402</v>
      </c>
      <c r="BP36" s="528" t="s">
        <v>1402</v>
      </c>
      <c r="BQ36" s="528" t="s">
        <v>1402</v>
      </c>
      <c r="BR36" s="528" t="s">
        <v>1402</v>
      </c>
      <c r="BS36" s="528" t="s">
        <v>1402</v>
      </c>
      <c r="BT36" s="528" t="s">
        <v>1402</v>
      </c>
      <c r="BU36" s="528" t="s">
        <v>1402</v>
      </c>
      <c r="BV36" s="528" t="s">
        <v>1402</v>
      </c>
      <c r="BW36" s="528" t="s">
        <v>1649</v>
      </c>
      <c r="BX36" s="528" t="s">
        <v>1402</v>
      </c>
      <c r="BY36" s="528" t="s">
        <v>1402</v>
      </c>
      <c r="BZ36" s="528" t="s">
        <v>1649</v>
      </c>
      <c r="CA36" s="528" t="s">
        <v>1402</v>
      </c>
      <c r="CB36" s="528" t="s">
        <v>1402</v>
      </c>
      <c r="CC36" s="528" t="s">
        <v>1402</v>
      </c>
      <c r="CD36" s="528" t="s">
        <v>1402</v>
      </c>
      <c r="CE36" s="528" t="s">
        <v>1402</v>
      </c>
      <c r="CF36" s="528" t="s">
        <v>1402</v>
      </c>
      <c r="CG36" s="528" t="s">
        <v>1402</v>
      </c>
      <c r="CH36" s="528" t="s">
        <v>1402</v>
      </c>
      <c r="CI36" s="528" t="s">
        <v>1402</v>
      </c>
      <c r="CJ36" s="528" t="s">
        <v>1402</v>
      </c>
      <c r="CK36" s="528" t="s">
        <v>1717</v>
      </c>
      <c r="CL36" s="528" t="s">
        <v>1402</v>
      </c>
      <c r="CM36" s="528" t="s">
        <v>447</v>
      </c>
      <c r="CN36" s="528" t="s">
        <v>459</v>
      </c>
      <c r="CO36" s="528" t="s">
        <v>459</v>
      </c>
      <c r="CP36" s="528"/>
      <c r="CQ36" s="528"/>
      <c r="CR36" s="528"/>
      <c r="CS36" s="528"/>
      <c r="CT36" s="528"/>
      <c r="CU36" s="528"/>
      <c r="CV36" s="528"/>
      <c r="CW36" s="528"/>
      <c r="CX36" s="528" t="s">
        <v>1718</v>
      </c>
    </row>
    <row r="37" ht="14.25" spans="1:102">
      <c r="A37" s="529" t="s">
        <v>941</v>
      </c>
      <c r="B37" s="529">
        <v>1036</v>
      </c>
      <c r="C37" s="529" t="s">
        <v>942</v>
      </c>
      <c r="D37" s="529" t="s">
        <v>1643</v>
      </c>
      <c r="E37" s="529" t="s">
        <v>1649</v>
      </c>
      <c r="F37" s="529" t="s">
        <v>1649</v>
      </c>
      <c r="G37" s="529" t="s">
        <v>1649</v>
      </c>
      <c r="H37" s="529" t="s">
        <v>1649</v>
      </c>
      <c r="I37" s="529" t="s">
        <v>1649</v>
      </c>
      <c r="J37" s="529" t="s">
        <v>1649</v>
      </c>
      <c r="K37" s="529" t="s">
        <v>1649</v>
      </c>
      <c r="L37" s="529" t="s">
        <v>1649</v>
      </c>
      <c r="M37" s="529" t="s">
        <v>1402</v>
      </c>
      <c r="N37" s="529" t="s">
        <v>1402</v>
      </c>
      <c r="O37" s="529" t="s">
        <v>1402</v>
      </c>
      <c r="P37" s="529" t="s">
        <v>1402</v>
      </c>
      <c r="Q37" s="529" t="s">
        <v>1402</v>
      </c>
      <c r="R37" s="529" t="s">
        <v>1402</v>
      </c>
      <c r="S37" s="529" t="s">
        <v>1402</v>
      </c>
      <c r="T37" s="529" t="s">
        <v>1402</v>
      </c>
      <c r="U37" s="529" t="s">
        <v>1402</v>
      </c>
      <c r="V37" s="529" t="s">
        <v>1402</v>
      </c>
      <c r="W37" s="529" t="s">
        <v>1402</v>
      </c>
      <c r="X37" s="529" t="s">
        <v>1402</v>
      </c>
      <c r="Y37" s="529" t="s">
        <v>1402</v>
      </c>
      <c r="Z37" s="529" t="s">
        <v>1643</v>
      </c>
      <c r="AA37" s="529" t="s">
        <v>1643</v>
      </c>
      <c r="AB37" s="529" t="s">
        <v>1402</v>
      </c>
      <c r="AC37" s="529" t="s">
        <v>1649</v>
      </c>
      <c r="AD37" s="529" t="s">
        <v>1649</v>
      </c>
      <c r="AE37" s="529" t="s">
        <v>1402</v>
      </c>
      <c r="AF37" s="529" t="s">
        <v>1402</v>
      </c>
      <c r="AG37" s="529" t="s">
        <v>1643</v>
      </c>
      <c r="AH37" s="529" t="s">
        <v>1402</v>
      </c>
      <c r="AI37" s="529" t="s">
        <v>1402</v>
      </c>
      <c r="AJ37" s="529" t="s">
        <v>1402</v>
      </c>
      <c r="AK37" s="529" t="s">
        <v>1402</v>
      </c>
      <c r="AL37" s="529" t="s">
        <v>1402</v>
      </c>
      <c r="AM37" s="529" t="s">
        <v>1402</v>
      </c>
      <c r="AN37" s="529" t="s">
        <v>1402</v>
      </c>
      <c r="AO37" s="529" t="s">
        <v>1402</v>
      </c>
      <c r="AP37" s="529" t="s">
        <v>1402</v>
      </c>
      <c r="AQ37" s="529" t="s">
        <v>1402</v>
      </c>
      <c r="AR37" s="529" t="s">
        <v>1402</v>
      </c>
      <c r="AS37" s="529" t="s">
        <v>1402</v>
      </c>
      <c r="AT37" s="529" t="s">
        <v>1402</v>
      </c>
      <c r="AU37" s="529" t="s">
        <v>1402</v>
      </c>
      <c r="AV37" s="529" t="s">
        <v>1402</v>
      </c>
      <c r="AW37" s="529" t="s">
        <v>1402</v>
      </c>
      <c r="AX37" s="529" t="s">
        <v>1402</v>
      </c>
      <c r="AY37" s="529" t="s">
        <v>1649</v>
      </c>
      <c r="AZ37" s="529" t="s">
        <v>1402</v>
      </c>
      <c r="BA37" s="529" t="s">
        <v>1649</v>
      </c>
      <c r="BB37" s="529" t="s">
        <v>1402</v>
      </c>
      <c r="BC37" s="529" t="s">
        <v>1402</v>
      </c>
      <c r="BD37" s="529" t="s">
        <v>1402</v>
      </c>
      <c r="BE37" s="529" t="s">
        <v>1649</v>
      </c>
      <c r="BF37" s="529" t="s">
        <v>1649</v>
      </c>
      <c r="BG37" s="529" t="s">
        <v>1649</v>
      </c>
      <c r="BH37" s="529" t="s">
        <v>1649</v>
      </c>
      <c r="BI37" s="529" t="s">
        <v>1649</v>
      </c>
      <c r="BJ37" s="529" t="s">
        <v>1649</v>
      </c>
      <c r="BK37" s="529" t="s">
        <v>1649</v>
      </c>
      <c r="BL37" s="529" t="s">
        <v>1649</v>
      </c>
      <c r="BM37" s="529" t="s">
        <v>1649</v>
      </c>
      <c r="BN37" s="529" t="s">
        <v>1649</v>
      </c>
      <c r="BO37" s="529" t="s">
        <v>1649</v>
      </c>
      <c r="BP37" s="529" t="s">
        <v>1649</v>
      </c>
      <c r="BQ37" s="529" t="s">
        <v>1649</v>
      </c>
      <c r="BR37" s="529" t="s">
        <v>1402</v>
      </c>
      <c r="BS37" s="529" t="s">
        <v>1402</v>
      </c>
      <c r="BT37" s="529" t="s">
        <v>1402</v>
      </c>
      <c r="BU37" s="529" t="s">
        <v>1402</v>
      </c>
      <c r="BV37" s="529" t="s">
        <v>1402</v>
      </c>
      <c r="BW37" s="529" t="s">
        <v>1402</v>
      </c>
      <c r="BX37" s="529" t="s">
        <v>1402</v>
      </c>
      <c r="BY37" s="529" t="s">
        <v>1402</v>
      </c>
      <c r="BZ37" s="529" t="s">
        <v>1643</v>
      </c>
      <c r="CA37" s="529" t="s">
        <v>1402</v>
      </c>
      <c r="CB37" s="529" t="s">
        <v>1402</v>
      </c>
      <c r="CC37" s="529" t="s">
        <v>1402</v>
      </c>
      <c r="CD37" s="529" t="s">
        <v>1402</v>
      </c>
      <c r="CE37" s="529" t="s">
        <v>1402</v>
      </c>
      <c r="CF37" s="529" t="s">
        <v>1402</v>
      </c>
      <c r="CG37" s="529" t="s">
        <v>1402</v>
      </c>
      <c r="CH37" s="529" t="s">
        <v>1402</v>
      </c>
      <c r="CI37" s="529" t="s">
        <v>1402</v>
      </c>
      <c r="CJ37" s="529" t="s">
        <v>1402</v>
      </c>
      <c r="CK37" s="529" t="s">
        <v>1719</v>
      </c>
      <c r="CL37" s="529" t="s">
        <v>1402</v>
      </c>
      <c r="CM37" s="529" t="s">
        <v>21</v>
      </c>
      <c r="CN37" s="529" t="s">
        <v>447</v>
      </c>
      <c r="CO37" s="529" t="s">
        <v>459</v>
      </c>
      <c r="CP37" s="529"/>
      <c r="CQ37" s="529"/>
      <c r="CR37" s="529"/>
      <c r="CS37" s="529"/>
      <c r="CT37" s="529"/>
      <c r="CU37" s="529"/>
      <c r="CV37" s="529"/>
      <c r="CW37" s="529"/>
      <c r="CX37" s="529" t="s">
        <v>1720</v>
      </c>
    </row>
    <row r="38" ht="14.25" spans="1:102">
      <c r="A38" s="528" t="s">
        <v>945</v>
      </c>
      <c r="B38" s="528">
        <v>1037</v>
      </c>
      <c r="C38" s="528" t="s">
        <v>885</v>
      </c>
      <c r="D38" s="528" t="s">
        <v>1402</v>
      </c>
      <c r="E38" s="528" t="s">
        <v>1649</v>
      </c>
      <c r="F38" s="528" t="s">
        <v>1649</v>
      </c>
      <c r="G38" s="528" t="s">
        <v>1649</v>
      </c>
      <c r="H38" s="528" t="s">
        <v>1649</v>
      </c>
      <c r="I38" s="528" t="s">
        <v>1649</v>
      </c>
      <c r="J38" s="528" t="s">
        <v>1649</v>
      </c>
      <c r="K38" s="528" t="s">
        <v>1649</v>
      </c>
      <c r="L38" s="528" t="s">
        <v>1649</v>
      </c>
      <c r="M38" s="528" t="s">
        <v>1402</v>
      </c>
      <c r="N38" s="528" t="s">
        <v>1402</v>
      </c>
      <c r="O38" s="528" t="s">
        <v>1402</v>
      </c>
      <c r="P38" s="528" t="s">
        <v>1402</v>
      </c>
      <c r="Q38" s="528" t="s">
        <v>1402</v>
      </c>
      <c r="R38" s="528" t="s">
        <v>1402</v>
      </c>
      <c r="S38" s="528" t="s">
        <v>1402</v>
      </c>
      <c r="T38" s="528" t="s">
        <v>1402</v>
      </c>
      <c r="U38" s="528" t="s">
        <v>1402</v>
      </c>
      <c r="V38" s="528" t="s">
        <v>1402</v>
      </c>
      <c r="W38" s="528" t="s">
        <v>1643</v>
      </c>
      <c r="X38" s="528" t="s">
        <v>1402</v>
      </c>
      <c r="Y38" s="528" t="s">
        <v>1402</v>
      </c>
      <c r="Z38" s="528" t="s">
        <v>1643</v>
      </c>
      <c r="AA38" s="528" t="s">
        <v>1643</v>
      </c>
      <c r="AB38" s="528" t="s">
        <v>1402</v>
      </c>
      <c r="AC38" s="528" t="s">
        <v>1402</v>
      </c>
      <c r="AD38" s="528" t="s">
        <v>1402</v>
      </c>
      <c r="AE38" s="528" t="s">
        <v>1402</v>
      </c>
      <c r="AF38" s="528" t="s">
        <v>1402</v>
      </c>
      <c r="AG38" s="528" t="s">
        <v>1402</v>
      </c>
      <c r="AH38" s="528" t="s">
        <v>1402</v>
      </c>
      <c r="AI38" s="528" t="s">
        <v>1402</v>
      </c>
      <c r="AJ38" s="528" t="s">
        <v>1402</v>
      </c>
      <c r="AK38" s="528" t="s">
        <v>1402</v>
      </c>
      <c r="AL38" s="528" t="s">
        <v>1402</v>
      </c>
      <c r="AM38" s="528" t="s">
        <v>1402</v>
      </c>
      <c r="AN38" s="528" t="s">
        <v>1402</v>
      </c>
      <c r="AO38" s="528" t="s">
        <v>1402</v>
      </c>
      <c r="AP38" s="528" t="s">
        <v>1402</v>
      </c>
      <c r="AQ38" s="528" t="s">
        <v>1402</v>
      </c>
      <c r="AR38" s="528" t="s">
        <v>1402</v>
      </c>
      <c r="AS38" s="528" t="s">
        <v>1402</v>
      </c>
      <c r="AT38" s="528" t="s">
        <v>1402</v>
      </c>
      <c r="AU38" s="528" t="s">
        <v>1402</v>
      </c>
      <c r="AV38" s="528" t="s">
        <v>1643</v>
      </c>
      <c r="AW38" s="528" t="s">
        <v>1643</v>
      </c>
      <c r="AX38" s="528" t="s">
        <v>1402</v>
      </c>
      <c r="AY38" s="528" t="s">
        <v>1402</v>
      </c>
      <c r="AZ38" s="528" t="s">
        <v>1402</v>
      </c>
      <c r="BA38" s="528" t="s">
        <v>1402</v>
      </c>
      <c r="BB38" s="528" t="s">
        <v>1402</v>
      </c>
      <c r="BC38" s="528" t="s">
        <v>1402</v>
      </c>
      <c r="BD38" s="528" t="s">
        <v>1402</v>
      </c>
      <c r="BE38" s="528" t="s">
        <v>1402</v>
      </c>
      <c r="BF38" s="528" t="s">
        <v>1402</v>
      </c>
      <c r="BG38" s="528" t="s">
        <v>1402</v>
      </c>
      <c r="BH38" s="528" t="s">
        <v>1402</v>
      </c>
      <c r="BI38" s="528" t="s">
        <v>1402</v>
      </c>
      <c r="BJ38" s="528" t="s">
        <v>1402</v>
      </c>
      <c r="BK38" s="528" t="s">
        <v>1402</v>
      </c>
      <c r="BL38" s="528" t="s">
        <v>1402</v>
      </c>
      <c r="BM38" s="528" t="s">
        <v>1402</v>
      </c>
      <c r="BN38" s="528" t="s">
        <v>1402</v>
      </c>
      <c r="BO38" s="528" t="s">
        <v>1402</v>
      </c>
      <c r="BP38" s="528" t="s">
        <v>1402</v>
      </c>
      <c r="BQ38" s="528" t="s">
        <v>1402</v>
      </c>
      <c r="BR38" s="528" t="s">
        <v>1402</v>
      </c>
      <c r="BS38" s="528" t="s">
        <v>1402</v>
      </c>
      <c r="BT38" s="528" t="s">
        <v>1402</v>
      </c>
      <c r="BU38" s="528" t="s">
        <v>1402</v>
      </c>
      <c r="BV38" s="528" t="s">
        <v>1402</v>
      </c>
      <c r="BW38" s="528" t="s">
        <v>1402</v>
      </c>
      <c r="BX38" s="528" t="s">
        <v>1402</v>
      </c>
      <c r="BY38" s="528" t="s">
        <v>1402</v>
      </c>
      <c r="BZ38" s="528" t="s">
        <v>1402</v>
      </c>
      <c r="CA38" s="528" t="s">
        <v>1402</v>
      </c>
      <c r="CB38" s="528" t="s">
        <v>1643</v>
      </c>
      <c r="CC38" s="528" t="s">
        <v>1402</v>
      </c>
      <c r="CD38" s="528" t="s">
        <v>1402</v>
      </c>
      <c r="CE38" s="528" t="s">
        <v>1402</v>
      </c>
      <c r="CF38" s="528" t="s">
        <v>1402</v>
      </c>
      <c r="CG38" s="528" t="s">
        <v>1402</v>
      </c>
      <c r="CH38" s="528" t="s">
        <v>1402</v>
      </c>
      <c r="CI38" s="528" t="s">
        <v>1402</v>
      </c>
      <c r="CJ38" s="528" t="s">
        <v>1402</v>
      </c>
      <c r="CK38" s="528" t="s">
        <v>1721</v>
      </c>
      <c r="CL38" s="528" t="s">
        <v>1658</v>
      </c>
      <c r="CM38" s="528" t="s">
        <v>447</v>
      </c>
      <c r="CN38" s="528" t="s">
        <v>459</v>
      </c>
      <c r="CO38" s="528" t="s">
        <v>459</v>
      </c>
      <c r="CP38" s="528"/>
      <c r="CQ38" s="528"/>
      <c r="CR38" s="528"/>
      <c r="CS38" s="528"/>
      <c r="CT38" s="528"/>
      <c r="CU38" s="528"/>
      <c r="CV38" s="528"/>
      <c r="CW38" s="528"/>
      <c r="CX38" s="528" t="s">
        <v>1722</v>
      </c>
    </row>
    <row r="39" ht="14.25" spans="1:102">
      <c r="A39" s="529" t="s">
        <v>948</v>
      </c>
      <c r="B39" s="529">
        <v>1038</v>
      </c>
      <c r="C39" s="529" t="s">
        <v>908</v>
      </c>
      <c r="D39" s="529" t="s">
        <v>1402</v>
      </c>
      <c r="E39" s="529" t="s">
        <v>1402</v>
      </c>
      <c r="F39" s="529" t="s">
        <v>1402</v>
      </c>
      <c r="G39" s="529" t="s">
        <v>1402</v>
      </c>
      <c r="H39" s="529" t="s">
        <v>1402</v>
      </c>
      <c r="I39" s="529" t="s">
        <v>1402</v>
      </c>
      <c r="J39" s="529" t="s">
        <v>1402</v>
      </c>
      <c r="K39" s="529" t="s">
        <v>1402</v>
      </c>
      <c r="L39" s="529" t="s">
        <v>1402</v>
      </c>
      <c r="M39" s="529" t="s">
        <v>1643</v>
      </c>
      <c r="N39" s="529" t="s">
        <v>1402</v>
      </c>
      <c r="O39" s="529" t="s">
        <v>1402</v>
      </c>
      <c r="P39" s="529" t="s">
        <v>1402</v>
      </c>
      <c r="Q39" s="529" t="s">
        <v>1402</v>
      </c>
      <c r="R39" s="529" t="s">
        <v>1402</v>
      </c>
      <c r="S39" s="529" t="s">
        <v>1402</v>
      </c>
      <c r="T39" s="529" t="s">
        <v>1402</v>
      </c>
      <c r="U39" s="529" t="s">
        <v>1402</v>
      </c>
      <c r="V39" s="529" t="s">
        <v>1402</v>
      </c>
      <c r="W39" s="529" t="s">
        <v>1643</v>
      </c>
      <c r="X39" s="529" t="s">
        <v>1402</v>
      </c>
      <c r="Y39" s="529" t="s">
        <v>1402</v>
      </c>
      <c r="Z39" s="529" t="s">
        <v>1643</v>
      </c>
      <c r="AA39" s="529" t="s">
        <v>1643</v>
      </c>
      <c r="AB39" s="529" t="s">
        <v>1402</v>
      </c>
      <c r="AC39" s="529" t="s">
        <v>1402</v>
      </c>
      <c r="AD39" s="529" t="s">
        <v>1402</v>
      </c>
      <c r="AE39" s="529" t="s">
        <v>1402</v>
      </c>
      <c r="AF39" s="529" t="s">
        <v>1402</v>
      </c>
      <c r="AG39" s="529" t="s">
        <v>1402</v>
      </c>
      <c r="AH39" s="529" t="s">
        <v>1402</v>
      </c>
      <c r="AI39" s="529" t="s">
        <v>1402</v>
      </c>
      <c r="AJ39" s="529" t="s">
        <v>1402</v>
      </c>
      <c r="AK39" s="529" t="s">
        <v>1402</v>
      </c>
      <c r="AL39" s="529" t="s">
        <v>1402</v>
      </c>
      <c r="AM39" s="529" t="s">
        <v>1402</v>
      </c>
      <c r="AN39" s="529" t="s">
        <v>1402</v>
      </c>
      <c r="AO39" s="529" t="s">
        <v>1402</v>
      </c>
      <c r="AP39" s="529" t="s">
        <v>1402</v>
      </c>
      <c r="AQ39" s="529" t="s">
        <v>1402</v>
      </c>
      <c r="AR39" s="529" t="s">
        <v>1402</v>
      </c>
      <c r="AS39" s="529" t="s">
        <v>1402</v>
      </c>
      <c r="AT39" s="529" t="s">
        <v>1402</v>
      </c>
      <c r="AU39" s="529" t="s">
        <v>1402</v>
      </c>
      <c r="AV39" s="529" t="s">
        <v>1643</v>
      </c>
      <c r="AW39" s="529" t="s">
        <v>1643</v>
      </c>
      <c r="AX39" s="529" t="s">
        <v>1402</v>
      </c>
      <c r="AY39" s="529" t="s">
        <v>1402</v>
      </c>
      <c r="AZ39" s="529" t="s">
        <v>1402</v>
      </c>
      <c r="BA39" s="529" t="s">
        <v>1402</v>
      </c>
      <c r="BB39" s="529" t="s">
        <v>1402</v>
      </c>
      <c r="BC39" s="529" t="s">
        <v>1402</v>
      </c>
      <c r="BD39" s="529" t="s">
        <v>1402</v>
      </c>
      <c r="BE39" s="529" t="s">
        <v>1402</v>
      </c>
      <c r="BF39" s="529" t="s">
        <v>1402</v>
      </c>
      <c r="BG39" s="529" t="s">
        <v>1402</v>
      </c>
      <c r="BH39" s="529" t="s">
        <v>1402</v>
      </c>
      <c r="BI39" s="529" t="s">
        <v>1402</v>
      </c>
      <c r="BJ39" s="529" t="s">
        <v>1402</v>
      </c>
      <c r="BK39" s="529" t="s">
        <v>1402</v>
      </c>
      <c r="BL39" s="529" t="s">
        <v>1402</v>
      </c>
      <c r="BM39" s="529" t="s">
        <v>1402</v>
      </c>
      <c r="BN39" s="529" t="s">
        <v>1402</v>
      </c>
      <c r="BO39" s="529" t="s">
        <v>1402</v>
      </c>
      <c r="BP39" s="529" t="s">
        <v>1402</v>
      </c>
      <c r="BQ39" s="529" t="s">
        <v>1402</v>
      </c>
      <c r="BR39" s="529" t="s">
        <v>1402</v>
      </c>
      <c r="BS39" s="529" t="s">
        <v>1402</v>
      </c>
      <c r="BT39" s="529" t="s">
        <v>1402</v>
      </c>
      <c r="BU39" s="529" t="s">
        <v>1402</v>
      </c>
      <c r="BV39" s="529" t="s">
        <v>1402</v>
      </c>
      <c r="BW39" s="529" t="s">
        <v>1402</v>
      </c>
      <c r="BX39" s="529" t="s">
        <v>1402</v>
      </c>
      <c r="BY39" s="529" t="s">
        <v>1402</v>
      </c>
      <c r="BZ39" s="529" t="s">
        <v>1402</v>
      </c>
      <c r="CA39" s="529" t="s">
        <v>1402</v>
      </c>
      <c r="CB39" s="529" t="s">
        <v>1643</v>
      </c>
      <c r="CC39" s="529" t="s">
        <v>1402</v>
      </c>
      <c r="CD39" s="529" t="s">
        <v>1402</v>
      </c>
      <c r="CE39" s="529" t="s">
        <v>1402</v>
      </c>
      <c r="CF39" s="529" t="s">
        <v>1402</v>
      </c>
      <c r="CG39" s="529" t="s">
        <v>1402</v>
      </c>
      <c r="CH39" s="529" t="s">
        <v>1402</v>
      </c>
      <c r="CI39" s="529" t="s">
        <v>1402</v>
      </c>
      <c r="CJ39" s="529" t="s">
        <v>1402</v>
      </c>
      <c r="CK39" s="529" t="s">
        <v>1723</v>
      </c>
      <c r="CL39" s="529" t="s">
        <v>1658</v>
      </c>
      <c r="CM39" s="529" t="s">
        <v>31</v>
      </c>
      <c r="CN39" s="529" t="s">
        <v>459</v>
      </c>
      <c r="CO39" s="529" t="s">
        <v>459</v>
      </c>
      <c r="CP39" s="529"/>
      <c r="CQ39" s="529"/>
      <c r="CR39" s="529"/>
      <c r="CS39" s="529"/>
      <c r="CT39" s="529"/>
      <c r="CU39" s="529"/>
      <c r="CV39" s="529"/>
      <c r="CW39" s="529"/>
      <c r="CX39" s="529" t="s">
        <v>1724</v>
      </c>
    </row>
    <row r="40" ht="14.25" spans="1:102">
      <c r="A40" s="528" t="s">
        <v>951</v>
      </c>
      <c r="B40" s="528">
        <v>1039</v>
      </c>
      <c r="C40" s="528" t="s">
        <v>908</v>
      </c>
      <c r="D40" s="528" t="s">
        <v>1643</v>
      </c>
      <c r="E40" s="528" t="s">
        <v>1649</v>
      </c>
      <c r="F40" s="528" t="s">
        <v>1649</v>
      </c>
      <c r="G40" s="528" t="s">
        <v>1649</v>
      </c>
      <c r="H40" s="528" t="s">
        <v>1649</v>
      </c>
      <c r="I40" s="528" t="s">
        <v>1649</v>
      </c>
      <c r="J40" s="528" t="s">
        <v>1649</v>
      </c>
      <c r="K40" s="528" t="s">
        <v>1649</v>
      </c>
      <c r="L40" s="528" t="s">
        <v>1649</v>
      </c>
      <c r="M40" s="528" t="s">
        <v>1643</v>
      </c>
      <c r="N40" s="528" t="s">
        <v>1402</v>
      </c>
      <c r="O40" s="528" t="s">
        <v>1643</v>
      </c>
      <c r="P40" s="528" t="s">
        <v>1402</v>
      </c>
      <c r="Q40" s="528" t="s">
        <v>1402</v>
      </c>
      <c r="R40" s="528" t="s">
        <v>1402</v>
      </c>
      <c r="S40" s="528" t="s">
        <v>1402</v>
      </c>
      <c r="T40" s="528" t="s">
        <v>1649</v>
      </c>
      <c r="U40" s="528" t="s">
        <v>1649</v>
      </c>
      <c r="V40" s="528" t="s">
        <v>1402</v>
      </c>
      <c r="W40" s="528" t="s">
        <v>1402</v>
      </c>
      <c r="X40" s="528" t="s">
        <v>1402</v>
      </c>
      <c r="Y40" s="528" t="s">
        <v>1402</v>
      </c>
      <c r="Z40" s="528" t="s">
        <v>1643</v>
      </c>
      <c r="AA40" s="528" t="s">
        <v>1402</v>
      </c>
      <c r="AB40" s="528" t="s">
        <v>1643</v>
      </c>
      <c r="AC40" s="528" t="s">
        <v>1402</v>
      </c>
      <c r="AD40" s="528" t="s">
        <v>1402</v>
      </c>
      <c r="AE40" s="528" t="s">
        <v>1402</v>
      </c>
      <c r="AF40" s="528" t="s">
        <v>1402</v>
      </c>
      <c r="AG40" s="528" t="s">
        <v>1402</v>
      </c>
      <c r="AH40" s="528" t="s">
        <v>1402</v>
      </c>
      <c r="AI40" s="528" t="s">
        <v>1402</v>
      </c>
      <c r="AJ40" s="528" t="s">
        <v>1402</v>
      </c>
      <c r="AK40" s="528" t="s">
        <v>1402</v>
      </c>
      <c r="AL40" s="528" t="s">
        <v>1402</v>
      </c>
      <c r="AM40" s="528" t="s">
        <v>1402</v>
      </c>
      <c r="AN40" s="528" t="s">
        <v>1402</v>
      </c>
      <c r="AO40" s="528" t="s">
        <v>1402</v>
      </c>
      <c r="AP40" s="528" t="s">
        <v>1402</v>
      </c>
      <c r="AQ40" s="528" t="s">
        <v>1402</v>
      </c>
      <c r="AR40" s="528" t="s">
        <v>1402</v>
      </c>
      <c r="AS40" s="528" t="s">
        <v>1402</v>
      </c>
      <c r="AT40" s="528" t="s">
        <v>1402</v>
      </c>
      <c r="AU40" s="528" t="s">
        <v>1402</v>
      </c>
      <c r="AV40" s="528" t="s">
        <v>1402</v>
      </c>
      <c r="AW40" s="528" t="s">
        <v>1402</v>
      </c>
      <c r="AX40" s="528" t="s">
        <v>1402</v>
      </c>
      <c r="AY40" s="528" t="s">
        <v>1402</v>
      </c>
      <c r="AZ40" s="528" t="s">
        <v>1402</v>
      </c>
      <c r="BA40" s="528" t="s">
        <v>1402</v>
      </c>
      <c r="BB40" s="528" t="s">
        <v>1402</v>
      </c>
      <c r="BC40" s="528" t="s">
        <v>1402</v>
      </c>
      <c r="BD40" s="528" t="s">
        <v>1402</v>
      </c>
      <c r="BE40" s="528" t="s">
        <v>1402</v>
      </c>
      <c r="BF40" s="528" t="s">
        <v>1402</v>
      </c>
      <c r="BG40" s="528" t="s">
        <v>1402</v>
      </c>
      <c r="BH40" s="528" t="s">
        <v>1402</v>
      </c>
      <c r="BI40" s="528" t="s">
        <v>1402</v>
      </c>
      <c r="BJ40" s="528" t="s">
        <v>1402</v>
      </c>
      <c r="BK40" s="528" t="s">
        <v>1402</v>
      </c>
      <c r="BL40" s="528" t="s">
        <v>1402</v>
      </c>
      <c r="BM40" s="528" t="s">
        <v>1643</v>
      </c>
      <c r="BN40" s="528" t="s">
        <v>1402</v>
      </c>
      <c r="BO40" s="528" t="s">
        <v>1643</v>
      </c>
      <c r="BP40" s="528" t="s">
        <v>1643</v>
      </c>
      <c r="BQ40" s="528" t="s">
        <v>1643</v>
      </c>
      <c r="BR40" s="528" t="s">
        <v>1402</v>
      </c>
      <c r="BS40" s="528" t="s">
        <v>1402</v>
      </c>
      <c r="BT40" s="528" t="s">
        <v>1402</v>
      </c>
      <c r="BU40" s="528" t="s">
        <v>1402</v>
      </c>
      <c r="BV40" s="528" t="s">
        <v>1402</v>
      </c>
      <c r="BW40" s="528" t="s">
        <v>1402</v>
      </c>
      <c r="BX40" s="528" t="s">
        <v>1402</v>
      </c>
      <c r="BY40" s="528" t="s">
        <v>1402</v>
      </c>
      <c r="BZ40" s="528" t="s">
        <v>1402</v>
      </c>
      <c r="CA40" s="528" t="s">
        <v>1402</v>
      </c>
      <c r="CB40" s="528" t="s">
        <v>1402</v>
      </c>
      <c r="CC40" s="528" t="s">
        <v>1402</v>
      </c>
      <c r="CD40" s="528" t="s">
        <v>1402</v>
      </c>
      <c r="CE40" s="528" t="s">
        <v>1402</v>
      </c>
      <c r="CF40" s="528" t="s">
        <v>1402</v>
      </c>
      <c r="CG40" s="528" t="s">
        <v>1402</v>
      </c>
      <c r="CH40" s="528" t="s">
        <v>1402</v>
      </c>
      <c r="CI40" s="528" t="s">
        <v>1402</v>
      </c>
      <c r="CJ40" s="528" t="s">
        <v>1402</v>
      </c>
      <c r="CK40" s="528" t="s">
        <v>1725</v>
      </c>
      <c r="CL40" s="528" t="s">
        <v>1402</v>
      </c>
      <c r="CM40" s="528" t="s">
        <v>447</v>
      </c>
      <c r="CN40" s="528" t="s">
        <v>21</v>
      </c>
      <c r="CO40" s="528" t="s">
        <v>459</v>
      </c>
      <c r="CP40" s="528"/>
      <c r="CQ40" s="528"/>
      <c r="CR40" s="528"/>
      <c r="CS40" s="528"/>
      <c r="CT40" s="528"/>
      <c r="CU40" s="528"/>
      <c r="CV40" s="528"/>
      <c r="CW40" s="528"/>
      <c r="CX40" s="528" t="s">
        <v>1726</v>
      </c>
    </row>
    <row r="41" ht="14.25" spans="1:102">
      <c r="A41" s="529" t="s">
        <v>955</v>
      </c>
      <c r="B41" s="529">
        <v>1040</v>
      </c>
      <c r="C41" s="529" t="s">
        <v>956</v>
      </c>
      <c r="D41" s="529" t="s">
        <v>1402</v>
      </c>
      <c r="E41" s="529" t="s">
        <v>1649</v>
      </c>
      <c r="F41" s="529" t="s">
        <v>1649</v>
      </c>
      <c r="G41" s="529" t="s">
        <v>1649</v>
      </c>
      <c r="H41" s="529" t="s">
        <v>1649</v>
      </c>
      <c r="I41" s="529" t="s">
        <v>1649</v>
      </c>
      <c r="J41" s="529" t="s">
        <v>1649</v>
      </c>
      <c r="K41" s="529" t="s">
        <v>1649</v>
      </c>
      <c r="L41" s="529" t="s">
        <v>1649</v>
      </c>
      <c r="M41" s="529" t="s">
        <v>1643</v>
      </c>
      <c r="N41" s="529" t="s">
        <v>1643</v>
      </c>
      <c r="O41" s="529" t="s">
        <v>1402</v>
      </c>
      <c r="P41" s="529" t="s">
        <v>1402</v>
      </c>
      <c r="Q41" s="529" t="s">
        <v>1402</v>
      </c>
      <c r="R41" s="529" t="s">
        <v>1402</v>
      </c>
      <c r="S41" s="529" t="s">
        <v>1402</v>
      </c>
      <c r="T41" s="529" t="s">
        <v>1402</v>
      </c>
      <c r="U41" s="529" t="s">
        <v>1402</v>
      </c>
      <c r="V41" s="529" t="s">
        <v>1402</v>
      </c>
      <c r="W41" s="529" t="s">
        <v>1402</v>
      </c>
      <c r="X41" s="529" t="s">
        <v>1643</v>
      </c>
      <c r="Y41" s="529" t="s">
        <v>1402</v>
      </c>
      <c r="Z41" s="529" t="s">
        <v>1402</v>
      </c>
      <c r="AA41" s="529" t="s">
        <v>1402</v>
      </c>
      <c r="AB41" s="529" t="s">
        <v>1402</v>
      </c>
      <c r="AC41" s="529" t="s">
        <v>1402</v>
      </c>
      <c r="AD41" s="529" t="s">
        <v>1402</v>
      </c>
      <c r="AE41" s="529" t="s">
        <v>1402</v>
      </c>
      <c r="AF41" s="529" t="s">
        <v>1402</v>
      </c>
      <c r="AG41" s="529" t="s">
        <v>1643</v>
      </c>
      <c r="AH41" s="529" t="s">
        <v>1402</v>
      </c>
      <c r="AI41" s="529" t="s">
        <v>1402</v>
      </c>
      <c r="AJ41" s="529" t="s">
        <v>1402</v>
      </c>
      <c r="AK41" s="529" t="s">
        <v>1402</v>
      </c>
      <c r="AL41" s="529" t="s">
        <v>1402</v>
      </c>
      <c r="AM41" s="529" t="s">
        <v>1402</v>
      </c>
      <c r="AN41" s="529" t="s">
        <v>1402</v>
      </c>
      <c r="AO41" s="529" t="s">
        <v>1402</v>
      </c>
      <c r="AP41" s="529" t="s">
        <v>1402</v>
      </c>
      <c r="AQ41" s="529" t="s">
        <v>1402</v>
      </c>
      <c r="AR41" s="529" t="s">
        <v>1402</v>
      </c>
      <c r="AS41" s="529" t="s">
        <v>1402</v>
      </c>
      <c r="AT41" s="529" t="s">
        <v>1402</v>
      </c>
      <c r="AU41" s="529" t="s">
        <v>1402</v>
      </c>
      <c r="AV41" s="529" t="s">
        <v>1402</v>
      </c>
      <c r="AW41" s="529" t="s">
        <v>1402</v>
      </c>
      <c r="AX41" s="529" t="s">
        <v>1402</v>
      </c>
      <c r="AY41" s="529" t="s">
        <v>1402</v>
      </c>
      <c r="AZ41" s="529" t="s">
        <v>1402</v>
      </c>
      <c r="BA41" s="529" t="s">
        <v>1402</v>
      </c>
      <c r="BB41" s="529" t="s">
        <v>1402</v>
      </c>
      <c r="BC41" s="529" t="s">
        <v>1402</v>
      </c>
      <c r="BD41" s="529" t="s">
        <v>1402</v>
      </c>
      <c r="BE41" s="529" t="s">
        <v>1643</v>
      </c>
      <c r="BF41" s="529" t="s">
        <v>1643</v>
      </c>
      <c r="BG41" s="529" t="s">
        <v>1643</v>
      </c>
      <c r="BH41" s="529" t="s">
        <v>1643</v>
      </c>
      <c r="BI41" s="529" t="s">
        <v>1643</v>
      </c>
      <c r="BJ41" s="529" t="s">
        <v>1643</v>
      </c>
      <c r="BK41" s="529" t="s">
        <v>1643</v>
      </c>
      <c r="BL41" s="529" t="s">
        <v>1643</v>
      </c>
      <c r="BM41" s="529" t="s">
        <v>1643</v>
      </c>
      <c r="BN41" s="529" t="s">
        <v>1643</v>
      </c>
      <c r="BO41" s="529" t="s">
        <v>1643</v>
      </c>
      <c r="BP41" s="529" t="s">
        <v>1643</v>
      </c>
      <c r="BQ41" s="529" t="s">
        <v>1643</v>
      </c>
      <c r="BR41" s="529" t="s">
        <v>1402</v>
      </c>
      <c r="BS41" s="529" t="s">
        <v>1402</v>
      </c>
      <c r="BT41" s="529" t="s">
        <v>1402</v>
      </c>
      <c r="BU41" s="529" t="s">
        <v>1402</v>
      </c>
      <c r="BV41" s="529" t="s">
        <v>1402</v>
      </c>
      <c r="BW41" s="529" t="s">
        <v>1402</v>
      </c>
      <c r="BX41" s="529" t="s">
        <v>1402</v>
      </c>
      <c r="BY41" s="529" t="s">
        <v>1402</v>
      </c>
      <c r="BZ41" s="529" t="s">
        <v>1402</v>
      </c>
      <c r="CA41" s="529" t="s">
        <v>1402</v>
      </c>
      <c r="CB41" s="529" t="s">
        <v>1402</v>
      </c>
      <c r="CC41" s="529" t="s">
        <v>1402</v>
      </c>
      <c r="CD41" s="529" t="s">
        <v>1402</v>
      </c>
      <c r="CE41" s="529" t="s">
        <v>1402</v>
      </c>
      <c r="CF41" s="529" t="s">
        <v>1402</v>
      </c>
      <c r="CG41" s="529" t="s">
        <v>1402</v>
      </c>
      <c r="CH41" s="529" t="s">
        <v>1402</v>
      </c>
      <c r="CI41" s="529" t="s">
        <v>1402</v>
      </c>
      <c r="CJ41" s="529" t="s">
        <v>1402</v>
      </c>
      <c r="CK41" s="529" t="s">
        <v>1727</v>
      </c>
      <c r="CL41" s="529" t="s">
        <v>1402</v>
      </c>
      <c r="CM41" s="529" t="s">
        <v>21</v>
      </c>
      <c r="CN41" s="529" t="s">
        <v>11</v>
      </c>
      <c r="CO41" s="529" t="s">
        <v>459</v>
      </c>
      <c r="CP41" s="529"/>
      <c r="CQ41" s="529"/>
      <c r="CR41" s="529"/>
      <c r="CS41" s="529"/>
      <c r="CT41" s="529"/>
      <c r="CU41" s="529"/>
      <c r="CV41" s="529"/>
      <c r="CW41" s="529"/>
      <c r="CX41" s="529" t="s">
        <v>1728</v>
      </c>
    </row>
    <row r="42" ht="14.25" spans="1:102">
      <c r="A42" s="528" t="s">
        <v>959</v>
      </c>
      <c r="B42" s="528">
        <v>1041</v>
      </c>
      <c r="C42" s="528" t="s">
        <v>960</v>
      </c>
      <c r="D42" s="528" t="s">
        <v>1643</v>
      </c>
      <c r="E42" s="528" t="s">
        <v>1649</v>
      </c>
      <c r="F42" s="528" t="s">
        <v>1649</v>
      </c>
      <c r="G42" s="528" t="s">
        <v>1649</v>
      </c>
      <c r="H42" s="528" t="s">
        <v>1649</v>
      </c>
      <c r="I42" s="528" t="s">
        <v>1649</v>
      </c>
      <c r="J42" s="528" t="s">
        <v>1649</v>
      </c>
      <c r="K42" s="528" t="s">
        <v>1649</v>
      </c>
      <c r="L42" s="528" t="s">
        <v>1649</v>
      </c>
      <c r="M42" s="528" t="s">
        <v>1643</v>
      </c>
      <c r="N42" s="528" t="s">
        <v>1402</v>
      </c>
      <c r="O42" s="528" t="s">
        <v>1402</v>
      </c>
      <c r="P42" s="528" t="s">
        <v>1402</v>
      </c>
      <c r="Q42" s="528" t="s">
        <v>1402</v>
      </c>
      <c r="R42" s="528" t="s">
        <v>1402</v>
      </c>
      <c r="S42" s="528" t="s">
        <v>1402</v>
      </c>
      <c r="T42" s="528" t="s">
        <v>1402</v>
      </c>
      <c r="U42" s="528" t="s">
        <v>1402</v>
      </c>
      <c r="V42" s="528" t="s">
        <v>1402</v>
      </c>
      <c r="W42" s="528" t="s">
        <v>1402</v>
      </c>
      <c r="X42" s="528" t="s">
        <v>1402</v>
      </c>
      <c r="Y42" s="528" t="s">
        <v>1402</v>
      </c>
      <c r="Z42" s="528" t="s">
        <v>1643</v>
      </c>
      <c r="AA42" s="528" t="s">
        <v>1402</v>
      </c>
      <c r="AB42" s="528" t="s">
        <v>1402</v>
      </c>
      <c r="AC42" s="528" t="s">
        <v>1402</v>
      </c>
      <c r="AD42" s="528" t="s">
        <v>1402</v>
      </c>
      <c r="AE42" s="528" t="s">
        <v>1402</v>
      </c>
      <c r="AF42" s="528" t="s">
        <v>1402</v>
      </c>
      <c r="AG42" s="528" t="s">
        <v>1402</v>
      </c>
      <c r="AH42" s="528" t="s">
        <v>1402</v>
      </c>
      <c r="AI42" s="528" t="s">
        <v>1402</v>
      </c>
      <c r="AJ42" s="528" t="s">
        <v>1402</v>
      </c>
      <c r="AK42" s="528" t="s">
        <v>1402</v>
      </c>
      <c r="AL42" s="528" t="s">
        <v>1402</v>
      </c>
      <c r="AM42" s="528" t="s">
        <v>1402</v>
      </c>
      <c r="AN42" s="528" t="s">
        <v>1402</v>
      </c>
      <c r="AO42" s="528" t="s">
        <v>1402</v>
      </c>
      <c r="AP42" s="528" t="s">
        <v>1402</v>
      </c>
      <c r="AQ42" s="528" t="s">
        <v>1402</v>
      </c>
      <c r="AR42" s="528" t="s">
        <v>1402</v>
      </c>
      <c r="AS42" s="528" t="s">
        <v>1402</v>
      </c>
      <c r="AT42" s="528" t="s">
        <v>1402</v>
      </c>
      <c r="AU42" s="528" t="s">
        <v>1402</v>
      </c>
      <c r="AV42" s="528" t="s">
        <v>1643</v>
      </c>
      <c r="AW42" s="528" t="s">
        <v>1402</v>
      </c>
      <c r="AX42" s="528" t="s">
        <v>1402</v>
      </c>
      <c r="AY42" s="528" t="s">
        <v>1402</v>
      </c>
      <c r="AZ42" s="528" t="s">
        <v>1402</v>
      </c>
      <c r="BA42" s="528" t="s">
        <v>1402</v>
      </c>
      <c r="BB42" s="528" t="s">
        <v>1402</v>
      </c>
      <c r="BC42" s="528" t="s">
        <v>1402</v>
      </c>
      <c r="BD42" s="528" t="s">
        <v>1402</v>
      </c>
      <c r="BE42" s="528" t="s">
        <v>1402</v>
      </c>
      <c r="BF42" s="528" t="s">
        <v>1402</v>
      </c>
      <c r="BG42" s="528" t="s">
        <v>1402</v>
      </c>
      <c r="BH42" s="528" t="s">
        <v>1402</v>
      </c>
      <c r="BI42" s="528" t="s">
        <v>1402</v>
      </c>
      <c r="BJ42" s="528" t="s">
        <v>1402</v>
      </c>
      <c r="BK42" s="528" t="s">
        <v>1402</v>
      </c>
      <c r="BL42" s="528" t="s">
        <v>1402</v>
      </c>
      <c r="BM42" s="528" t="s">
        <v>1402</v>
      </c>
      <c r="BN42" s="528" t="s">
        <v>1402</v>
      </c>
      <c r="BO42" s="528" t="s">
        <v>1402</v>
      </c>
      <c r="BP42" s="528" t="s">
        <v>1402</v>
      </c>
      <c r="BQ42" s="528" t="s">
        <v>1402</v>
      </c>
      <c r="BR42" s="528" t="s">
        <v>1402</v>
      </c>
      <c r="BS42" s="528" t="s">
        <v>1402</v>
      </c>
      <c r="BT42" s="528" t="s">
        <v>1402</v>
      </c>
      <c r="BU42" s="528" t="s">
        <v>1402</v>
      </c>
      <c r="BV42" s="528" t="s">
        <v>1402</v>
      </c>
      <c r="BW42" s="528" t="s">
        <v>1402</v>
      </c>
      <c r="BX42" s="528" t="s">
        <v>1402</v>
      </c>
      <c r="BY42" s="528" t="s">
        <v>1402</v>
      </c>
      <c r="BZ42" s="528" t="s">
        <v>1402</v>
      </c>
      <c r="CA42" s="528" t="s">
        <v>1402</v>
      </c>
      <c r="CB42" s="528" t="s">
        <v>1402</v>
      </c>
      <c r="CC42" s="528" t="s">
        <v>1402</v>
      </c>
      <c r="CD42" s="528" t="s">
        <v>1402</v>
      </c>
      <c r="CE42" s="528" t="s">
        <v>1402</v>
      </c>
      <c r="CF42" s="528" t="s">
        <v>1402</v>
      </c>
      <c r="CG42" s="528" t="s">
        <v>1402</v>
      </c>
      <c r="CH42" s="528" t="s">
        <v>1402</v>
      </c>
      <c r="CI42" s="528" t="s">
        <v>1402</v>
      </c>
      <c r="CJ42" s="528" t="s">
        <v>1402</v>
      </c>
      <c r="CK42" s="528" t="s">
        <v>1729</v>
      </c>
      <c r="CL42" s="528" t="s">
        <v>1658</v>
      </c>
      <c r="CM42" s="528" t="s">
        <v>21</v>
      </c>
      <c r="CN42" s="528" t="s">
        <v>447</v>
      </c>
      <c r="CO42" s="528" t="s">
        <v>459</v>
      </c>
      <c r="CP42" s="528"/>
      <c r="CQ42" s="528"/>
      <c r="CR42" s="528"/>
      <c r="CS42" s="528"/>
      <c r="CT42" s="528"/>
      <c r="CU42" s="528"/>
      <c r="CV42" s="528"/>
      <c r="CW42" s="528"/>
      <c r="CX42" s="528" t="s">
        <v>1730</v>
      </c>
    </row>
    <row r="43" ht="14.25" spans="1:102">
      <c r="A43" s="529" t="s">
        <v>963</v>
      </c>
      <c r="B43" s="529">
        <v>1042</v>
      </c>
      <c r="C43" s="529" t="s">
        <v>960</v>
      </c>
      <c r="D43" s="529" t="s">
        <v>1643</v>
      </c>
      <c r="E43" s="529" t="s">
        <v>1649</v>
      </c>
      <c r="F43" s="529" t="s">
        <v>1649</v>
      </c>
      <c r="G43" s="529" t="s">
        <v>1649</v>
      </c>
      <c r="H43" s="529" t="s">
        <v>1649</v>
      </c>
      <c r="I43" s="529" t="s">
        <v>1649</v>
      </c>
      <c r="J43" s="529" t="s">
        <v>1649</v>
      </c>
      <c r="K43" s="529" t="s">
        <v>1649</v>
      </c>
      <c r="L43" s="529" t="s">
        <v>1649</v>
      </c>
      <c r="M43" s="529"/>
      <c r="N43" s="529" t="s">
        <v>1402</v>
      </c>
      <c r="O43" s="529" t="s">
        <v>1402</v>
      </c>
      <c r="P43" s="529" t="s">
        <v>1402</v>
      </c>
      <c r="Q43" s="529" t="s">
        <v>1402</v>
      </c>
      <c r="R43" s="529" t="s">
        <v>1402</v>
      </c>
      <c r="S43" s="529" t="s">
        <v>1402</v>
      </c>
      <c r="T43" s="529" t="s">
        <v>1402</v>
      </c>
      <c r="U43" s="529" t="s">
        <v>1402</v>
      </c>
      <c r="V43" s="529" t="s">
        <v>1402</v>
      </c>
      <c r="W43" s="529" t="s">
        <v>1402</v>
      </c>
      <c r="X43" s="529" t="s">
        <v>1402</v>
      </c>
      <c r="Y43" s="529" t="s">
        <v>1402</v>
      </c>
      <c r="Z43" s="529" t="s">
        <v>1643</v>
      </c>
      <c r="AA43" s="529" t="s">
        <v>1643</v>
      </c>
      <c r="AB43" s="529" t="s">
        <v>1402</v>
      </c>
      <c r="AC43" s="529" t="s">
        <v>1402</v>
      </c>
      <c r="AD43" s="529" t="s">
        <v>1402</v>
      </c>
      <c r="AE43" s="529" t="s">
        <v>1402</v>
      </c>
      <c r="AF43" s="529" t="s">
        <v>1402</v>
      </c>
      <c r="AG43" s="529" t="s">
        <v>1402</v>
      </c>
      <c r="AH43" s="529" t="s">
        <v>1402</v>
      </c>
      <c r="AI43" s="529" t="s">
        <v>1402</v>
      </c>
      <c r="AJ43" s="529" t="s">
        <v>1402</v>
      </c>
      <c r="AK43" s="529" t="s">
        <v>1402</v>
      </c>
      <c r="AL43" s="529" t="s">
        <v>1402</v>
      </c>
      <c r="AM43" s="529" t="s">
        <v>1402</v>
      </c>
      <c r="AN43" s="529" t="s">
        <v>1402</v>
      </c>
      <c r="AO43" s="529" t="s">
        <v>1402</v>
      </c>
      <c r="AP43" s="529" t="s">
        <v>1402</v>
      </c>
      <c r="AQ43" s="529" t="s">
        <v>1402</v>
      </c>
      <c r="AR43" s="529" t="s">
        <v>1402</v>
      </c>
      <c r="AS43" s="529" t="s">
        <v>1402</v>
      </c>
      <c r="AT43" s="529" t="s">
        <v>1402</v>
      </c>
      <c r="AU43" s="529" t="s">
        <v>1402</v>
      </c>
      <c r="AV43" s="529" t="s">
        <v>1643</v>
      </c>
      <c r="AW43" s="529" t="s">
        <v>1402</v>
      </c>
      <c r="AX43" s="529" t="s">
        <v>1402</v>
      </c>
      <c r="AY43" s="529" t="s">
        <v>1402</v>
      </c>
      <c r="AZ43" s="529" t="s">
        <v>1402</v>
      </c>
      <c r="BA43" s="529" t="s">
        <v>1402</v>
      </c>
      <c r="BB43" s="529" t="s">
        <v>1402</v>
      </c>
      <c r="BC43" s="529" t="s">
        <v>1402</v>
      </c>
      <c r="BD43" s="529" t="s">
        <v>1402</v>
      </c>
      <c r="BE43" s="529" t="s">
        <v>1402</v>
      </c>
      <c r="BF43" s="529" t="s">
        <v>1402</v>
      </c>
      <c r="BG43" s="529" t="s">
        <v>1402</v>
      </c>
      <c r="BH43" s="529" t="s">
        <v>1402</v>
      </c>
      <c r="BI43" s="529" t="s">
        <v>1402</v>
      </c>
      <c r="BJ43" s="529" t="s">
        <v>1402</v>
      </c>
      <c r="BK43" s="529" t="s">
        <v>1402</v>
      </c>
      <c r="BL43" s="529" t="s">
        <v>1402</v>
      </c>
      <c r="BM43" s="529" t="s">
        <v>1402</v>
      </c>
      <c r="BN43" s="529" t="s">
        <v>1402</v>
      </c>
      <c r="BO43" s="529" t="s">
        <v>1402</v>
      </c>
      <c r="BP43" s="529" t="s">
        <v>1402</v>
      </c>
      <c r="BQ43" s="529" t="s">
        <v>1402</v>
      </c>
      <c r="BR43" s="529" t="s">
        <v>1402</v>
      </c>
      <c r="BS43" s="529" t="s">
        <v>1402</v>
      </c>
      <c r="BT43" s="529" t="s">
        <v>1402</v>
      </c>
      <c r="BU43" s="529" t="s">
        <v>1402</v>
      </c>
      <c r="BV43" s="529" t="s">
        <v>1402</v>
      </c>
      <c r="BW43" s="529" t="s">
        <v>1402</v>
      </c>
      <c r="BX43" s="529" t="s">
        <v>1402</v>
      </c>
      <c r="BY43" s="529" t="s">
        <v>1402</v>
      </c>
      <c r="BZ43" s="529" t="s">
        <v>1402</v>
      </c>
      <c r="CA43" s="529" t="s">
        <v>1402</v>
      </c>
      <c r="CB43" s="529" t="s">
        <v>1402</v>
      </c>
      <c r="CC43" s="529" t="s">
        <v>1402</v>
      </c>
      <c r="CD43" s="529" t="s">
        <v>1402</v>
      </c>
      <c r="CE43" s="529" t="s">
        <v>1402</v>
      </c>
      <c r="CF43" s="529" t="s">
        <v>1402</v>
      </c>
      <c r="CG43" s="529" t="s">
        <v>1402</v>
      </c>
      <c r="CH43" s="529" t="s">
        <v>1402</v>
      </c>
      <c r="CI43" s="529" t="s">
        <v>1402</v>
      </c>
      <c r="CJ43" s="529" t="s">
        <v>1402</v>
      </c>
      <c r="CK43" s="529" t="s">
        <v>1731</v>
      </c>
      <c r="CL43" s="529" t="s">
        <v>1645</v>
      </c>
      <c r="CM43" s="529" t="s">
        <v>21</v>
      </c>
      <c r="CN43" s="529" t="s">
        <v>447</v>
      </c>
      <c r="CO43" s="529" t="s">
        <v>459</v>
      </c>
      <c r="CP43" s="529"/>
      <c r="CQ43" s="529"/>
      <c r="CR43" s="529"/>
      <c r="CS43" s="529"/>
      <c r="CT43" s="529"/>
      <c r="CU43" s="529"/>
      <c r="CV43" s="529"/>
      <c r="CW43" s="529"/>
      <c r="CX43" s="529" t="s">
        <v>1732</v>
      </c>
    </row>
    <row r="44" ht="14.25" spans="1:102">
      <c r="A44" s="528" t="s">
        <v>965</v>
      </c>
      <c r="B44" s="528">
        <v>1043</v>
      </c>
      <c r="C44" s="528" t="s">
        <v>889</v>
      </c>
      <c r="D44" s="528" t="s">
        <v>1643</v>
      </c>
      <c r="E44" s="528" t="s">
        <v>1649</v>
      </c>
      <c r="F44" s="528" t="s">
        <v>1649</v>
      </c>
      <c r="G44" s="528" t="s">
        <v>1649</v>
      </c>
      <c r="H44" s="528" t="s">
        <v>1649</v>
      </c>
      <c r="I44" s="528" t="s">
        <v>1649</v>
      </c>
      <c r="J44" s="528" t="s">
        <v>1649</v>
      </c>
      <c r="K44" s="528" t="s">
        <v>1649</v>
      </c>
      <c r="L44" s="528" t="s">
        <v>1649</v>
      </c>
      <c r="M44" s="528" t="s">
        <v>1643</v>
      </c>
      <c r="N44" s="528" t="s">
        <v>1402</v>
      </c>
      <c r="O44" s="528" t="s">
        <v>1402</v>
      </c>
      <c r="P44" s="528" t="s">
        <v>1402</v>
      </c>
      <c r="Q44" s="528" t="s">
        <v>1402</v>
      </c>
      <c r="R44" s="528" t="s">
        <v>1402</v>
      </c>
      <c r="S44" s="528" t="s">
        <v>1402</v>
      </c>
      <c r="T44" s="528" t="s">
        <v>1402</v>
      </c>
      <c r="U44" s="528" t="s">
        <v>1402</v>
      </c>
      <c r="V44" s="528" t="s">
        <v>1402</v>
      </c>
      <c r="W44" s="528" t="s">
        <v>1402</v>
      </c>
      <c r="X44" s="528" t="s">
        <v>1402</v>
      </c>
      <c r="Y44" s="528" t="s">
        <v>1402</v>
      </c>
      <c r="Z44" s="528" t="s">
        <v>1643</v>
      </c>
      <c r="AA44" s="528" t="s">
        <v>1402</v>
      </c>
      <c r="AB44" s="528" t="s">
        <v>1643</v>
      </c>
      <c r="AC44" s="528" t="s">
        <v>1643</v>
      </c>
      <c r="AD44" s="528" t="s">
        <v>1402</v>
      </c>
      <c r="AE44" s="528" t="s">
        <v>1402</v>
      </c>
      <c r="AF44" s="528" t="s">
        <v>1402</v>
      </c>
      <c r="AG44" s="528" t="s">
        <v>1643</v>
      </c>
      <c r="AH44" s="528" t="s">
        <v>1402</v>
      </c>
      <c r="AI44" s="528" t="s">
        <v>1402</v>
      </c>
      <c r="AJ44" s="528" t="s">
        <v>1402</v>
      </c>
      <c r="AK44" s="528" t="s">
        <v>1402</v>
      </c>
      <c r="AL44" s="528" t="s">
        <v>1402</v>
      </c>
      <c r="AM44" s="528" t="s">
        <v>1402</v>
      </c>
      <c r="AN44" s="528" t="s">
        <v>1402</v>
      </c>
      <c r="AO44" s="528" t="s">
        <v>1402</v>
      </c>
      <c r="AP44" s="528" t="s">
        <v>1402</v>
      </c>
      <c r="AQ44" s="528" t="s">
        <v>1402</v>
      </c>
      <c r="AR44" s="528" t="s">
        <v>1402</v>
      </c>
      <c r="AS44" s="528" t="s">
        <v>1402</v>
      </c>
      <c r="AT44" s="528" t="s">
        <v>1402</v>
      </c>
      <c r="AU44" s="528" t="s">
        <v>1402</v>
      </c>
      <c r="AV44" s="528" t="s">
        <v>1402</v>
      </c>
      <c r="AW44" s="528" t="s">
        <v>1402</v>
      </c>
      <c r="AX44" s="528" t="s">
        <v>1402</v>
      </c>
      <c r="AY44" s="528" t="s">
        <v>1402</v>
      </c>
      <c r="AZ44" s="528" t="s">
        <v>1402</v>
      </c>
      <c r="BA44" s="528" t="s">
        <v>1402</v>
      </c>
      <c r="BB44" s="528" t="s">
        <v>1402</v>
      </c>
      <c r="BC44" s="528" t="s">
        <v>1402</v>
      </c>
      <c r="BD44" s="528" t="s">
        <v>1402</v>
      </c>
      <c r="BE44" s="528" t="s">
        <v>1402</v>
      </c>
      <c r="BF44" s="528" t="s">
        <v>1402</v>
      </c>
      <c r="BG44" s="528" t="s">
        <v>1402</v>
      </c>
      <c r="BH44" s="528" t="s">
        <v>1402</v>
      </c>
      <c r="BI44" s="528" t="s">
        <v>1402</v>
      </c>
      <c r="BJ44" s="528" t="s">
        <v>1402</v>
      </c>
      <c r="BK44" s="528" t="s">
        <v>1402</v>
      </c>
      <c r="BL44" s="528" t="s">
        <v>1402</v>
      </c>
      <c r="BM44" s="528" t="s">
        <v>1402</v>
      </c>
      <c r="BN44" s="528" t="s">
        <v>1402</v>
      </c>
      <c r="BO44" s="528" t="s">
        <v>1402</v>
      </c>
      <c r="BP44" s="528" t="s">
        <v>1402</v>
      </c>
      <c r="BQ44" s="528" t="s">
        <v>1402</v>
      </c>
      <c r="BR44" s="528" t="s">
        <v>1402</v>
      </c>
      <c r="BS44" s="528" t="s">
        <v>1402</v>
      </c>
      <c r="BT44" s="528" t="s">
        <v>1402</v>
      </c>
      <c r="BU44" s="528" t="s">
        <v>1402</v>
      </c>
      <c r="BV44" s="528" t="s">
        <v>1402</v>
      </c>
      <c r="BW44" s="528" t="s">
        <v>1402</v>
      </c>
      <c r="BX44" s="528" t="s">
        <v>1402</v>
      </c>
      <c r="BY44" s="528" t="s">
        <v>1402</v>
      </c>
      <c r="BZ44" s="528" t="s">
        <v>1402</v>
      </c>
      <c r="CA44" s="528" t="s">
        <v>1402</v>
      </c>
      <c r="CB44" s="528" t="s">
        <v>1402</v>
      </c>
      <c r="CC44" s="528" t="s">
        <v>1402</v>
      </c>
      <c r="CD44" s="528" t="s">
        <v>1402</v>
      </c>
      <c r="CE44" s="528" t="s">
        <v>1402</v>
      </c>
      <c r="CF44" s="528" t="s">
        <v>1402</v>
      </c>
      <c r="CG44" s="528" t="s">
        <v>1402</v>
      </c>
      <c r="CH44" s="528" t="s">
        <v>1402</v>
      </c>
      <c r="CI44" s="528" t="s">
        <v>1402</v>
      </c>
      <c r="CJ44" s="528" t="s">
        <v>1402</v>
      </c>
      <c r="CK44" s="528" t="s">
        <v>1733</v>
      </c>
      <c r="CL44" s="528" t="s">
        <v>1658</v>
      </c>
      <c r="CM44" s="528" t="s">
        <v>21</v>
      </c>
      <c r="CN44" s="528" t="s">
        <v>459</v>
      </c>
      <c r="CO44" s="528" t="s">
        <v>459</v>
      </c>
      <c r="CP44" s="528"/>
      <c r="CQ44" s="528"/>
      <c r="CR44" s="528"/>
      <c r="CS44" s="528"/>
      <c r="CT44" s="528"/>
      <c r="CU44" s="528"/>
      <c r="CV44" s="528"/>
      <c r="CW44" s="528"/>
      <c r="CX44" s="528" t="s">
        <v>1734</v>
      </c>
    </row>
    <row r="45" ht="14.25" spans="1:102">
      <c r="A45" s="529" t="s">
        <v>967</v>
      </c>
      <c r="B45" s="529">
        <v>1044</v>
      </c>
      <c r="C45" s="529" t="s">
        <v>813</v>
      </c>
      <c r="D45" s="529" t="s">
        <v>1402</v>
      </c>
      <c r="E45" s="529" t="s">
        <v>1402</v>
      </c>
      <c r="F45" s="529" t="s">
        <v>1402</v>
      </c>
      <c r="G45" s="529" t="s">
        <v>1402</v>
      </c>
      <c r="H45" s="529" t="s">
        <v>1402</v>
      </c>
      <c r="I45" s="529" t="s">
        <v>1402</v>
      </c>
      <c r="J45" s="529" t="s">
        <v>1402</v>
      </c>
      <c r="K45" s="529" t="s">
        <v>1402</v>
      </c>
      <c r="L45" s="529" t="s">
        <v>1402</v>
      </c>
      <c r="M45" s="529" t="s">
        <v>1402</v>
      </c>
      <c r="N45" s="529" t="s">
        <v>1402</v>
      </c>
      <c r="O45" s="529" t="s">
        <v>1402</v>
      </c>
      <c r="P45" s="529" t="s">
        <v>1402</v>
      </c>
      <c r="Q45" s="529" t="s">
        <v>1402</v>
      </c>
      <c r="R45" s="529" t="s">
        <v>1402</v>
      </c>
      <c r="S45" s="529" t="s">
        <v>1402</v>
      </c>
      <c r="T45" s="529" t="s">
        <v>1402</v>
      </c>
      <c r="U45" s="529" t="s">
        <v>1402</v>
      </c>
      <c r="V45" s="529" t="s">
        <v>1402</v>
      </c>
      <c r="W45" s="529" t="s">
        <v>1643</v>
      </c>
      <c r="X45" s="529" t="s">
        <v>1402</v>
      </c>
      <c r="Y45" s="529" t="s">
        <v>1402</v>
      </c>
      <c r="Z45" s="529" t="s">
        <v>1643</v>
      </c>
      <c r="AA45" s="529" t="s">
        <v>1402</v>
      </c>
      <c r="AB45" s="529" t="s">
        <v>1643</v>
      </c>
      <c r="AC45" s="529" t="s">
        <v>1402</v>
      </c>
      <c r="AD45" s="529" t="s">
        <v>1402</v>
      </c>
      <c r="AE45" s="529" t="s">
        <v>1402</v>
      </c>
      <c r="AF45" s="529" t="s">
        <v>1402</v>
      </c>
      <c r="AG45" s="529" t="s">
        <v>1402</v>
      </c>
      <c r="AH45" s="529" t="s">
        <v>1402</v>
      </c>
      <c r="AI45" s="529" t="s">
        <v>1402</v>
      </c>
      <c r="AJ45" s="529" t="s">
        <v>1402</v>
      </c>
      <c r="AK45" s="529" t="s">
        <v>1402</v>
      </c>
      <c r="AL45" s="529" t="s">
        <v>1402</v>
      </c>
      <c r="AM45" s="529" t="s">
        <v>1402</v>
      </c>
      <c r="AN45" s="529" t="s">
        <v>1402</v>
      </c>
      <c r="AO45" s="529" t="s">
        <v>1402</v>
      </c>
      <c r="AP45" s="529" t="s">
        <v>1402</v>
      </c>
      <c r="AQ45" s="529" t="s">
        <v>1402</v>
      </c>
      <c r="AR45" s="529" t="s">
        <v>1402</v>
      </c>
      <c r="AS45" s="529" t="s">
        <v>1643</v>
      </c>
      <c r="AT45" s="529" t="s">
        <v>1402</v>
      </c>
      <c r="AU45" s="529" t="s">
        <v>1402</v>
      </c>
      <c r="AV45" s="529" t="s">
        <v>1643</v>
      </c>
      <c r="AW45" s="529" t="s">
        <v>1402</v>
      </c>
      <c r="AX45" s="529" t="s">
        <v>1402</v>
      </c>
      <c r="AY45" s="529" t="s">
        <v>1402</v>
      </c>
      <c r="AZ45" s="529" t="s">
        <v>1402</v>
      </c>
      <c r="BA45" s="529" t="s">
        <v>1402</v>
      </c>
      <c r="BB45" s="529" t="s">
        <v>1402</v>
      </c>
      <c r="BC45" s="529" t="s">
        <v>1402</v>
      </c>
      <c r="BD45" s="529" t="s">
        <v>1402</v>
      </c>
      <c r="BE45" s="529" t="s">
        <v>1402</v>
      </c>
      <c r="BF45" s="529" t="s">
        <v>1402</v>
      </c>
      <c r="BG45" s="529" t="s">
        <v>1402</v>
      </c>
      <c r="BH45" s="529" t="s">
        <v>1402</v>
      </c>
      <c r="BI45" s="529" t="s">
        <v>1402</v>
      </c>
      <c r="BJ45" s="529" t="s">
        <v>1402</v>
      </c>
      <c r="BK45" s="529" t="s">
        <v>1402</v>
      </c>
      <c r="BL45" s="529" t="s">
        <v>1402</v>
      </c>
      <c r="BM45" s="529" t="s">
        <v>1402</v>
      </c>
      <c r="BN45" s="529" t="s">
        <v>1402</v>
      </c>
      <c r="BO45" s="529" t="s">
        <v>1402</v>
      </c>
      <c r="BP45" s="529" t="s">
        <v>1402</v>
      </c>
      <c r="BQ45" s="529" t="s">
        <v>1402</v>
      </c>
      <c r="BR45" s="529" t="s">
        <v>1402</v>
      </c>
      <c r="BS45" s="529" t="s">
        <v>1402</v>
      </c>
      <c r="BT45" s="529" t="s">
        <v>1402</v>
      </c>
      <c r="BU45" s="529" t="s">
        <v>1402</v>
      </c>
      <c r="BV45" s="529" t="s">
        <v>1402</v>
      </c>
      <c r="BW45" s="529" t="s">
        <v>1402</v>
      </c>
      <c r="BX45" s="529" t="s">
        <v>1402</v>
      </c>
      <c r="BY45" s="529" t="s">
        <v>1402</v>
      </c>
      <c r="BZ45" s="529" t="s">
        <v>1402</v>
      </c>
      <c r="CA45" s="529" t="s">
        <v>1402</v>
      </c>
      <c r="CB45" s="529" t="s">
        <v>1402</v>
      </c>
      <c r="CC45" s="529" t="s">
        <v>1402</v>
      </c>
      <c r="CD45" s="529" t="s">
        <v>1402</v>
      </c>
      <c r="CE45" s="529" t="s">
        <v>1402</v>
      </c>
      <c r="CF45" s="529" t="s">
        <v>1402</v>
      </c>
      <c r="CG45" s="529" t="s">
        <v>1402</v>
      </c>
      <c r="CH45" s="529" t="s">
        <v>1402</v>
      </c>
      <c r="CI45" s="529" t="s">
        <v>1402</v>
      </c>
      <c r="CJ45" s="529" t="s">
        <v>1402</v>
      </c>
      <c r="CK45" s="529" t="s">
        <v>1735</v>
      </c>
      <c r="CL45" s="529" t="s">
        <v>1645</v>
      </c>
      <c r="CM45" s="529" t="s">
        <v>31</v>
      </c>
      <c r="CN45" s="529" t="s">
        <v>459</v>
      </c>
      <c r="CO45" s="529" t="s">
        <v>459</v>
      </c>
      <c r="CP45" s="529"/>
      <c r="CQ45" s="529"/>
      <c r="CR45" s="529"/>
      <c r="CS45" s="529"/>
      <c r="CT45" s="529"/>
      <c r="CU45" s="529"/>
      <c r="CV45" s="529"/>
      <c r="CW45" s="529"/>
      <c r="CX45" s="529" t="s">
        <v>1646</v>
      </c>
    </row>
    <row r="46" ht="14.25" spans="1:102">
      <c r="A46" s="528" t="s">
        <v>969</v>
      </c>
      <c r="B46" s="528">
        <v>1045</v>
      </c>
      <c r="C46" s="528" t="s">
        <v>970</v>
      </c>
      <c r="D46" s="528" t="s">
        <v>1643</v>
      </c>
      <c r="E46" s="528" t="s">
        <v>1649</v>
      </c>
      <c r="F46" s="528" t="s">
        <v>1649</v>
      </c>
      <c r="G46" s="528" t="s">
        <v>1649</v>
      </c>
      <c r="H46" s="528" t="s">
        <v>1649</v>
      </c>
      <c r="I46" s="528" t="s">
        <v>1649</v>
      </c>
      <c r="J46" s="528" t="s">
        <v>1649</v>
      </c>
      <c r="K46" s="528" t="s">
        <v>1649</v>
      </c>
      <c r="L46" s="528" t="s">
        <v>1649</v>
      </c>
      <c r="M46" s="528" t="s">
        <v>1402</v>
      </c>
      <c r="N46" s="528" t="s">
        <v>1402</v>
      </c>
      <c r="O46" s="528" t="s">
        <v>1402</v>
      </c>
      <c r="P46" s="528" t="s">
        <v>1402</v>
      </c>
      <c r="Q46" s="528" t="s">
        <v>1402</v>
      </c>
      <c r="R46" s="528" t="s">
        <v>1402</v>
      </c>
      <c r="S46" s="528" t="s">
        <v>1402</v>
      </c>
      <c r="T46" s="528" t="s">
        <v>1402</v>
      </c>
      <c r="U46" s="528" t="s">
        <v>1402</v>
      </c>
      <c r="V46" s="528" t="s">
        <v>1402</v>
      </c>
      <c r="W46" s="528" t="s">
        <v>1643</v>
      </c>
      <c r="X46" s="528" t="s">
        <v>1402</v>
      </c>
      <c r="Y46" s="528" t="s">
        <v>1402</v>
      </c>
      <c r="Z46" s="528" t="s">
        <v>1402</v>
      </c>
      <c r="AA46" s="528" t="s">
        <v>1402</v>
      </c>
      <c r="AB46" s="528" t="s">
        <v>1402</v>
      </c>
      <c r="AC46" s="528" t="s">
        <v>1402</v>
      </c>
      <c r="AD46" s="528" t="s">
        <v>1402</v>
      </c>
      <c r="AE46" s="528" t="s">
        <v>1402</v>
      </c>
      <c r="AF46" s="528" t="s">
        <v>1402</v>
      </c>
      <c r="AG46" s="528" t="s">
        <v>1402</v>
      </c>
      <c r="AH46" s="528" t="s">
        <v>1402</v>
      </c>
      <c r="AI46" s="528" t="s">
        <v>1402</v>
      </c>
      <c r="AJ46" s="528" t="s">
        <v>1402</v>
      </c>
      <c r="AK46" s="528" t="s">
        <v>1402</v>
      </c>
      <c r="AL46" s="528" t="s">
        <v>1402</v>
      </c>
      <c r="AM46" s="528" t="s">
        <v>1402</v>
      </c>
      <c r="AN46" s="528" t="s">
        <v>1402</v>
      </c>
      <c r="AO46" s="528" t="s">
        <v>1402</v>
      </c>
      <c r="AP46" s="528" t="s">
        <v>1402</v>
      </c>
      <c r="AQ46" s="528" t="s">
        <v>1402</v>
      </c>
      <c r="AR46" s="528" t="s">
        <v>1402</v>
      </c>
      <c r="AS46" s="528" t="s">
        <v>1643</v>
      </c>
      <c r="AT46" s="528" t="s">
        <v>1402</v>
      </c>
      <c r="AU46" s="528" t="s">
        <v>1402</v>
      </c>
      <c r="AV46" s="528" t="s">
        <v>1643</v>
      </c>
      <c r="AW46" s="528" t="s">
        <v>1402</v>
      </c>
      <c r="AX46" s="528" t="s">
        <v>1402</v>
      </c>
      <c r="AY46" s="528" t="s">
        <v>1402</v>
      </c>
      <c r="AZ46" s="528" t="s">
        <v>1402</v>
      </c>
      <c r="BA46" s="528" t="s">
        <v>1402</v>
      </c>
      <c r="BB46" s="528" t="s">
        <v>1402</v>
      </c>
      <c r="BC46" s="528" t="s">
        <v>1402</v>
      </c>
      <c r="BD46" s="528" t="s">
        <v>1402</v>
      </c>
      <c r="BE46" s="528" t="s">
        <v>1402</v>
      </c>
      <c r="BF46" s="528" t="s">
        <v>1402</v>
      </c>
      <c r="BG46" s="528" t="s">
        <v>1402</v>
      </c>
      <c r="BH46" s="528" t="s">
        <v>1402</v>
      </c>
      <c r="BI46" s="528" t="s">
        <v>1402</v>
      </c>
      <c r="BJ46" s="528" t="s">
        <v>1402</v>
      </c>
      <c r="BK46" s="528" t="s">
        <v>1402</v>
      </c>
      <c r="BL46" s="528" t="s">
        <v>1402</v>
      </c>
      <c r="BM46" s="528" t="s">
        <v>1402</v>
      </c>
      <c r="BN46" s="528" t="s">
        <v>1402</v>
      </c>
      <c r="BO46" s="528" t="s">
        <v>1402</v>
      </c>
      <c r="BP46" s="528" t="s">
        <v>1402</v>
      </c>
      <c r="BQ46" s="528" t="s">
        <v>1402</v>
      </c>
      <c r="BR46" s="528" t="s">
        <v>1402</v>
      </c>
      <c r="BS46" s="528" t="s">
        <v>1402</v>
      </c>
      <c r="BT46" s="528" t="s">
        <v>1402</v>
      </c>
      <c r="BU46" s="528" t="s">
        <v>1402</v>
      </c>
      <c r="BV46" s="528" t="s">
        <v>1402</v>
      </c>
      <c r="BW46" s="528" t="s">
        <v>1402</v>
      </c>
      <c r="BX46" s="528" t="s">
        <v>1402</v>
      </c>
      <c r="BY46" s="528" t="s">
        <v>1402</v>
      </c>
      <c r="BZ46" s="528" t="s">
        <v>1402</v>
      </c>
      <c r="CA46" s="528" t="s">
        <v>1402</v>
      </c>
      <c r="CB46" s="528" t="s">
        <v>1402</v>
      </c>
      <c r="CC46" s="528" t="s">
        <v>1402</v>
      </c>
      <c r="CD46" s="528" t="s">
        <v>1402</v>
      </c>
      <c r="CE46" s="528" t="s">
        <v>1402</v>
      </c>
      <c r="CF46" s="528" t="s">
        <v>1402</v>
      </c>
      <c r="CG46" s="528" t="s">
        <v>1402</v>
      </c>
      <c r="CH46" s="528" t="s">
        <v>1402</v>
      </c>
      <c r="CI46" s="528" t="s">
        <v>1402</v>
      </c>
      <c r="CJ46" s="528" t="s">
        <v>1402</v>
      </c>
      <c r="CK46" s="528" t="s">
        <v>1735</v>
      </c>
      <c r="CL46" s="528" t="s">
        <v>1736</v>
      </c>
      <c r="CM46" s="528" t="s">
        <v>31</v>
      </c>
      <c r="CN46" s="528" t="s">
        <v>459</v>
      </c>
      <c r="CO46" s="528" t="s">
        <v>459</v>
      </c>
      <c r="CP46" s="528"/>
      <c r="CQ46" s="528"/>
      <c r="CR46" s="528"/>
      <c r="CS46" s="528"/>
      <c r="CT46" s="528"/>
      <c r="CU46" s="528"/>
      <c r="CV46" s="528"/>
      <c r="CW46" s="528"/>
      <c r="CX46" s="528" t="s">
        <v>1737</v>
      </c>
    </row>
    <row r="47" ht="14.25" spans="1:102">
      <c r="A47" s="529" t="s">
        <v>971</v>
      </c>
      <c r="B47" s="529">
        <v>1046</v>
      </c>
      <c r="C47" s="529" t="s">
        <v>920</v>
      </c>
      <c r="D47" s="529" t="s">
        <v>1643</v>
      </c>
      <c r="E47" s="529" t="s">
        <v>1649</v>
      </c>
      <c r="F47" s="529" t="s">
        <v>1649</v>
      </c>
      <c r="G47" s="529" t="s">
        <v>1649</v>
      </c>
      <c r="H47" s="529" t="s">
        <v>1649</v>
      </c>
      <c r="I47" s="529" t="s">
        <v>1649</v>
      </c>
      <c r="J47" s="529" t="s">
        <v>1649</v>
      </c>
      <c r="K47" s="529" t="s">
        <v>1649</v>
      </c>
      <c r="L47" s="529" t="s">
        <v>1649</v>
      </c>
      <c r="M47" s="529" t="s">
        <v>1402</v>
      </c>
      <c r="N47" s="529" t="s">
        <v>1402</v>
      </c>
      <c r="O47" s="529" t="s">
        <v>1402</v>
      </c>
      <c r="P47" s="529" t="s">
        <v>1402</v>
      </c>
      <c r="Q47" s="529" t="s">
        <v>1402</v>
      </c>
      <c r="R47" s="529" t="s">
        <v>1402</v>
      </c>
      <c r="S47" s="529" t="s">
        <v>1402</v>
      </c>
      <c r="T47" s="529" t="s">
        <v>1402</v>
      </c>
      <c r="U47" s="529" t="s">
        <v>1402</v>
      </c>
      <c r="V47" s="529" t="s">
        <v>1402</v>
      </c>
      <c r="W47" s="529" t="s">
        <v>1402</v>
      </c>
      <c r="X47" s="529" t="s">
        <v>1402</v>
      </c>
      <c r="Y47" s="529" t="s">
        <v>1402</v>
      </c>
      <c r="Z47" s="529" t="s">
        <v>1643</v>
      </c>
      <c r="AA47" s="529" t="s">
        <v>1402</v>
      </c>
      <c r="AB47" s="529" t="s">
        <v>1402</v>
      </c>
      <c r="AC47" s="529" t="s">
        <v>1402</v>
      </c>
      <c r="AD47" s="529" t="s">
        <v>1402</v>
      </c>
      <c r="AE47" s="529" t="s">
        <v>1402</v>
      </c>
      <c r="AF47" s="529" t="s">
        <v>1402</v>
      </c>
      <c r="AG47" s="529" t="s">
        <v>1402</v>
      </c>
      <c r="AH47" s="529" t="s">
        <v>1402</v>
      </c>
      <c r="AI47" s="529" t="s">
        <v>1402</v>
      </c>
      <c r="AJ47" s="529" t="s">
        <v>1643</v>
      </c>
      <c r="AK47" s="529" t="s">
        <v>1402</v>
      </c>
      <c r="AL47" s="529" t="s">
        <v>1402</v>
      </c>
      <c r="AM47" s="529" t="s">
        <v>1402</v>
      </c>
      <c r="AN47" s="529" t="s">
        <v>1402</v>
      </c>
      <c r="AO47" s="529" t="s">
        <v>1402</v>
      </c>
      <c r="AP47" s="529" t="s">
        <v>1402</v>
      </c>
      <c r="AQ47" s="529" t="s">
        <v>1402</v>
      </c>
      <c r="AR47" s="529" t="s">
        <v>1402</v>
      </c>
      <c r="AS47" s="529" t="s">
        <v>1402</v>
      </c>
      <c r="AT47" s="529" t="s">
        <v>1402</v>
      </c>
      <c r="AU47" s="529" t="s">
        <v>1402</v>
      </c>
      <c r="AV47" s="529" t="s">
        <v>1643</v>
      </c>
      <c r="AW47" s="529" t="s">
        <v>1402</v>
      </c>
      <c r="AX47" s="529" t="s">
        <v>1402</v>
      </c>
      <c r="AY47" s="529" t="s">
        <v>1402</v>
      </c>
      <c r="AZ47" s="529" t="s">
        <v>1402</v>
      </c>
      <c r="BA47" s="529" t="s">
        <v>1402</v>
      </c>
      <c r="BB47" s="529" t="s">
        <v>1402</v>
      </c>
      <c r="BC47" s="529" t="s">
        <v>1402</v>
      </c>
      <c r="BD47" s="529" t="s">
        <v>1402</v>
      </c>
      <c r="BE47" s="529" t="s">
        <v>1402</v>
      </c>
      <c r="BF47" s="529" t="s">
        <v>1402</v>
      </c>
      <c r="BG47" s="529" t="s">
        <v>1402</v>
      </c>
      <c r="BH47" s="529" t="s">
        <v>1402</v>
      </c>
      <c r="BI47" s="529" t="s">
        <v>1402</v>
      </c>
      <c r="BJ47" s="529" t="s">
        <v>1402</v>
      </c>
      <c r="BK47" s="529" t="s">
        <v>1402</v>
      </c>
      <c r="BL47" s="529" t="s">
        <v>1402</v>
      </c>
      <c r="BM47" s="529" t="s">
        <v>1402</v>
      </c>
      <c r="BN47" s="529" t="s">
        <v>1402</v>
      </c>
      <c r="BO47" s="529" t="s">
        <v>1402</v>
      </c>
      <c r="BP47" s="529" t="s">
        <v>1402</v>
      </c>
      <c r="BQ47" s="529" t="s">
        <v>1402</v>
      </c>
      <c r="BR47" s="529" t="s">
        <v>1402</v>
      </c>
      <c r="BS47" s="529" t="s">
        <v>1402</v>
      </c>
      <c r="BT47" s="529" t="s">
        <v>1402</v>
      </c>
      <c r="BU47" s="529" t="s">
        <v>1402</v>
      </c>
      <c r="BV47" s="529" t="s">
        <v>1402</v>
      </c>
      <c r="BW47" s="529" t="s">
        <v>1402</v>
      </c>
      <c r="BX47" s="529" t="s">
        <v>1402</v>
      </c>
      <c r="BY47" s="529" t="s">
        <v>1402</v>
      </c>
      <c r="BZ47" s="529" t="s">
        <v>1402</v>
      </c>
      <c r="CA47" s="529" t="s">
        <v>1402</v>
      </c>
      <c r="CB47" s="529" t="s">
        <v>1402</v>
      </c>
      <c r="CC47" s="529" t="s">
        <v>1402</v>
      </c>
      <c r="CD47" s="529" t="s">
        <v>1402</v>
      </c>
      <c r="CE47" s="529" t="s">
        <v>1402</v>
      </c>
      <c r="CF47" s="529" t="s">
        <v>1402</v>
      </c>
      <c r="CG47" s="529" t="s">
        <v>1402</v>
      </c>
      <c r="CH47" s="529" t="s">
        <v>1402</v>
      </c>
      <c r="CI47" s="529" t="s">
        <v>1402</v>
      </c>
      <c r="CJ47" s="529" t="s">
        <v>1402</v>
      </c>
      <c r="CK47" s="529" t="s">
        <v>1738</v>
      </c>
      <c r="CL47" s="529" t="s">
        <v>1645</v>
      </c>
      <c r="CM47" s="529" t="s">
        <v>31</v>
      </c>
      <c r="CN47" s="529" t="s">
        <v>459</v>
      </c>
      <c r="CO47" s="529" t="s">
        <v>459</v>
      </c>
      <c r="CP47" s="529"/>
      <c r="CQ47" s="529"/>
      <c r="CR47" s="529"/>
      <c r="CS47" s="529"/>
      <c r="CT47" s="529"/>
      <c r="CU47" s="529"/>
      <c r="CV47" s="529"/>
      <c r="CW47" s="529"/>
      <c r="CX47" s="529" t="s">
        <v>1739</v>
      </c>
    </row>
    <row r="48" ht="14.25" spans="1:102">
      <c r="A48" s="528" t="s">
        <v>974</v>
      </c>
      <c r="B48" s="528">
        <v>1047</v>
      </c>
      <c r="C48" s="528" t="s">
        <v>908</v>
      </c>
      <c r="D48" s="528" t="s">
        <v>1643</v>
      </c>
      <c r="E48" s="528" t="s">
        <v>1402</v>
      </c>
      <c r="F48" s="528" t="s">
        <v>1402</v>
      </c>
      <c r="G48" s="528" t="s">
        <v>1402</v>
      </c>
      <c r="H48" s="528" t="s">
        <v>1402</v>
      </c>
      <c r="I48" s="528" t="s">
        <v>1402</v>
      </c>
      <c r="J48" s="528" t="s">
        <v>1402</v>
      </c>
      <c r="K48" s="528" t="s">
        <v>1402</v>
      </c>
      <c r="L48" s="528" t="s">
        <v>1402</v>
      </c>
      <c r="M48" s="528" t="s">
        <v>1402</v>
      </c>
      <c r="N48" s="528" t="s">
        <v>1402</v>
      </c>
      <c r="O48" s="528" t="s">
        <v>1402</v>
      </c>
      <c r="P48" s="528" t="s">
        <v>1402</v>
      </c>
      <c r="Q48" s="528" t="s">
        <v>1402</v>
      </c>
      <c r="R48" s="528" t="s">
        <v>1402</v>
      </c>
      <c r="S48" s="528" t="s">
        <v>1402</v>
      </c>
      <c r="T48" s="528" t="s">
        <v>1402</v>
      </c>
      <c r="U48" s="528" t="s">
        <v>1402</v>
      </c>
      <c r="V48" s="528" t="s">
        <v>1402</v>
      </c>
      <c r="W48" s="528" t="s">
        <v>1643</v>
      </c>
      <c r="X48" s="528" t="s">
        <v>1402</v>
      </c>
      <c r="Y48" s="528" t="s">
        <v>1402</v>
      </c>
      <c r="Z48" s="528" t="s">
        <v>1643</v>
      </c>
      <c r="AA48" s="528" t="s">
        <v>1402</v>
      </c>
      <c r="AB48" s="528" t="s">
        <v>1402</v>
      </c>
      <c r="AC48" s="528" t="s">
        <v>1402</v>
      </c>
      <c r="AD48" s="528" t="s">
        <v>1402</v>
      </c>
      <c r="AE48" s="528" t="s">
        <v>1402</v>
      </c>
      <c r="AF48" s="528" t="s">
        <v>1402</v>
      </c>
      <c r="AG48" s="528" t="s">
        <v>1402</v>
      </c>
      <c r="AH48" s="528" t="s">
        <v>1402</v>
      </c>
      <c r="AI48" s="528" t="s">
        <v>1402</v>
      </c>
      <c r="AJ48" s="528" t="s">
        <v>1402</v>
      </c>
      <c r="AK48" s="528" t="s">
        <v>1402</v>
      </c>
      <c r="AL48" s="528" t="s">
        <v>1402</v>
      </c>
      <c r="AM48" s="528" t="s">
        <v>1402</v>
      </c>
      <c r="AN48" s="528" t="s">
        <v>1402</v>
      </c>
      <c r="AO48" s="528" t="s">
        <v>1402</v>
      </c>
      <c r="AP48" s="528" t="s">
        <v>1402</v>
      </c>
      <c r="AQ48" s="528" t="s">
        <v>1402</v>
      </c>
      <c r="AR48" s="528" t="s">
        <v>1402</v>
      </c>
      <c r="AS48" s="528" t="s">
        <v>1402</v>
      </c>
      <c r="AT48" s="528" t="s">
        <v>1402</v>
      </c>
      <c r="AU48" s="528" t="s">
        <v>1402</v>
      </c>
      <c r="AV48" s="528" t="s">
        <v>1643</v>
      </c>
      <c r="AW48" s="528" t="s">
        <v>1402</v>
      </c>
      <c r="AX48" s="528" t="s">
        <v>1643</v>
      </c>
      <c r="AY48" s="528" t="s">
        <v>1643</v>
      </c>
      <c r="AZ48" s="528" t="s">
        <v>1402</v>
      </c>
      <c r="BA48" s="528" t="s">
        <v>1643</v>
      </c>
      <c r="BB48" s="528" t="s">
        <v>1402</v>
      </c>
      <c r="BC48" s="528" t="s">
        <v>1402</v>
      </c>
      <c r="BD48" s="528" t="s">
        <v>1643</v>
      </c>
      <c r="BE48" s="528" t="s">
        <v>1402</v>
      </c>
      <c r="BF48" s="528" t="s">
        <v>1402</v>
      </c>
      <c r="BG48" s="528" t="s">
        <v>1402</v>
      </c>
      <c r="BH48" s="528" t="s">
        <v>1402</v>
      </c>
      <c r="BI48" s="528" t="s">
        <v>1402</v>
      </c>
      <c r="BJ48" s="528" t="s">
        <v>1402</v>
      </c>
      <c r="BK48" s="528" t="s">
        <v>1402</v>
      </c>
      <c r="BL48" s="528" t="s">
        <v>1402</v>
      </c>
      <c r="BM48" s="528" t="s">
        <v>1402</v>
      </c>
      <c r="BN48" s="528" t="s">
        <v>1402</v>
      </c>
      <c r="BO48" s="528" t="s">
        <v>1402</v>
      </c>
      <c r="BP48" s="528" t="s">
        <v>1402</v>
      </c>
      <c r="BQ48" s="528" t="s">
        <v>1402</v>
      </c>
      <c r="BR48" s="528" t="s">
        <v>1402</v>
      </c>
      <c r="BS48" s="528" t="s">
        <v>1402</v>
      </c>
      <c r="BT48" s="528" t="s">
        <v>1402</v>
      </c>
      <c r="BU48" s="528" t="s">
        <v>1402</v>
      </c>
      <c r="BV48" s="528" t="s">
        <v>1402</v>
      </c>
      <c r="BW48" s="528" t="s">
        <v>1402</v>
      </c>
      <c r="BX48" s="528" t="s">
        <v>1402</v>
      </c>
      <c r="BY48" s="528" t="s">
        <v>1402</v>
      </c>
      <c r="BZ48" s="528" t="s">
        <v>1402</v>
      </c>
      <c r="CA48" s="528" t="s">
        <v>1402</v>
      </c>
      <c r="CB48" s="528" t="s">
        <v>1402</v>
      </c>
      <c r="CC48" s="528" t="s">
        <v>1402</v>
      </c>
      <c r="CD48" s="528" t="s">
        <v>1402</v>
      </c>
      <c r="CE48" s="528" t="s">
        <v>1402</v>
      </c>
      <c r="CF48" s="528" t="s">
        <v>1402</v>
      </c>
      <c r="CG48" s="528" t="s">
        <v>1402</v>
      </c>
      <c r="CH48" s="528" t="s">
        <v>1402</v>
      </c>
      <c r="CI48" s="528" t="s">
        <v>1402</v>
      </c>
      <c r="CJ48" s="528" t="s">
        <v>1402</v>
      </c>
      <c r="CK48" s="528" t="s">
        <v>1740</v>
      </c>
      <c r="CL48" s="528" t="s">
        <v>1658</v>
      </c>
      <c r="CM48" s="528" t="s">
        <v>31</v>
      </c>
      <c r="CN48" s="528" t="s">
        <v>459</v>
      </c>
      <c r="CO48" s="528" t="s">
        <v>459</v>
      </c>
      <c r="CP48" s="528"/>
      <c r="CQ48" s="528"/>
      <c r="CR48" s="528"/>
      <c r="CS48" s="528"/>
      <c r="CT48" s="528"/>
      <c r="CU48" s="528"/>
      <c r="CV48" s="528"/>
      <c r="CW48" s="528"/>
      <c r="CX48" s="528" t="s">
        <v>1741</v>
      </c>
    </row>
    <row r="49" ht="14.25" spans="1:102">
      <c r="A49" s="529" t="s">
        <v>977</v>
      </c>
      <c r="B49" s="529">
        <v>1048</v>
      </c>
      <c r="C49" s="529" t="s">
        <v>889</v>
      </c>
      <c r="D49" s="529" t="s">
        <v>1402</v>
      </c>
      <c r="E49" s="529" t="s">
        <v>1402</v>
      </c>
      <c r="F49" s="529" t="s">
        <v>1402</v>
      </c>
      <c r="G49" s="529" t="s">
        <v>1402</v>
      </c>
      <c r="H49" s="529" t="s">
        <v>1402</v>
      </c>
      <c r="I49" s="529" t="s">
        <v>1402</v>
      </c>
      <c r="J49" s="529" t="s">
        <v>1402</v>
      </c>
      <c r="K49" s="529" t="s">
        <v>1402</v>
      </c>
      <c r="L49" s="529" t="s">
        <v>1402</v>
      </c>
      <c r="M49" s="529" t="s">
        <v>1402</v>
      </c>
      <c r="N49" s="529" t="s">
        <v>1402</v>
      </c>
      <c r="O49" s="529" t="s">
        <v>1402</v>
      </c>
      <c r="P49" s="529" t="s">
        <v>1643</v>
      </c>
      <c r="Q49" s="529" t="s">
        <v>1643</v>
      </c>
      <c r="R49" s="529" t="s">
        <v>1402</v>
      </c>
      <c r="S49" s="529" t="s">
        <v>1643</v>
      </c>
      <c r="T49" s="529" t="s">
        <v>1402</v>
      </c>
      <c r="U49" s="529" t="s">
        <v>1643</v>
      </c>
      <c r="V49" s="529" t="s">
        <v>1402</v>
      </c>
      <c r="W49" s="529" t="s">
        <v>1402</v>
      </c>
      <c r="X49" s="529" t="s">
        <v>1402</v>
      </c>
      <c r="Y49" s="529" t="s">
        <v>1402</v>
      </c>
      <c r="Z49" s="529" t="s">
        <v>1643</v>
      </c>
      <c r="AA49" s="529" t="s">
        <v>1402</v>
      </c>
      <c r="AB49" s="529" t="s">
        <v>1402</v>
      </c>
      <c r="AC49" s="529" t="s">
        <v>1402</v>
      </c>
      <c r="AD49" s="529" t="s">
        <v>1402</v>
      </c>
      <c r="AE49" s="529" t="s">
        <v>1402</v>
      </c>
      <c r="AF49" s="529" t="s">
        <v>1402</v>
      </c>
      <c r="AG49" s="529" t="s">
        <v>1402</v>
      </c>
      <c r="AH49" s="529" t="s">
        <v>1402</v>
      </c>
      <c r="AI49" s="529" t="s">
        <v>1402</v>
      </c>
      <c r="AJ49" s="529" t="s">
        <v>1402</v>
      </c>
      <c r="AK49" s="529" t="s">
        <v>1402</v>
      </c>
      <c r="AL49" s="529" t="s">
        <v>1402</v>
      </c>
      <c r="AM49" s="529" t="s">
        <v>1402</v>
      </c>
      <c r="AN49" s="529" t="s">
        <v>1643</v>
      </c>
      <c r="AO49" s="529" t="s">
        <v>1402</v>
      </c>
      <c r="AP49" s="529" t="s">
        <v>1402</v>
      </c>
      <c r="AQ49" s="529" t="s">
        <v>1402</v>
      </c>
      <c r="AR49" s="529" t="s">
        <v>1402</v>
      </c>
      <c r="AS49" s="529" t="s">
        <v>1402</v>
      </c>
      <c r="AT49" s="529" t="s">
        <v>1402</v>
      </c>
      <c r="AU49" s="529" t="s">
        <v>1402</v>
      </c>
      <c r="AV49" s="529" t="s">
        <v>1402</v>
      </c>
      <c r="AW49" s="529" t="s">
        <v>1402</v>
      </c>
      <c r="AX49" s="529" t="s">
        <v>1402</v>
      </c>
      <c r="AY49" s="529" t="s">
        <v>1402</v>
      </c>
      <c r="AZ49" s="529" t="s">
        <v>1402</v>
      </c>
      <c r="BA49" s="529" t="s">
        <v>1643</v>
      </c>
      <c r="BB49" s="529" t="s">
        <v>1402</v>
      </c>
      <c r="BC49" s="529" t="s">
        <v>1402</v>
      </c>
      <c r="BD49" s="529" t="s">
        <v>1402</v>
      </c>
      <c r="BE49" s="529" t="s">
        <v>1402</v>
      </c>
      <c r="BF49" s="529" t="s">
        <v>1402</v>
      </c>
      <c r="BG49" s="529" t="s">
        <v>1402</v>
      </c>
      <c r="BH49" s="529" t="s">
        <v>1402</v>
      </c>
      <c r="BI49" s="529" t="s">
        <v>1402</v>
      </c>
      <c r="BJ49" s="529" t="s">
        <v>1402</v>
      </c>
      <c r="BK49" s="529" t="s">
        <v>1402</v>
      </c>
      <c r="BL49" s="529" t="s">
        <v>1402</v>
      </c>
      <c r="BM49" s="529" t="s">
        <v>1402</v>
      </c>
      <c r="BN49" s="529" t="s">
        <v>1402</v>
      </c>
      <c r="BO49" s="529" t="s">
        <v>1402</v>
      </c>
      <c r="BP49" s="529" t="s">
        <v>1402</v>
      </c>
      <c r="BQ49" s="529" t="s">
        <v>1402</v>
      </c>
      <c r="BR49" s="529" t="s">
        <v>1402</v>
      </c>
      <c r="BS49" s="529" t="s">
        <v>1643</v>
      </c>
      <c r="BT49" s="529" t="s">
        <v>1402</v>
      </c>
      <c r="BU49" s="529" t="s">
        <v>1402</v>
      </c>
      <c r="BV49" s="529" t="s">
        <v>1402</v>
      </c>
      <c r="BW49" s="529" t="s">
        <v>1402</v>
      </c>
      <c r="BX49" s="529" t="s">
        <v>1402</v>
      </c>
      <c r="BY49" s="529" t="s">
        <v>1643</v>
      </c>
      <c r="BZ49" s="529" t="s">
        <v>1402</v>
      </c>
      <c r="CA49" s="529" t="s">
        <v>1402</v>
      </c>
      <c r="CB49" s="529" t="s">
        <v>1402</v>
      </c>
      <c r="CC49" s="529" t="s">
        <v>1402</v>
      </c>
      <c r="CD49" s="529" t="s">
        <v>1402</v>
      </c>
      <c r="CE49" s="529" t="s">
        <v>1402</v>
      </c>
      <c r="CF49" s="529" t="s">
        <v>1402</v>
      </c>
      <c r="CG49" s="529" t="s">
        <v>1402</v>
      </c>
      <c r="CH49" s="529" t="s">
        <v>1402</v>
      </c>
      <c r="CI49" s="529" t="s">
        <v>1402</v>
      </c>
      <c r="CJ49" s="529" t="s">
        <v>1402</v>
      </c>
      <c r="CK49" s="529" t="s">
        <v>1742</v>
      </c>
      <c r="CL49" s="529" t="s">
        <v>1658</v>
      </c>
      <c r="CM49" s="529" t="s">
        <v>21</v>
      </c>
      <c r="CN49" s="529" t="s">
        <v>459</v>
      </c>
      <c r="CO49" s="529" t="s">
        <v>459</v>
      </c>
      <c r="CP49" s="529"/>
      <c r="CQ49" s="529"/>
      <c r="CR49" s="529"/>
      <c r="CS49" s="529"/>
      <c r="CT49" s="529"/>
      <c r="CU49" s="529"/>
      <c r="CV49" s="529"/>
      <c r="CW49" s="529"/>
      <c r="CX49" s="529" t="s">
        <v>1743</v>
      </c>
    </row>
    <row r="50" ht="14.25" spans="1:102">
      <c r="A50" s="528" t="s">
        <v>980</v>
      </c>
      <c r="B50" s="528">
        <v>1049</v>
      </c>
      <c r="C50" s="528" t="s">
        <v>981</v>
      </c>
      <c r="D50" s="528" t="s">
        <v>1402</v>
      </c>
      <c r="E50" s="528" t="s">
        <v>1649</v>
      </c>
      <c r="F50" s="528" t="s">
        <v>1649</v>
      </c>
      <c r="G50" s="528" t="s">
        <v>1649</v>
      </c>
      <c r="H50" s="528" t="s">
        <v>1649</v>
      </c>
      <c r="I50" s="528" t="s">
        <v>1649</v>
      </c>
      <c r="J50" s="528" t="s">
        <v>1649</v>
      </c>
      <c r="K50" s="528" t="s">
        <v>1649</v>
      </c>
      <c r="L50" s="528" t="s">
        <v>1649</v>
      </c>
      <c r="M50" s="528" t="s">
        <v>1402</v>
      </c>
      <c r="N50" s="528" t="s">
        <v>1643</v>
      </c>
      <c r="O50" s="528" t="s">
        <v>1643</v>
      </c>
      <c r="P50" s="528" t="s">
        <v>1402</v>
      </c>
      <c r="Q50" s="528" t="s">
        <v>1402</v>
      </c>
      <c r="R50" s="528" t="s">
        <v>1402</v>
      </c>
      <c r="S50" s="528" t="s">
        <v>1402</v>
      </c>
      <c r="T50" s="528" t="s">
        <v>1402</v>
      </c>
      <c r="U50" s="528" t="s">
        <v>1402</v>
      </c>
      <c r="V50" s="528" t="s">
        <v>1402</v>
      </c>
      <c r="W50" s="528" t="s">
        <v>1402</v>
      </c>
      <c r="X50" s="528" t="s">
        <v>1643</v>
      </c>
      <c r="Y50" s="528" t="s">
        <v>1402</v>
      </c>
      <c r="Z50" s="528" t="s">
        <v>1402</v>
      </c>
      <c r="AA50" s="528" t="s">
        <v>1402</v>
      </c>
      <c r="AB50" s="528" t="s">
        <v>1643</v>
      </c>
      <c r="AC50" s="528" t="s">
        <v>1402</v>
      </c>
      <c r="AD50" s="528" t="s">
        <v>1402</v>
      </c>
      <c r="AE50" s="528" t="s">
        <v>1402</v>
      </c>
      <c r="AF50" s="528" t="s">
        <v>1402</v>
      </c>
      <c r="AG50" s="528" t="s">
        <v>1643</v>
      </c>
      <c r="AH50" s="528" t="s">
        <v>1402</v>
      </c>
      <c r="AI50" s="528" t="s">
        <v>1402</v>
      </c>
      <c r="AJ50" s="528" t="s">
        <v>1402</v>
      </c>
      <c r="AK50" s="528" t="s">
        <v>1402</v>
      </c>
      <c r="AL50" s="528" t="s">
        <v>1402</v>
      </c>
      <c r="AM50" s="528" t="s">
        <v>1402</v>
      </c>
      <c r="AN50" s="528" t="s">
        <v>1402</v>
      </c>
      <c r="AO50" s="528" t="s">
        <v>1402</v>
      </c>
      <c r="AP50" s="528" t="s">
        <v>1402</v>
      </c>
      <c r="AQ50" s="528" t="s">
        <v>1402</v>
      </c>
      <c r="AR50" s="528" t="s">
        <v>1402</v>
      </c>
      <c r="AS50" s="528" t="s">
        <v>1402</v>
      </c>
      <c r="AT50" s="528" t="s">
        <v>1402</v>
      </c>
      <c r="AU50" s="528" t="s">
        <v>1402</v>
      </c>
      <c r="AV50" s="528" t="s">
        <v>1402</v>
      </c>
      <c r="AW50" s="528" t="s">
        <v>1402</v>
      </c>
      <c r="AX50" s="528" t="s">
        <v>1402</v>
      </c>
      <c r="AY50" s="528" t="s">
        <v>1402</v>
      </c>
      <c r="AZ50" s="528" t="s">
        <v>1402</v>
      </c>
      <c r="BA50" s="528" t="s">
        <v>1402</v>
      </c>
      <c r="BB50" s="528" t="s">
        <v>1402</v>
      </c>
      <c r="BC50" s="528" t="s">
        <v>1402</v>
      </c>
      <c r="BD50" s="528" t="s">
        <v>1402</v>
      </c>
      <c r="BE50" s="528" t="s">
        <v>1402</v>
      </c>
      <c r="BF50" s="528" t="s">
        <v>1402</v>
      </c>
      <c r="BG50" s="528" t="s">
        <v>1402</v>
      </c>
      <c r="BH50" s="528" t="s">
        <v>1402</v>
      </c>
      <c r="BI50" s="528" t="s">
        <v>1402</v>
      </c>
      <c r="BJ50" s="528" t="s">
        <v>1402</v>
      </c>
      <c r="BK50" s="528" t="s">
        <v>1402</v>
      </c>
      <c r="BL50" s="528" t="s">
        <v>1402</v>
      </c>
      <c r="BM50" s="528" t="s">
        <v>1402</v>
      </c>
      <c r="BN50" s="528" t="s">
        <v>1402</v>
      </c>
      <c r="BO50" s="528" t="s">
        <v>1402</v>
      </c>
      <c r="BP50" s="528" t="s">
        <v>1402</v>
      </c>
      <c r="BQ50" s="528" t="s">
        <v>1402</v>
      </c>
      <c r="BR50" s="528" t="s">
        <v>1402</v>
      </c>
      <c r="BS50" s="528" t="s">
        <v>1402</v>
      </c>
      <c r="BT50" s="528" t="s">
        <v>1402</v>
      </c>
      <c r="BU50" s="528" t="s">
        <v>1402</v>
      </c>
      <c r="BV50" s="528" t="s">
        <v>1402</v>
      </c>
      <c r="BW50" s="528" t="s">
        <v>1402</v>
      </c>
      <c r="BX50" s="528" t="s">
        <v>1402</v>
      </c>
      <c r="BY50" s="528" t="s">
        <v>1402</v>
      </c>
      <c r="BZ50" s="528" t="s">
        <v>1402</v>
      </c>
      <c r="CA50" s="528" t="s">
        <v>1402</v>
      </c>
      <c r="CB50" s="528" t="s">
        <v>1402</v>
      </c>
      <c r="CC50" s="528" t="s">
        <v>1402</v>
      </c>
      <c r="CD50" s="528" t="s">
        <v>1402</v>
      </c>
      <c r="CE50" s="528" t="s">
        <v>1402</v>
      </c>
      <c r="CF50" s="528" t="s">
        <v>1402</v>
      </c>
      <c r="CG50" s="528" t="s">
        <v>1402</v>
      </c>
      <c r="CH50" s="528" t="s">
        <v>1402</v>
      </c>
      <c r="CI50" s="528" t="s">
        <v>1402</v>
      </c>
      <c r="CJ50" s="528" t="s">
        <v>1402</v>
      </c>
      <c r="CK50" s="528" t="s">
        <v>1744</v>
      </c>
      <c r="CL50" s="528" t="s">
        <v>1645</v>
      </c>
      <c r="CM50" s="528" t="s">
        <v>447</v>
      </c>
      <c r="CN50" s="528" t="s">
        <v>21</v>
      </c>
      <c r="CO50" s="528" t="s">
        <v>11</v>
      </c>
      <c r="CP50" s="528"/>
      <c r="CQ50" s="528"/>
      <c r="CR50" s="528"/>
      <c r="CS50" s="528"/>
      <c r="CT50" s="528"/>
      <c r="CU50" s="528"/>
      <c r="CV50" s="528"/>
      <c r="CW50" s="528"/>
      <c r="CX50" s="528" t="s">
        <v>1745</v>
      </c>
    </row>
    <row r="51" ht="14.25" spans="1:102">
      <c r="A51" s="529" t="s">
        <v>985</v>
      </c>
      <c r="B51" s="529">
        <v>1050</v>
      </c>
      <c r="C51" s="529" t="s">
        <v>836</v>
      </c>
      <c r="D51" s="529" t="s">
        <v>1402</v>
      </c>
      <c r="E51" s="529" t="s">
        <v>1649</v>
      </c>
      <c r="F51" s="529" t="s">
        <v>1649</v>
      </c>
      <c r="G51" s="529" t="s">
        <v>1649</v>
      </c>
      <c r="H51" s="529" t="s">
        <v>1649</v>
      </c>
      <c r="I51" s="529" t="s">
        <v>1649</v>
      </c>
      <c r="J51" s="529" t="s">
        <v>1649</v>
      </c>
      <c r="K51" s="529" t="s">
        <v>1649</v>
      </c>
      <c r="L51" s="529" t="s">
        <v>1649</v>
      </c>
      <c r="M51" s="529" t="s">
        <v>1402</v>
      </c>
      <c r="N51" s="529" t="s">
        <v>1402</v>
      </c>
      <c r="O51" s="529" t="s">
        <v>1643</v>
      </c>
      <c r="P51" s="529" t="s">
        <v>1402</v>
      </c>
      <c r="Q51" s="529" t="s">
        <v>1402</v>
      </c>
      <c r="R51" s="529" t="s">
        <v>1402</v>
      </c>
      <c r="S51" s="529" t="s">
        <v>1402</v>
      </c>
      <c r="T51" s="529" t="s">
        <v>1643</v>
      </c>
      <c r="U51" s="529" t="s">
        <v>1402</v>
      </c>
      <c r="V51" s="529" t="s">
        <v>1402</v>
      </c>
      <c r="W51" s="529" t="s">
        <v>1402</v>
      </c>
      <c r="X51" s="529" t="s">
        <v>1402</v>
      </c>
      <c r="Y51" s="529" t="s">
        <v>1402</v>
      </c>
      <c r="Z51" s="529" t="s">
        <v>1643</v>
      </c>
      <c r="AA51" s="529" t="s">
        <v>1402</v>
      </c>
      <c r="AB51" s="529" t="s">
        <v>1643</v>
      </c>
      <c r="AC51" s="529" t="s">
        <v>1402</v>
      </c>
      <c r="AD51" s="529" t="s">
        <v>1402</v>
      </c>
      <c r="AE51" s="529" t="s">
        <v>1402</v>
      </c>
      <c r="AF51" s="529" t="s">
        <v>1402</v>
      </c>
      <c r="AG51" s="529" t="s">
        <v>1402</v>
      </c>
      <c r="AH51" s="529" t="s">
        <v>1402</v>
      </c>
      <c r="AI51" s="529" t="s">
        <v>1402</v>
      </c>
      <c r="AJ51" s="529" t="s">
        <v>1402</v>
      </c>
      <c r="AK51" s="529" t="s">
        <v>1402</v>
      </c>
      <c r="AL51" s="529" t="s">
        <v>1402</v>
      </c>
      <c r="AM51" s="529" t="s">
        <v>1402</v>
      </c>
      <c r="AN51" s="529" t="s">
        <v>1402</v>
      </c>
      <c r="AO51" s="529" t="s">
        <v>1402</v>
      </c>
      <c r="AP51" s="529" t="s">
        <v>1402</v>
      </c>
      <c r="AQ51" s="529" t="s">
        <v>1402</v>
      </c>
      <c r="AR51" s="529" t="s">
        <v>1402</v>
      </c>
      <c r="AS51" s="529" t="s">
        <v>1402</v>
      </c>
      <c r="AT51" s="529" t="s">
        <v>1402</v>
      </c>
      <c r="AU51" s="529" t="s">
        <v>1402</v>
      </c>
      <c r="AV51" s="529" t="s">
        <v>1402</v>
      </c>
      <c r="AW51" s="529" t="s">
        <v>1402</v>
      </c>
      <c r="AX51" s="529" t="s">
        <v>1402</v>
      </c>
      <c r="AY51" s="529" t="s">
        <v>1402</v>
      </c>
      <c r="AZ51" s="529" t="s">
        <v>1402</v>
      </c>
      <c r="BA51" s="529" t="s">
        <v>1643</v>
      </c>
      <c r="BB51" s="529" t="s">
        <v>1402</v>
      </c>
      <c r="BC51" s="529" t="s">
        <v>1402</v>
      </c>
      <c r="BD51" s="529" t="s">
        <v>1402</v>
      </c>
      <c r="BE51" s="529" t="s">
        <v>1402</v>
      </c>
      <c r="BF51" s="529" t="s">
        <v>1402</v>
      </c>
      <c r="BG51" s="529" t="s">
        <v>1402</v>
      </c>
      <c r="BH51" s="529" t="s">
        <v>1402</v>
      </c>
      <c r="BI51" s="529" t="s">
        <v>1402</v>
      </c>
      <c r="BJ51" s="529" t="s">
        <v>1402</v>
      </c>
      <c r="BK51" s="529" t="s">
        <v>1402</v>
      </c>
      <c r="BL51" s="529" t="s">
        <v>1402</v>
      </c>
      <c r="BM51" s="529" t="s">
        <v>1402</v>
      </c>
      <c r="BN51" s="529" t="s">
        <v>1402</v>
      </c>
      <c r="BO51" s="529" t="s">
        <v>1402</v>
      </c>
      <c r="BP51" s="529" t="s">
        <v>1402</v>
      </c>
      <c r="BQ51" s="529" t="s">
        <v>1402</v>
      </c>
      <c r="BR51" s="529" t="s">
        <v>1402</v>
      </c>
      <c r="BS51" s="529" t="s">
        <v>1402</v>
      </c>
      <c r="BT51" s="529" t="s">
        <v>1402</v>
      </c>
      <c r="BU51" s="529" t="s">
        <v>1402</v>
      </c>
      <c r="BV51" s="529" t="s">
        <v>1402</v>
      </c>
      <c r="BW51" s="529" t="s">
        <v>1402</v>
      </c>
      <c r="BX51" s="529" t="s">
        <v>1402</v>
      </c>
      <c r="BY51" s="529" t="s">
        <v>1402</v>
      </c>
      <c r="BZ51" s="529" t="s">
        <v>1402</v>
      </c>
      <c r="CA51" s="529" t="s">
        <v>1402</v>
      </c>
      <c r="CB51" s="529" t="s">
        <v>1402</v>
      </c>
      <c r="CC51" s="529" t="s">
        <v>1402</v>
      </c>
      <c r="CD51" s="529" t="s">
        <v>1402</v>
      </c>
      <c r="CE51" s="529" t="s">
        <v>1402</v>
      </c>
      <c r="CF51" s="529" t="s">
        <v>1402</v>
      </c>
      <c r="CG51" s="529" t="s">
        <v>1402</v>
      </c>
      <c r="CH51" s="529" t="s">
        <v>1402</v>
      </c>
      <c r="CI51" s="529" t="s">
        <v>1402</v>
      </c>
      <c r="CJ51" s="529" t="s">
        <v>1402</v>
      </c>
      <c r="CK51" s="529" t="s">
        <v>1746</v>
      </c>
      <c r="CL51" s="529" t="s">
        <v>1658</v>
      </c>
      <c r="CM51" s="529" t="s">
        <v>21</v>
      </c>
      <c r="CN51" s="529" t="s">
        <v>459</v>
      </c>
      <c r="CO51" s="529" t="s">
        <v>459</v>
      </c>
      <c r="CP51" s="529"/>
      <c r="CQ51" s="529"/>
      <c r="CR51" s="529"/>
      <c r="CS51" s="529"/>
      <c r="CT51" s="529"/>
      <c r="CU51" s="529"/>
      <c r="CV51" s="529"/>
      <c r="CW51" s="529"/>
      <c r="CX51" s="529" t="s">
        <v>1747</v>
      </c>
    </row>
    <row r="52" ht="14.25" spans="1:102">
      <c r="A52" s="528" t="s">
        <v>988</v>
      </c>
      <c r="B52" s="528">
        <v>1051</v>
      </c>
      <c r="C52" s="528" t="s">
        <v>818</v>
      </c>
      <c r="D52" s="528" t="s">
        <v>1643</v>
      </c>
      <c r="E52" s="528" t="s">
        <v>1649</v>
      </c>
      <c r="F52" s="528" t="s">
        <v>1649</v>
      </c>
      <c r="G52" s="528" t="s">
        <v>1649</v>
      </c>
      <c r="H52" s="528" t="s">
        <v>1649</v>
      </c>
      <c r="I52" s="528" t="s">
        <v>1649</v>
      </c>
      <c r="J52" s="528" t="s">
        <v>1649</v>
      </c>
      <c r="K52" s="528" t="s">
        <v>1649</v>
      </c>
      <c r="L52" s="528" t="s">
        <v>1649</v>
      </c>
      <c r="M52" s="528" t="s">
        <v>1402</v>
      </c>
      <c r="N52" s="528" t="s">
        <v>1402</v>
      </c>
      <c r="O52" s="528" t="s">
        <v>1643</v>
      </c>
      <c r="P52" s="528" t="s">
        <v>1402</v>
      </c>
      <c r="Q52" s="528" t="s">
        <v>1402</v>
      </c>
      <c r="R52" s="528" t="s">
        <v>1402</v>
      </c>
      <c r="S52" s="528" t="s">
        <v>1402</v>
      </c>
      <c r="T52" s="528" t="s">
        <v>1643</v>
      </c>
      <c r="U52" s="528" t="s">
        <v>1402</v>
      </c>
      <c r="V52" s="528" t="s">
        <v>1402</v>
      </c>
      <c r="W52" s="528" t="s">
        <v>1402</v>
      </c>
      <c r="X52" s="528" t="s">
        <v>1402</v>
      </c>
      <c r="Y52" s="528" t="s">
        <v>1402</v>
      </c>
      <c r="Z52" s="528" t="s">
        <v>1402</v>
      </c>
      <c r="AA52" s="528" t="s">
        <v>1402</v>
      </c>
      <c r="AB52" s="528" t="s">
        <v>1643</v>
      </c>
      <c r="AC52" s="528" t="s">
        <v>1402</v>
      </c>
      <c r="AD52" s="528" t="s">
        <v>1402</v>
      </c>
      <c r="AE52" s="528" t="s">
        <v>1402</v>
      </c>
      <c r="AF52" s="528" t="s">
        <v>1402</v>
      </c>
      <c r="AG52" s="528" t="s">
        <v>1402</v>
      </c>
      <c r="AH52" s="528" t="s">
        <v>1402</v>
      </c>
      <c r="AI52" s="528" t="s">
        <v>1402</v>
      </c>
      <c r="AJ52" s="528" t="s">
        <v>1402</v>
      </c>
      <c r="AK52" s="528" t="s">
        <v>1402</v>
      </c>
      <c r="AL52" s="528" t="s">
        <v>1402</v>
      </c>
      <c r="AM52" s="528" t="s">
        <v>1402</v>
      </c>
      <c r="AN52" s="528" t="s">
        <v>1402</v>
      </c>
      <c r="AO52" s="528" t="s">
        <v>1402</v>
      </c>
      <c r="AP52" s="528" t="s">
        <v>1402</v>
      </c>
      <c r="AQ52" s="528" t="s">
        <v>1402</v>
      </c>
      <c r="AR52" s="528" t="s">
        <v>1402</v>
      </c>
      <c r="AS52" s="528" t="s">
        <v>1402</v>
      </c>
      <c r="AT52" s="528" t="s">
        <v>1402</v>
      </c>
      <c r="AU52" s="528" t="s">
        <v>1402</v>
      </c>
      <c r="AV52" s="528" t="s">
        <v>1643</v>
      </c>
      <c r="AW52" s="528" t="s">
        <v>1402</v>
      </c>
      <c r="AX52" s="528" t="s">
        <v>1402</v>
      </c>
      <c r="AY52" s="528" t="s">
        <v>1402</v>
      </c>
      <c r="AZ52" s="528" t="s">
        <v>1402</v>
      </c>
      <c r="BA52" s="528" t="s">
        <v>1643</v>
      </c>
      <c r="BB52" s="528" t="s">
        <v>1402</v>
      </c>
      <c r="BC52" s="528" t="s">
        <v>1402</v>
      </c>
      <c r="BD52" s="528" t="s">
        <v>1402</v>
      </c>
      <c r="BE52" s="528" t="s">
        <v>1402</v>
      </c>
      <c r="BF52" s="528" t="s">
        <v>1402</v>
      </c>
      <c r="BG52" s="528" t="s">
        <v>1402</v>
      </c>
      <c r="BH52" s="528" t="s">
        <v>1402</v>
      </c>
      <c r="BI52" s="528" t="s">
        <v>1402</v>
      </c>
      <c r="BJ52" s="528" t="s">
        <v>1402</v>
      </c>
      <c r="BK52" s="528" t="s">
        <v>1402</v>
      </c>
      <c r="BL52" s="528" t="s">
        <v>1402</v>
      </c>
      <c r="BM52" s="528" t="s">
        <v>1402</v>
      </c>
      <c r="BN52" s="528" t="s">
        <v>1402</v>
      </c>
      <c r="BO52" s="528" t="s">
        <v>1402</v>
      </c>
      <c r="BP52" s="528" t="s">
        <v>1402</v>
      </c>
      <c r="BQ52" s="528" t="s">
        <v>1402</v>
      </c>
      <c r="BR52" s="528" t="s">
        <v>1402</v>
      </c>
      <c r="BS52" s="528" t="s">
        <v>1402</v>
      </c>
      <c r="BT52" s="528" t="s">
        <v>1402</v>
      </c>
      <c r="BU52" s="528" t="s">
        <v>1402</v>
      </c>
      <c r="BV52" s="528" t="s">
        <v>1402</v>
      </c>
      <c r="BW52" s="528" t="s">
        <v>1402</v>
      </c>
      <c r="BX52" s="528" t="s">
        <v>1402</v>
      </c>
      <c r="BY52" s="528" t="s">
        <v>1402</v>
      </c>
      <c r="BZ52" s="528" t="s">
        <v>1402</v>
      </c>
      <c r="CA52" s="528" t="s">
        <v>1402</v>
      </c>
      <c r="CB52" s="528" t="s">
        <v>1402</v>
      </c>
      <c r="CC52" s="528" t="s">
        <v>1402</v>
      </c>
      <c r="CD52" s="528" t="s">
        <v>1402</v>
      </c>
      <c r="CE52" s="528" t="s">
        <v>1402</v>
      </c>
      <c r="CF52" s="528" t="s">
        <v>1402</v>
      </c>
      <c r="CG52" s="528" t="s">
        <v>1402</v>
      </c>
      <c r="CH52" s="528" t="s">
        <v>1402</v>
      </c>
      <c r="CI52" s="528" t="s">
        <v>1402</v>
      </c>
      <c r="CJ52" s="528" t="s">
        <v>1402</v>
      </c>
      <c r="CK52" s="528" t="s">
        <v>1748</v>
      </c>
      <c r="CL52" s="528" t="s">
        <v>1658</v>
      </c>
      <c r="CM52" s="528" t="s">
        <v>21</v>
      </c>
      <c r="CN52" s="528" t="s">
        <v>11</v>
      </c>
      <c r="CO52" s="528" t="s">
        <v>459</v>
      </c>
      <c r="CP52" s="528"/>
      <c r="CQ52" s="528"/>
      <c r="CR52" s="528"/>
      <c r="CS52" s="528"/>
      <c r="CT52" s="528"/>
      <c r="CU52" s="528"/>
      <c r="CV52" s="528"/>
      <c r="CW52" s="528"/>
      <c r="CX52" s="528" t="s">
        <v>1749</v>
      </c>
    </row>
    <row r="53" ht="14.25" spans="1:102">
      <c r="A53" s="529" t="s">
        <v>991</v>
      </c>
      <c r="B53" s="529">
        <v>1052</v>
      </c>
      <c r="C53" s="529" t="s">
        <v>889</v>
      </c>
      <c r="D53" s="529" t="s">
        <v>1402</v>
      </c>
      <c r="E53" s="529" t="s">
        <v>1402</v>
      </c>
      <c r="F53" s="529" t="s">
        <v>1402</v>
      </c>
      <c r="G53" s="529" t="s">
        <v>1402</v>
      </c>
      <c r="H53" s="529" t="s">
        <v>1402</v>
      </c>
      <c r="I53" s="529" t="s">
        <v>1402</v>
      </c>
      <c r="J53" s="529" t="s">
        <v>1402</v>
      </c>
      <c r="K53" s="529" t="s">
        <v>1402</v>
      </c>
      <c r="L53" s="529" t="s">
        <v>1402</v>
      </c>
      <c r="M53" s="529" t="s">
        <v>1402</v>
      </c>
      <c r="N53" s="529" t="s">
        <v>1402</v>
      </c>
      <c r="O53" s="529" t="s">
        <v>1643</v>
      </c>
      <c r="P53" s="529" t="s">
        <v>1402</v>
      </c>
      <c r="Q53" s="529" t="s">
        <v>1402</v>
      </c>
      <c r="R53" s="529" t="s">
        <v>1402</v>
      </c>
      <c r="S53" s="529" t="s">
        <v>1402</v>
      </c>
      <c r="T53" s="529" t="s">
        <v>1643</v>
      </c>
      <c r="U53" s="529" t="s">
        <v>1402</v>
      </c>
      <c r="V53" s="529" t="s">
        <v>1402</v>
      </c>
      <c r="W53" s="529" t="s">
        <v>1402</v>
      </c>
      <c r="X53" s="529" t="s">
        <v>1402</v>
      </c>
      <c r="Y53" s="529" t="s">
        <v>1402</v>
      </c>
      <c r="Z53" s="529" t="s">
        <v>1643</v>
      </c>
      <c r="AA53" s="529" t="s">
        <v>1402</v>
      </c>
      <c r="AB53" s="529" t="s">
        <v>1402</v>
      </c>
      <c r="AC53" s="529" t="s">
        <v>1402</v>
      </c>
      <c r="AD53" s="529" t="s">
        <v>1402</v>
      </c>
      <c r="AE53" s="529" t="s">
        <v>1402</v>
      </c>
      <c r="AF53" s="529" t="s">
        <v>1402</v>
      </c>
      <c r="AG53" s="529" t="s">
        <v>1402</v>
      </c>
      <c r="AH53" s="529" t="s">
        <v>1402</v>
      </c>
      <c r="AI53" s="529" t="s">
        <v>1402</v>
      </c>
      <c r="AJ53" s="529" t="s">
        <v>1402</v>
      </c>
      <c r="AK53" s="529" t="s">
        <v>1402</v>
      </c>
      <c r="AL53" s="529" t="s">
        <v>1402</v>
      </c>
      <c r="AM53" s="529" t="s">
        <v>1402</v>
      </c>
      <c r="AN53" s="529" t="s">
        <v>1402</v>
      </c>
      <c r="AO53" s="529" t="s">
        <v>1402</v>
      </c>
      <c r="AP53" s="529" t="s">
        <v>1402</v>
      </c>
      <c r="AQ53" s="529" t="s">
        <v>1402</v>
      </c>
      <c r="AR53" s="529" t="s">
        <v>1402</v>
      </c>
      <c r="AS53" s="529" t="s">
        <v>1402</v>
      </c>
      <c r="AT53" s="529" t="s">
        <v>1402</v>
      </c>
      <c r="AU53" s="529" t="s">
        <v>1402</v>
      </c>
      <c r="AV53" s="529" t="s">
        <v>1643</v>
      </c>
      <c r="AW53" s="529" t="s">
        <v>1402</v>
      </c>
      <c r="AX53" s="529" t="s">
        <v>1402</v>
      </c>
      <c r="AY53" s="529" t="s">
        <v>1402</v>
      </c>
      <c r="AZ53" s="529" t="s">
        <v>1402</v>
      </c>
      <c r="BA53" s="529" t="s">
        <v>1643</v>
      </c>
      <c r="BB53" s="529" t="s">
        <v>1643</v>
      </c>
      <c r="BC53" s="529" t="s">
        <v>1402</v>
      </c>
      <c r="BD53" s="529" t="s">
        <v>1402</v>
      </c>
      <c r="BE53" s="529" t="s">
        <v>1402</v>
      </c>
      <c r="BF53" s="529" t="s">
        <v>1402</v>
      </c>
      <c r="BG53" s="529" t="s">
        <v>1402</v>
      </c>
      <c r="BH53" s="529" t="s">
        <v>1402</v>
      </c>
      <c r="BI53" s="529" t="s">
        <v>1402</v>
      </c>
      <c r="BJ53" s="529" t="s">
        <v>1402</v>
      </c>
      <c r="BK53" s="529" t="s">
        <v>1402</v>
      </c>
      <c r="BL53" s="529" t="s">
        <v>1402</v>
      </c>
      <c r="BM53" s="529" t="s">
        <v>1402</v>
      </c>
      <c r="BN53" s="529" t="s">
        <v>1402</v>
      </c>
      <c r="BO53" s="529" t="s">
        <v>1402</v>
      </c>
      <c r="BP53" s="529" t="s">
        <v>1402</v>
      </c>
      <c r="BQ53" s="529" t="s">
        <v>1402</v>
      </c>
      <c r="BR53" s="529" t="s">
        <v>1402</v>
      </c>
      <c r="BS53" s="529" t="s">
        <v>1402</v>
      </c>
      <c r="BT53" s="529" t="s">
        <v>1402</v>
      </c>
      <c r="BU53" s="529" t="s">
        <v>1402</v>
      </c>
      <c r="BV53" s="529" t="s">
        <v>1402</v>
      </c>
      <c r="BW53" s="529" t="s">
        <v>1402</v>
      </c>
      <c r="BX53" s="529" t="s">
        <v>1402</v>
      </c>
      <c r="BY53" s="529" t="s">
        <v>1402</v>
      </c>
      <c r="BZ53" s="529" t="s">
        <v>1402</v>
      </c>
      <c r="CA53" s="529" t="s">
        <v>1402</v>
      </c>
      <c r="CB53" s="529" t="s">
        <v>1402</v>
      </c>
      <c r="CC53" s="529" t="s">
        <v>1402</v>
      </c>
      <c r="CD53" s="529" t="s">
        <v>1402</v>
      </c>
      <c r="CE53" s="529" t="s">
        <v>1402</v>
      </c>
      <c r="CF53" s="529" t="s">
        <v>1402</v>
      </c>
      <c r="CG53" s="529" t="s">
        <v>1402</v>
      </c>
      <c r="CH53" s="529" t="s">
        <v>1402</v>
      </c>
      <c r="CI53" s="529" t="s">
        <v>1402</v>
      </c>
      <c r="CJ53" s="529" t="s">
        <v>1402</v>
      </c>
      <c r="CK53" s="529" t="s">
        <v>1750</v>
      </c>
      <c r="CL53" s="529" t="s">
        <v>1658</v>
      </c>
      <c r="CM53" s="529" t="s">
        <v>21</v>
      </c>
      <c r="CN53" s="529" t="s">
        <v>459</v>
      </c>
      <c r="CO53" s="529" t="s">
        <v>459</v>
      </c>
      <c r="CP53" s="529"/>
      <c r="CQ53" s="529"/>
      <c r="CR53" s="529"/>
      <c r="CS53" s="529"/>
      <c r="CT53" s="529"/>
      <c r="CU53" s="529"/>
      <c r="CV53" s="529"/>
      <c r="CW53" s="529"/>
      <c r="CX53" s="529" t="s">
        <v>1751</v>
      </c>
    </row>
    <row r="54" ht="14.25" spans="1:102">
      <c r="A54" s="528" t="s">
        <v>994</v>
      </c>
      <c r="B54" s="528">
        <v>1053</v>
      </c>
      <c r="C54" s="528" t="s">
        <v>841</v>
      </c>
      <c r="D54" s="528" t="s">
        <v>1643</v>
      </c>
      <c r="E54" s="528" t="s">
        <v>1649</v>
      </c>
      <c r="F54" s="528" t="s">
        <v>1649</v>
      </c>
      <c r="G54" s="528" t="s">
        <v>1649</v>
      </c>
      <c r="H54" s="528" t="s">
        <v>1649</v>
      </c>
      <c r="I54" s="528" t="s">
        <v>1649</v>
      </c>
      <c r="J54" s="528" t="s">
        <v>1649</v>
      </c>
      <c r="K54" s="528" t="s">
        <v>1649</v>
      </c>
      <c r="L54" s="528" t="s">
        <v>1649</v>
      </c>
      <c r="M54" s="528" t="s">
        <v>1402</v>
      </c>
      <c r="N54" s="528" t="s">
        <v>1402</v>
      </c>
      <c r="O54" s="528" t="s">
        <v>1643</v>
      </c>
      <c r="P54" s="528" t="s">
        <v>1402</v>
      </c>
      <c r="Q54" s="528" t="s">
        <v>1402</v>
      </c>
      <c r="R54" s="528" t="s">
        <v>1402</v>
      </c>
      <c r="S54" s="528" t="s">
        <v>1402</v>
      </c>
      <c r="T54" s="528" t="s">
        <v>1643</v>
      </c>
      <c r="U54" s="528" t="s">
        <v>1402</v>
      </c>
      <c r="V54" s="528" t="s">
        <v>1402</v>
      </c>
      <c r="W54" s="528" t="s">
        <v>1402</v>
      </c>
      <c r="X54" s="528" t="s">
        <v>1402</v>
      </c>
      <c r="Y54" s="528" t="s">
        <v>1402</v>
      </c>
      <c r="Z54" s="528" t="s">
        <v>1402</v>
      </c>
      <c r="AA54" s="528" t="s">
        <v>1402</v>
      </c>
      <c r="AB54" s="528" t="s">
        <v>1402</v>
      </c>
      <c r="AC54" s="528" t="s">
        <v>1402</v>
      </c>
      <c r="AD54" s="528" t="s">
        <v>1402</v>
      </c>
      <c r="AE54" s="528" t="s">
        <v>1402</v>
      </c>
      <c r="AF54" s="528" t="s">
        <v>1402</v>
      </c>
      <c r="AG54" s="528" t="s">
        <v>1402</v>
      </c>
      <c r="AH54" s="528" t="s">
        <v>1402</v>
      </c>
      <c r="AI54" s="528" t="s">
        <v>1402</v>
      </c>
      <c r="AJ54" s="528" t="s">
        <v>1402</v>
      </c>
      <c r="AK54" s="528" t="s">
        <v>1402</v>
      </c>
      <c r="AL54" s="528" t="s">
        <v>1402</v>
      </c>
      <c r="AM54" s="528" t="s">
        <v>1402</v>
      </c>
      <c r="AN54" s="528" t="s">
        <v>1402</v>
      </c>
      <c r="AO54" s="528" t="s">
        <v>1402</v>
      </c>
      <c r="AP54" s="528" t="s">
        <v>1402</v>
      </c>
      <c r="AQ54" s="528" t="s">
        <v>1402</v>
      </c>
      <c r="AR54" s="528" t="s">
        <v>1402</v>
      </c>
      <c r="AS54" s="528" t="s">
        <v>1402</v>
      </c>
      <c r="AT54" s="528" t="s">
        <v>1402</v>
      </c>
      <c r="AU54" s="528" t="s">
        <v>1402</v>
      </c>
      <c r="AV54" s="528" t="s">
        <v>1643</v>
      </c>
      <c r="AW54" s="528" t="s">
        <v>1402</v>
      </c>
      <c r="AX54" s="528" t="s">
        <v>1402</v>
      </c>
      <c r="AY54" s="528" t="s">
        <v>1402</v>
      </c>
      <c r="AZ54" s="528" t="s">
        <v>1402</v>
      </c>
      <c r="BA54" s="528" t="s">
        <v>1643</v>
      </c>
      <c r="BB54" s="528" t="s">
        <v>1643</v>
      </c>
      <c r="BC54" s="528" t="s">
        <v>1402</v>
      </c>
      <c r="BD54" s="528" t="s">
        <v>1402</v>
      </c>
      <c r="BE54" s="528" t="s">
        <v>1402</v>
      </c>
      <c r="BF54" s="528" t="s">
        <v>1402</v>
      </c>
      <c r="BG54" s="528" t="s">
        <v>1402</v>
      </c>
      <c r="BH54" s="528" t="s">
        <v>1402</v>
      </c>
      <c r="BI54" s="528" t="s">
        <v>1402</v>
      </c>
      <c r="BJ54" s="528" t="s">
        <v>1402</v>
      </c>
      <c r="BK54" s="528" t="s">
        <v>1402</v>
      </c>
      <c r="BL54" s="528" t="s">
        <v>1402</v>
      </c>
      <c r="BM54" s="528" t="s">
        <v>1402</v>
      </c>
      <c r="BN54" s="528" t="s">
        <v>1402</v>
      </c>
      <c r="BO54" s="528" t="s">
        <v>1402</v>
      </c>
      <c r="BP54" s="528" t="s">
        <v>1402</v>
      </c>
      <c r="BQ54" s="528" t="s">
        <v>1402</v>
      </c>
      <c r="BR54" s="528" t="s">
        <v>1402</v>
      </c>
      <c r="BS54" s="528" t="s">
        <v>1402</v>
      </c>
      <c r="BT54" s="528" t="s">
        <v>1402</v>
      </c>
      <c r="BU54" s="528" t="s">
        <v>1402</v>
      </c>
      <c r="BV54" s="528" t="s">
        <v>1402</v>
      </c>
      <c r="BW54" s="528" t="s">
        <v>1402</v>
      </c>
      <c r="BX54" s="528" t="s">
        <v>1402</v>
      </c>
      <c r="BY54" s="528" t="s">
        <v>1402</v>
      </c>
      <c r="BZ54" s="528" t="s">
        <v>1402</v>
      </c>
      <c r="CA54" s="528" t="s">
        <v>1402</v>
      </c>
      <c r="CB54" s="528" t="s">
        <v>1402</v>
      </c>
      <c r="CC54" s="528" t="s">
        <v>1402</v>
      </c>
      <c r="CD54" s="528" t="s">
        <v>1402</v>
      </c>
      <c r="CE54" s="528" t="s">
        <v>1402</v>
      </c>
      <c r="CF54" s="528" t="s">
        <v>1402</v>
      </c>
      <c r="CG54" s="528" t="s">
        <v>1402</v>
      </c>
      <c r="CH54" s="528" t="s">
        <v>1402</v>
      </c>
      <c r="CI54" s="528" t="s">
        <v>1402</v>
      </c>
      <c r="CJ54" s="528" t="s">
        <v>1402</v>
      </c>
      <c r="CK54" s="528" t="s">
        <v>1752</v>
      </c>
      <c r="CL54" s="528" t="s">
        <v>1658</v>
      </c>
      <c r="CM54" s="528" t="s">
        <v>21</v>
      </c>
      <c r="CN54" s="528" t="s">
        <v>459</v>
      </c>
      <c r="CO54" s="528" t="s">
        <v>459</v>
      </c>
      <c r="CP54" s="528"/>
      <c r="CQ54" s="528"/>
      <c r="CR54" s="528"/>
      <c r="CS54" s="528"/>
      <c r="CT54" s="528"/>
      <c r="CU54" s="528"/>
      <c r="CV54" s="528"/>
      <c r="CW54" s="528"/>
      <c r="CX54" s="528" t="s">
        <v>1753</v>
      </c>
    </row>
    <row r="55" ht="14.25" spans="1:102">
      <c r="A55" s="529" t="s">
        <v>995</v>
      </c>
      <c r="B55" s="529">
        <v>1054</v>
      </c>
      <c r="C55" s="529" t="s">
        <v>996</v>
      </c>
      <c r="D55" s="529" t="s">
        <v>1643</v>
      </c>
      <c r="E55" s="529" t="s">
        <v>1649</v>
      </c>
      <c r="F55" s="529" t="s">
        <v>1649</v>
      </c>
      <c r="G55" s="529" t="s">
        <v>1649</v>
      </c>
      <c r="H55" s="529" t="s">
        <v>1649</v>
      </c>
      <c r="I55" s="529" t="s">
        <v>1649</v>
      </c>
      <c r="J55" s="529" t="s">
        <v>1649</v>
      </c>
      <c r="K55" s="529" t="s">
        <v>1649</v>
      </c>
      <c r="L55" s="529" t="s">
        <v>1649</v>
      </c>
      <c r="M55" s="529" t="s">
        <v>1402</v>
      </c>
      <c r="N55" s="529" t="s">
        <v>1402</v>
      </c>
      <c r="O55" s="529" t="s">
        <v>1402</v>
      </c>
      <c r="P55" s="529" t="s">
        <v>1402</v>
      </c>
      <c r="Q55" s="529" t="s">
        <v>1402</v>
      </c>
      <c r="R55" s="529" t="s">
        <v>1402</v>
      </c>
      <c r="S55" s="529" t="s">
        <v>1402</v>
      </c>
      <c r="T55" s="529" t="s">
        <v>1402</v>
      </c>
      <c r="U55" s="529" t="s">
        <v>1402</v>
      </c>
      <c r="V55" s="529" t="s">
        <v>1402</v>
      </c>
      <c r="W55" s="529" t="s">
        <v>1402</v>
      </c>
      <c r="X55" s="529" t="s">
        <v>1402</v>
      </c>
      <c r="Y55" s="529" t="s">
        <v>1402</v>
      </c>
      <c r="Z55" s="529" t="s">
        <v>1643</v>
      </c>
      <c r="AA55" s="529" t="s">
        <v>1402</v>
      </c>
      <c r="AB55" s="529" t="s">
        <v>1402</v>
      </c>
      <c r="AC55" s="529" t="s">
        <v>1402</v>
      </c>
      <c r="AD55" s="529" t="s">
        <v>1402</v>
      </c>
      <c r="AE55" s="529" t="s">
        <v>1402</v>
      </c>
      <c r="AF55" s="529" t="s">
        <v>1402</v>
      </c>
      <c r="AG55" s="529" t="s">
        <v>1402</v>
      </c>
      <c r="AH55" s="529" t="s">
        <v>1402</v>
      </c>
      <c r="AI55" s="529" t="s">
        <v>1402</v>
      </c>
      <c r="AJ55" s="529" t="s">
        <v>1402</v>
      </c>
      <c r="AK55" s="529" t="s">
        <v>1402</v>
      </c>
      <c r="AL55" s="529" t="s">
        <v>1402</v>
      </c>
      <c r="AM55" s="529" t="s">
        <v>1402</v>
      </c>
      <c r="AN55" s="529" t="s">
        <v>1402</v>
      </c>
      <c r="AO55" s="529" t="s">
        <v>1402</v>
      </c>
      <c r="AP55" s="529" t="s">
        <v>1402</v>
      </c>
      <c r="AQ55" s="529" t="s">
        <v>1402</v>
      </c>
      <c r="AR55" s="529" t="s">
        <v>1402</v>
      </c>
      <c r="AS55" s="529" t="s">
        <v>1402</v>
      </c>
      <c r="AT55" s="529" t="s">
        <v>1402</v>
      </c>
      <c r="AU55" s="529" t="s">
        <v>1402</v>
      </c>
      <c r="AV55" s="529" t="s">
        <v>1643</v>
      </c>
      <c r="AW55" s="529" t="s">
        <v>1643</v>
      </c>
      <c r="AX55" s="529" t="s">
        <v>1402</v>
      </c>
      <c r="AY55" s="529" t="s">
        <v>1402</v>
      </c>
      <c r="AZ55" s="529" t="s">
        <v>1402</v>
      </c>
      <c r="BA55" s="529" t="s">
        <v>1402</v>
      </c>
      <c r="BB55" s="529" t="s">
        <v>1402</v>
      </c>
      <c r="BC55" s="529" t="s">
        <v>1402</v>
      </c>
      <c r="BD55" s="529" t="s">
        <v>1402</v>
      </c>
      <c r="BE55" s="529" t="s">
        <v>1402</v>
      </c>
      <c r="BF55" s="529" t="s">
        <v>1402</v>
      </c>
      <c r="BG55" s="529" t="s">
        <v>1402</v>
      </c>
      <c r="BH55" s="529" t="s">
        <v>1402</v>
      </c>
      <c r="BI55" s="529" t="s">
        <v>1402</v>
      </c>
      <c r="BJ55" s="529" t="s">
        <v>1402</v>
      </c>
      <c r="BK55" s="529" t="s">
        <v>1402</v>
      </c>
      <c r="BL55" s="529" t="s">
        <v>1402</v>
      </c>
      <c r="BM55" s="529" t="s">
        <v>1402</v>
      </c>
      <c r="BN55" s="529" t="s">
        <v>1402</v>
      </c>
      <c r="BO55" s="529" t="s">
        <v>1402</v>
      </c>
      <c r="BP55" s="529" t="s">
        <v>1402</v>
      </c>
      <c r="BQ55" s="529" t="s">
        <v>1402</v>
      </c>
      <c r="BR55" s="529" t="s">
        <v>1402</v>
      </c>
      <c r="BS55" s="529" t="s">
        <v>1402</v>
      </c>
      <c r="BT55" s="529" t="s">
        <v>1402</v>
      </c>
      <c r="BU55" s="529" t="s">
        <v>1402</v>
      </c>
      <c r="BV55" s="529" t="s">
        <v>1643</v>
      </c>
      <c r="BW55" s="529" t="s">
        <v>1402</v>
      </c>
      <c r="BX55" s="529" t="s">
        <v>1402</v>
      </c>
      <c r="BY55" s="529" t="s">
        <v>1402</v>
      </c>
      <c r="BZ55" s="529" t="s">
        <v>1402</v>
      </c>
      <c r="CA55" s="529" t="s">
        <v>1402</v>
      </c>
      <c r="CB55" s="529" t="s">
        <v>1402</v>
      </c>
      <c r="CC55" s="529" t="s">
        <v>1402</v>
      </c>
      <c r="CD55" s="529" t="s">
        <v>1402</v>
      </c>
      <c r="CE55" s="529" t="s">
        <v>1402</v>
      </c>
      <c r="CF55" s="529" t="s">
        <v>1402</v>
      </c>
      <c r="CG55" s="529" t="s">
        <v>1402</v>
      </c>
      <c r="CH55" s="529" t="s">
        <v>1402</v>
      </c>
      <c r="CI55" s="529" t="s">
        <v>1402</v>
      </c>
      <c r="CJ55" s="529" t="s">
        <v>1402</v>
      </c>
      <c r="CK55" s="529" t="s">
        <v>1754</v>
      </c>
      <c r="CL55" s="529" t="s">
        <v>1658</v>
      </c>
      <c r="CM55" s="529" t="s">
        <v>31</v>
      </c>
      <c r="CN55" s="529" t="s">
        <v>459</v>
      </c>
      <c r="CO55" s="529" t="s">
        <v>459</v>
      </c>
      <c r="CP55" s="529"/>
      <c r="CQ55" s="529"/>
      <c r="CR55" s="529"/>
      <c r="CS55" s="529"/>
      <c r="CT55" s="529"/>
      <c r="CU55" s="529"/>
      <c r="CV55" s="529"/>
      <c r="CW55" s="529"/>
      <c r="CX55" s="529" t="s">
        <v>1755</v>
      </c>
    </row>
    <row r="56" ht="14.25" spans="1:102">
      <c r="A56" s="528" t="s">
        <v>999</v>
      </c>
      <c r="B56" s="528">
        <v>1055</v>
      </c>
      <c r="C56" s="528" t="s">
        <v>1000</v>
      </c>
      <c r="D56" s="528" t="s">
        <v>1643</v>
      </c>
      <c r="E56" s="528" t="s">
        <v>1402</v>
      </c>
      <c r="F56" s="528" t="s">
        <v>1402</v>
      </c>
      <c r="G56" s="528" t="s">
        <v>1643</v>
      </c>
      <c r="H56" s="528" t="s">
        <v>1402</v>
      </c>
      <c r="I56" s="528" t="s">
        <v>1402</v>
      </c>
      <c r="J56" s="528" t="s">
        <v>1402</v>
      </c>
      <c r="K56" s="528" t="s">
        <v>1402</v>
      </c>
      <c r="L56" s="528" t="s">
        <v>1643</v>
      </c>
      <c r="M56" s="528" t="s">
        <v>1402</v>
      </c>
      <c r="N56" s="528" t="s">
        <v>1402</v>
      </c>
      <c r="O56" s="528" t="s">
        <v>1402</v>
      </c>
      <c r="P56" s="528" t="s">
        <v>1402</v>
      </c>
      <c r="Q56" s="528" t="s">
        <v>1402</v>
      </c>
      <c r="R56" s="528" t="s">
        <v>1402</v>
      </c>
      <c r="S56" s="528" t="s">
        <v>1402</v>
      </c>
      <c r="T56" s="528" t="s">
        <v>1402</v>
      </c>
      <c r="U56" s="528" t="s">
        <v>1402</v>
      </c>
      <c r="V56" s="528" t="s">
        <v>1402</v>
      </c>
      <c r="W56" s="528" t="s">
        <v>1402</v>
      </c>
      <c r="X56" s="528" t="s">
        <v>1402</v>
      </c>
      <c r="Y56" s="528" t="s">
        <v>1402</v>
      </c>
      <c r="Z56" s="528" t="s">
        <v>1402</v>
      </c>
      <c r="AA56" s="528" t="s">
        <v>1402</v>
      </c>
      <c r="AB56" s="528" t="s">
        <v>1643</v>
      </c>
      <c r="AC56" s="528" t="s">
        <v>1402</v>
      </c>
      <c r="AD56" s="528" t="s">
        <v>1402</v>
      </c>
      <c r="AE56" s="528" t="s">
        <v>1402</v>
      </c>
      <c r="AF56" s="528" t="s">
        <v>1402</v>
      </c>
      <c r="AG56" s="528" t="s">
        <v>1402</v>
      </c>
      <c r="AH56" s="528" t="s">
        <v>1402</v>
      </c>
      <c r="AI56" s="528" t="s">
        <v>1402</v>
      </c>
      <c r="AJ56" s="528" t="s">
        <v>1402</v>
      </c>
      <c r="AK56" s="528" t="s">
        <v>1402</v>
      </c>
      <c r="AL56" s="528" t="s">
        <v>1402</v>
      </c>
      <c r="AM56" s="528" t="s">
        <v>1402</v>
      </c>
      <c r="AN56" s="528" t="s">
        <v>1402</v>
      </c>
      <c r="AO56" s="528" t="s">
        <v>1402</v>
      </c>
      <c r="AP56" s="528" t="s">
        <v>1402</v>
      </c>
      <c r="AQ56" s="528" t="s">
        <v>1402</v>
      </c>
      <c r="AR56" s="528" t="s">
        <v>1402</v>
      </c>
      <c r="AS56" s="528" t="s">
        <v>1402</v>
      </c>
      <c r="AT56" s="528" t="s">
        <v>1402</v>
      </c>
      <c r="AU56" s="528" t="s">
        <v>1402</v>
      </c>
      <c r="AV56" s="528" t="s">
        <v>1402</v>
      </c>
      <c r="AW56" s="528" t="s">
        <v>1643</v>
      </c>
      <c r="AX56" s="528" t="s">
        <v>1402</v>
      </c>
      <c r="AY56" s="528" t="s">
        <v>1402</v>
      </c>
      <c r="AZ56" s="528" t="s">
        <v>1402</v>
      </c>
      <c r="BA56" s="528" t="s">
        <v>1402</v>
      </c>
      <c r="BB56" s="528" t="s">
        <v>1402</v>
      </c>
      <c r="BC56" s="528" t="s">
        <v>1402</v>
      </c>
      <c r="BD56" s="528" t="s">
        <v>1402</v>
      </c>
      <c r="BE56" s="528" t="s">
        <v>1402</v>
      </c>
      <c r="BF56" s="528" t="s">
        <v>1402</v>
      </c>
      <c r="BG56" s="528" t="s">
        <v>1402</v>
      </c>
      <c r="BH56" s="528" t="s">
        <v>1402</v>
      </c>
      <c r="BI56" s="528" t="s">
        <v>1402</v>
      </c>
      <c r="BJ56" s="528" t="s">
        <v>1402</v>
      </c>
      <c r="BK56" s="528" t="s">
        <v>1402</v>
      </c>
      <c r="BL56" s="528" t="s">
        <v>1402</v>
      </c>
      <c r="BM56" s="528" t="s">
        <v>1402</v>
      </c>
      <c r="BN56" s="528" t="s">
        <v>1402</v>
      </c>
      <c r="BO56" s="528" t="s">
        <v>1402</v>
      </c>
      <c r="BP56" s="528" t="s">
        <v>1402</v>
      </c>
      <c r="BQ56" s="528" t="s">
        <v>1402</v>
      </c>
      <c r="BR56" s="528" t="s">
        <v>1402</v>
      </c>
      <c r="BS56" s="528" t="s">
        <v>1402</v>
      </c>
      <c r="BT56" s="528" t="s">
        <v>1402</v>
      </c>
      <c r="BU56" s="528" t="s">
        <v>1402</v>
      </c>
      <c r="BV56" s="528" t="s">
        <v>1643</v>
      </c>
      <c r="BW56" s="528" t="s">
        <v>1402</v>
      </c>
      <c r="BX56" s="528" t="s">
        <v>1402</v>
      </c>
      <c r="BY56" s="528" t="s">
        <v>1402</v>
      </c>
      <c r="BZ56" s="528" t="s">
        <v>1402</v>
      </c>
      <c r="CA56" s="528" t="s">
        <v>1402</v>
      </c>
      <c r="CB56" s="528" t="s">
        <v>1402</v>
      </c>
      <c r="CC56" s="528" t="s">
        <v>1402</v>
      </c>
      <c r="CD56" s="528" t="s">
        <v>1402</v>
      </c>
      <c r="CE56" s="528" t="s">
        <v>1402</v>
      </c>
      <c r="CF56" s="528" t="s">
        <v>1402</v>
      </c>
      <c r="CG56" s="528" t="s">
        <v>1402</v>
      </c>
      <c r="CH56" s="528" t="s">
        <v>1402</v>
      </c>
      <c r="CI56" s="528" t="s">
        <v>1402</v>
      </c>
      <c r="CJ56" s="528" t="s">
        <v>1402</v>
      </c>
      <c r="CK56" s="528" t="s">
        <v>1756</v>
      </c>
      <c r="CL56" s="528" t="s">
        <v>1402</v>
      </c>
      <c r="CM56" s="528" t="s">
        <v>447</v>
      </c>
      <c r="CN56" s="528" t="s">
        <v>459</v>
      </c>
      <c r="CO56" s="528" t="s">
        <v>459</v>
      </c>
      <c r="CP56" s="528"/>
      <c r="CQ56" s="528"/>
      <c r="CR56" s="528"/>
      <c r="CS56" s="528"/>
      <c r="CT56" s="528"/>
      <c r="CU56" s="528"/>
      <c r="CV56" s="528"/>
      <c r="CW56" s="528"/>
      <c r="CX56" s="528" t="s">
        <v>1757</v>
      </c>
    </row>
    <row r="57" ht="14.25" spans="1:102">
      <c r="A57" s="529" t="s">
        <v>1003</v>
      </c>
      <c r="B57" s="529">
        <v>1056</v>
      </c>
      <c r="C57" s="529" t="s">
        <v>920</v>
      </c>
      <c r="D57" s="529" t="s">
        <v>1402</v>
      </c>
      <c r="E57" s="529" t="s">
        <v>1402</v>
      </c>
      <c r="F57" s="529" t="s">
        <v>1402</v>
      </c>
      <c r="G57" s="529" t="s">
        <v>1402</v>
      </c>
      <c r="H57" s="529" t="s">
        <v>1402</v>
      </c>
      <c r="I57" s="529" t="s">
        <v>1402</v>
      </c>
      <c r="J57" s="529" t="s">
        <v>1402</v>
      </c>
      <c r="K57" s="529" t="s">
        <v>1402</v>
      </c>
      <c r="L57" s="529" t="s">
        <v>1402</v>
      </c>
      <c r="M57" s="529" t="s">
        <v>1402</v>
      </c>
      <c r="N57" s="529" t="s">
        <v>1402</v>
      </c>
      <c r="O57" s="529" t="s">
        <v>1402</v>
      </c>
      <c r="P57" s="529" t="s">
        <v>1402</v>
      </c>
      <c r="Q57" s="529" t="s">
        <v>1402</v>
      </c>
      <c r="R57" s="529" t="s">
        <v>1402</v>
      </c>
      <c r="S57" s="529" t="s">
        <v>1402</v>
      </c>
      <c r="T57" s="529" t="s">
        <v>1402</v>
      </c>
      <c r="U57" s="529" t="s">
        <v>1402</v>
      </c>
      <c r="V57" s="529" t="s">
        <v>1402</v>
      </c>
      <c r="W57" s="529" t="s">
        <v>1643</v>
      </c>
      <c r="X57" s="529" t="s">
        <v>1402</v>
      </c>
      <c r="Y57" s="529" t="s">
        <v>1402</v>
      </c>
      <c r="Z57" s="529" t="s">
        <v>1402</v>
      </c>
      <c r="AA57" s="529" t="s">
        <v>1402</v>
      </c>
      <c r="AB57" s="529" t="s">
        <v>1402</v>
      </c>
      <c r="AC57" s="529" t="s">
        <v>1402</v>
      </c>
      <c r="AD57" s="529" t="s">
        <v>1402</v>
      </c>
      <c r="AE57" s="529" t="s">
        <v>1402</v>
      </c>
      <c r="AF57" s="529" t="s">
        <v>1402</v>
      </c>
      <c r="AG57" s="529" t="s">
        <v>1402</v>
      </c>
      <c r="AH57" s="529" t="s">
        <v>1402</v>
      </c>
      <c r="AI57" s="529" t="s">
        <v>1402</v>
      </c>
      <c r="AJ57" s="529" t="s">
        <v>1402</v>
      </c>
      <c r="AK57" s="529" t="s">
        <v>1402</v>
      </c>
      <c r="AL57" s="529" t="s">
        <v>1402</v>
      </c>
      <c r="AM57" s="529" t="s">
        <v>1402</v>
      </c>
      <c r="AN57" s="529" t="s">
        <v>1402</v>
      </c>
      <c r="AO57" s="529" t="s">
        <v>1402</v>
      </c>
      <c r="AP57" s="529" t="s">
        <v>1402</v>
      </c>
      <c r="AQ57" s="529" t="s">
        <v>1402</v>
      </c>
      <c r="AR57" s="529" t="s">
        <v>1402</v>
      </c>
      <c r="AS57" s="529" t="s">
        <v>1402</v>
      </c>
      <c r="AT57" s="529" t="s">
        <v>1643</v>
      </c>
      <c r="AU57" s="529" t="s">
        <v>1402</v>
      </c>
      <c r="AV57" s="529" t="s">
        <v>1402</v>
      </c>
      <c r="AW57" s="529" t="s">
        <v>1402</v>
      </c>
      <c r="AX57" s="529" t="s">
        <v>1643</v>
      </c>
      <c r="AY57" s="529" t="s">
        <v>1402</v>
      </c>
      <c r="AZ57" s="529" t="s">
        <v>1643</v>
      </c>
      <c r="BA57" s="529" t="s">
        <v>1643</v>
      </c>
      <c r="BB57" s="529" t="s">
        <v>1643</v>
      </c>
      <c r="BC57" s="529" t="s">
        <v>1402</v>
      </c>
      <c r="BD57" s="529" t="s">
        <v>1402</v>
      </c>
      <c r="BE57" s="529" t="s">
        <v>1402</v>
      </c>
      <c r="BF57" s="529" t="s">
        <v>1402</v>
      </c>
      <c r="BG57" s="529" t="s">
        <v>1402</v>
      </c>
      <c r="BH57" s="529" t="s">
        <v>1402</v>
      </c>
      <c r="BI57" s="529" t="s">
        <v>1402</v>
      </c>
      <c r="BJ57" s="529" t="s">
        <v>1402</v>
      </c>
      <c r="BK57" s="529" t="s">
        <v>1402</v>
      </c>
      <c r="BL57" s="529" t="s">
        <v>1402</v>
      </c>
      <c r="BM57" s="529" t="s">
        <v>1402</v>
      </c>
      <c r="BN57" s="529" t="s">
        <v>1402</v>
      </c>
      <c r="BO57" s="529" t="s">
        <v>1402</v>
      </c>
      <c r="BP57" s="529" t="s">
        <v>1402</v>
      </c>
      <c r="BQ57" s="529" t="s">
        <v>1402</v>
      </c>
      <c r="BR57" s="529" t="s">
        <v>1402</v>
      </c>
      <c r="BS57" s="529" t="s">
        <v>1402</v>
      </c>
      <c r="BT57" s="529" t="s">
        <v>1402</v>
      </c>
      <c r="BU57" s="529" t="s">
        <v>1402</v>
      </c>
      <c r="BV57" s="529" t="s">
        <v>1402</v>
      </c>
      <c r="BW57" s="529" t="s">
        <v>1402</v>
      </c>
      <c r="BX57" s="529" t="s">
        <v>1402</v>
      </c>
      <c r="BY57" s="529" t="s">
        <v>1643</v>
      </c>
      <c r="BZ57" s="529" t="s">
        <v>1402</v>
      </c>
      <c r="CA57" s="529" t="s">
        <v>1402</v>
      </c>
      <c r="CB57" s="529" t="s">
        <v>1402</v>
      </c>
      <c r="CC57" s="529" t="s">
        <v>1402</v>
      </c>
      <c r="CD57" s="529" t="s">
        <v>1402</v>
      </c>
      <c r="CE57" s="529" t="s">
        <v>1402</v>
      </c>
      <c r="CF57" s="529" t="s">
        <v>1402</v>
      </c>
      <c r="CG57" s="529" t="s">
        <v>1402</v>
      </c>
      <c r="CH57" s="529" t="s">
        <v>1643</v>
      </c>
      <c r="CI57" s="529" t="s">
        <v>1402</v>
      </c>
      <c r="CJ57" s="529" t="s">
        <v>1402</v>
      </c>
      <c r="CK57" s="529" t="s">
        <v>1758</v>
      </c>
      <c r="CL57" s="529" t="s">
        <v>1645</v>
      </c>
      <c r="CM57" s="529" t="s">
        <v>31</v>
      </c>
      <c r="CN57" s="529" t="s">
        <v>459</v>
      </c>
      <c r="CO57" s="529" t="s">
        <v>459</v>
      </c>
      <c r="CP57" s="529"/>
      <c r="CQ57" s="529"/>
      <c r="CR57" s="529"/>
      <c r="CS57" s="529"/>
      <c r="CT57" s="529"/>
      <c r="CU57" s="529"/>
      <c r="CV57" s="529"/>
      <c r="CW57" s="529"/>
      <c r="CX57" s="529" t="s">
        <v>1759</v>
      </c>
    </row>
    <row r="58" ht="14.25" spans="1:102">
      <c r="A58" s="528" t="s">
        <v>1006</v>
      </c>
      <c r="B58" s="528">
        <v>1057</v>
      </c>
      <c r="C58" s="528" t="s">
        <v>859</v>
      </c>
      <c r="D58" s="528" t="s">
        <v>1643</v>
      </c>
      <c r="E58" s="528" t="s">
        <v>1649</v>
      </c>
      <c r="F58" s="528" t="s">
        <v>1649</v>
      </c>
      <c r="G58" s="528" t="s">
        <v>1649</v>
      </c>
      <c r="H58" s="528" t="s">
        <v>1649</v>
      </c>
      <c r="I58" s="528" t="s">
        <v>1649</v>
      </c>
      <c r="J58" s="528" t="s">
        <v>1649</v>
      </c>
      <c r="K58" s="528" t="s">
        <v>1649</v>
      </c>
      <c r="L58" s="528" t="s">
        <v>1649</v>
      </c>
      <c r="M58" s="528" t="s">
        <v>1402</v>
      </c>
      <c r="N58" s="528" t="s">
        <v>1402</v>
      </c>
      <c r="O58" s="528" t="s">
        <v>1402</v>
      </c>
      <c r="P58" s="528" t="s">
        <v>1402</v>
      </c>
      <c r="Q58" s="528" t="s">
        <v>1402</v>
      </c>
      <c r="R58" s="528" t="s">
        <v>1402</v>
      </c>
      <c r="S58" s="528" t="s">
        <v>1402</v>
      </c>
      <c r="T58" s="528" t="s">
        <v>1402</v>
      </c>
      <c r="U58" s="528" t="s">
        <v>1402</v>
      </c>
      <c r="V58" s="528" t="s">
        <v>1402</v>
      </c>
      <c r="W58" s="528" t="s">
        <v>1402</v>
      </c>
      <c r="X58" s="528" t="s">
        <v>1402</v>
      </c>
      <c r="Y58" s="528" t="s">
        <v>1402</v>
      </c>
      <c r="Z58" s="528" t="s">
        <v>1402</v>
      </c>
      <c r="AA58" s="528" t="s">
        <v>1402</v>
      </c>
      <c r="AB58" s="528" t="s">
        <v>1643</v>
      </c>
      <c r="AC58" s="528" t="s">
        <v>1643</v>
      </c>
      <c r="AD58" s="528" t="s">
        <v>1402</v>
      </c>
      <c r="AE58" s="528" t="s">
        <v>1402</v>
      </c>
      <c r="AF58" s="528" t="s">
        <v>1402</v>
      </c>
      <c r="AG58" s="528" t="s">
        <v>1402</v>
      </c>
      <c r="AH58" s="528" t="s">
        <v>1402</v>
      </c>
      <c r="AI58" s="528" t="s">
        <v>1402</v>
      </c>
      <c r="AJ58" s="528" t="s">
        <v>1402</v>
      </c>
      <c r="AK58" s="528" t="s">
        <v>1402</v>
      </c>
      <c r="AL58" s="528" t="s">
        <v>1402</v>
      </c>
      <c r="AM58" s="528" t="s">
        <v>1402</v>
      </c>
      <c r="AN58" s="528" t="s">
        <v>1402</v>
      </c>
      <c r="AO58" s="528" t="s">
        <v>1402</v>
      </c>
      <c r="AP58" s="528" t="s">
        <v>1402</v>
      </c>
      <c r="AQ58" s="528" t="s">
        <v>1402</v>
      </c>
      <c r="AR58" s="528" t="s">
        <v>1402</v>
      </c>
      <c r="AS58" s="528" t="s">
        <v>1402</v>
      </c>
      <c r="AT58" s="528" t="s">
        <v>1402</v>
      </c>
      <c r="AU58" s="528" t="s">
        <v>1402</v>
      </c>
      <c r="AV58" s="528" t="s">
        <v>1402</v>
      </c>
      <c r="AW58" s="528" t="s">
        <v>1402</v>
      </c>
      <c r="AX58" s="528" t="s">
        <v>1643</v>
      </c>
      <c r="AY58" s="528" t="s">
        <v>1402</v>
      </c>
      <c r="AZ58" s="528" t="s">
        <v>1402</v>
      </c>
      <c r="BA58" s="528" t="s">
        <v>1402</v>
      </c>
      <c r="BB58" s="528" t="s">
        <v>1402</v>
      </c>
      <c r="BC58" s="528" t="s">
        <v>1402</v>
      </c>
      <c r="BD58" s="528" t="s">
        <v>1402</v>
      </c>
      <c r="BE58" s="528" t="s">
        <v>1402</v>
      </c>
      <c r="BF58" s="528" t="s">
        <v>1402</v>
      </c>
      <c r="BG58" s="528" t="s">
        <v>1402</v>
      </c>
      <c r="BH58" s="528" t="s">
        <v>1402</v>
      </c>
      <c r="BI58" s="528" t="s">
        <v>1402</v>
      </c>
      <c r="BJ58" s="528" t="s">
        <v>1402</v>
      </c>
      <c r="BK58" s="528" t="s">
        <v>1402</v>
      </c>
      <c r="BL58" s="528" t="s">
        <v>1402</v>
      </c>
      <c r="BM58" s="528" t="s">
        <v>1402</v>
      </c>
      <c r="BN58" s="528" t="s">
        <v>1402</v>
      </c>
      <c r="BO58" s="528" t="s">
        <v>1402</v>
      </c>
      <c r="BP58" s="528" t="s">
        <v>1402</v>
      </c>
      <c r="BQ58" s="528" t="s">
        <v>1402</v>
      </c>
      <c r="BR58" s="528" t="s">
        <v>1402</v>
      </c>
      <c r="BS58" s="528" t="s">
        <v>1402</v>
      </c>
      <c r="BT58" s="528" t="s">
        <v>1402</v>
      </c>
      <c r="BU58" s="528" t="s">
        <v>1402</v>
      </c>
      <c r="BV58" s="528" t="s">
        <v>1402</v>
      </c>
      <c r="BW58" s="528" t="s">
        <v>1402</v>
      </c>
      <c r="BX58" s="528" t="s">
        <v>1402</v>
      </c>
      <c r="BY58" s="528" t="s">
        <v>1402</v>
      </c>
      <c r="BZ58" s="528" t="s">
        <v>1643</v>
      </c>
      <c r="CA58" s="528" t="s">
        <v>1402</v>
      </c>
      <c r="CB58" s="528" t="s">
        <v>1402</v>
      </c>
      <c r="CC58" s="528" t="s">
        <v>1402</v>
      </c>
      <c r="CD58" s="528" t="s">
        <v>1402</v>
      </c>
      <c r="CE58" s="528" t="s">
        <v>1402</v>
      </c>
      <c r="CF58" s="528" t="s">
        <v>1402</v>
      </c>
      <c r="CG58" s="528" t="s">
        <v>1402</v>
      </c>
      <c r="CH58" s="528" t="s">
        <v>1402</v>
      </c>
      <c r="CI58" s="528" t="s">
        <v>1402</v>
      </c>
      <c r="CJ58" s="528" t="s">
        <v>1402</v>
      </c>
      <c r="CK58" s="528" t="s">
        <v>1760</v>
      </c>
      <c r="CL58" s="528" t="s">
        <v>1645</v>
      </c>
      <c r="CM58" s="528" t="s">
        <v>447</v>
      </c>
      <c r="CN58" s="528" t="s">
        <v>459</v>
      </c>
      <c r="CO58" s="528" t="s">
        <v>459</v>
      </c>
      <c r="CP58" s="528"/>
      <c r="CQ58" s="528"/>
      <c r="CR58" s="528"/>
      <c r="CS58" s="528"/>
      <c r="CT58" s="528"/>
      <c r="CU58" s="528"/>
      <c r="CV58" s="528"/>
      <c r="CW58" s="528"/>
      <c r="CX58" s="528" t="s">
        <v>1761</v>
      </c>
    </row>
    <row r="59" ht="14.25" spans="1:102">
      <c r="A59" s="529" t="s">
        <v>1009</v>
      </c>
      <c r="B59" s="529">
        <v>1058</v>
      </c>
      <c r="C59" s="529" t="s">
        <v>889</v>
      </c>
      <c r="D59" s="529" t="s">
        <v>1402</v>
      </c>
      <c r="E59" s="529" t="s">
        <v>1402</v>
      </c>
      <c r="F59" s="529" t="s">
        <v>1402</v>
      </c>
      <c r="G59" s="529" t="s">
        <v>1402</v>
      </c>
      <c r="H59" s="529" t="s">
        <v>1402</v>
      </c>
      <c r="I59" s="529" t="s">
        <v>1402</v>
      </c>
      <c r="J59" s="529" t="s">
        <v>1402</v>
      </c>
      <c r="K59" s="529" t="s">
        <v>1402</v>
      </c>
      <c r="L59" s="529" t="s">
        <v>1402</v>
      </c>
      <c r="M59" s="529" t="s">
        <v>1402</v>
      </c>
      <c r="N59" s="529" t="s">
        <v>1402</v>
      </c>
      <c r="O59" s="529" t="s">
        <v>1402</v>
      </c>
      <c r="P59" s="529" t="s">
        <v>1402</v>
      </c>
      <c r="Q59" s="529" t="s">
        <v>1402</v>
      </c>
      <c r="R59" s="529" t="s">
        <v>1402</v>
      </c>
      <c r="S59" s="529" t="s">
        <v>1402</v>
      </c>
      <c r="T59" s="529" t="s">
        <v>1643</v>
      </c>
      <c r="U59" s="529" t="s">
        <v>1402</v>
      </c>
      <c r="V59" s="529" t="s">
        <v>1402</v>
      </c>
      <c r="W59" s="529" t="s">
        <v>1402</v>
      </c>
      <c r="X59" s="529" t="s">
        <v>1402</v>
      </c>
      <c r="Y59" s="529" t="s">
        <v>1402</v>
      </c>
      <c r="Z59" s="529" t="s">
        <v>1402</v>
      </c>
      <c r="AA59" s="529" t="s">
        <v>1402</v>
      </c>
      <c r="AB59" s="529" t="s">
        <v>1402</v>
      </c>
      <c r="AC59" s="529" t="s">
        <v>1402</v>
      </c>
      <c r="AD59" s="529" t="s">
        <v>1402</v>
      </c>
      <c r="AE59" s="529" t="s">
        <v>1643</v>
      </c>
      <c r="AF59" s="529" t="s">
        <v>1402</v>
      </c>
      <c r="AG59" s="529" t="s">
        <v>1402</v>
      </c>
      <c r="AH59" s="529" t="s">
        <v>1402</v>
      </c>
      <c r="AI59" s="529" t="s">
        <v>1402</v>
      </c>
      <c r="AJ59" s="529" t="s">
        <v>1402</v>
      </c>
      <c r="AK59" s="529" t="s">
        <v>1402</v>
      </c>
      <c r="AL59" s="529" t="s">
        <v>1402</v>
      </c>
      <c r="AM59" s="529" t="s">
        <v>1402</v>
      </c>
      <c r="AN59" s="529" t="s">
        <v>1402</v>
      </c>
      <c r="AO59" s="529" t="s">
        <v>1402</v>
      </c>
      <c r="AP59" s="529" t="s">
        <v>1402</v>
      </c>
      <c r="AQ59" s="529" t="s">
        <v>1643</v>
      </c>
      <c r="AR59" s="529" t="s">
        <v>1402</v>
      </c>
      <c r="AS59" s="529" t="s">
        <v>1402</v>
      </c>
      <c r="AT59" s="529" t="s">
        <v>1402</v>
      </c>
      <c r="AU59" s="529" t="s">
        <v>1643</v>
      </c>
      <c r="AV59" s="529" t="s">
        <v>1402</v>
      </c>
      <c r="AW59" s="529" t="s">
        <v>1402</v>
      </c>
      <c r="AX59" s="529" t="s">
        <v>1643</v>
      </c>
      <c r="AY59" s="529" t="s">
        <v>1643</v>
      </c>
      <c r="AZ59" s="529" t="s">
        <v>1643</v>
      </c>
      <c r="BA59" s="529" t="s">
        <v>1643</v>
      </c>
      <c r="BB59" s="529" t="s">
        <v>1402</v>
      </c>
      <c r="BC59" s="529" t="s">
        <v>1402</v>
      </c>
      <c r="BD59" s="529" t="s">
        <v>1402</v>
      </c>
      <c r="BE59" s="529" t="s">
        <v>1402</v>
      </c>
      <c r="BF59" s="529" t="s">
        <v>1402</v>
      </c>
      <c r="BG59" s="529" t="s">
        <v>1402</v>
      </c>
      <c r="BH59" s="529" t="s">
        <v>1402</v>
      </c>
      <c r="BI59" s="529" t="s">
        <v>1402</v>
      </c>
      <c r="BJ59" s="529" t="s">
        <v>1402</v>
      </c>
      <c r="BK59" s="529" t="s">
        <v>1402</v>
      </c>
      <c r="BL59" s="529" t="s">
        <v>1402</v>
      </c>
      <c r="BM59" s="529" t="s">
        <v>1402</v>
      </c>
      <c r="BN59" s="529" t="s">
        <v>1402</v>
      </c>
      <c r="BO59" s="529" t="s">
        <v>1402</v>
      </c>
      <c r="BP59" s="529" t="s">
        <v>1402</v>
      </c>
      <c r="BQ59" s="529" t="s">
        <v>1402</v>
      </c>
      <c r="BR59" s="529" t="s">
        <v>1402</v>
      </c>
      <c r="BS59" s="529" t="s">
        <v>1402</v>
      </c>
      <c r="BT59" s="529" t="s">
        <v>1402</v>
      </c>
      <c r="BU59" s="529" t="s">
        <v>1402</v>
      </c>
      <c r="BV59" s="529" t="s">
        <v>1402</v>
      </c>
      <c r="BW59" s="529" t="s">
        <v>1402</v>
      </c>
      <c r="BX59" s="529" t="s">
        <v>1402</v>
      </c>
      <c r="BY59" s="529" t="s">
        <v>1402</v>
      </c>
      <c r="BZ59" s="529" t="s">
        <v>1402</v>
      </c>
      <c r="CA59" s="529" t="s">
        <v>1402</v>
      </c>
      <c r="CB59" s="529" t="s">
        <v>1402</v>
      </c>
      <c r="CC59" s="529" t="s">
        <v>1402</v>
      </c>
      <c r="CD59" s="529" t="s">
        <v>1402</v>
      </c>
      <c r="CE59" s="529" t="s">
        <v>1402</v>
      </c>
      <c r="CF59" s="529" t="s">
        <v>1402</v>
      </c>
      <c r="CG59" s="529" t="s">
        <v>1402</v>
      </c>
      <c r="CH59" s="529" t="s">
        <v>1402</v>
      </c>
      <c r="CI59" s="529" t="s">
        <v>1402</v>
      </c>
      <c r="CJ59" s="529" t="s">
        <v>1402</v>
      </c>
      <c r="CK59" s="529" t="s">
        <v>1762</v>
      </c>
      <c r="CL59" s="529" t="s">
        <v>1658</v>
      </c>
      <c r="CM59" s="529" t="s">
        <v>21</v>
      </c>
      <c r="CN59" s="529" t="s">
        <v>11</v>
      </c>
      <c r="CO59" s="529" t="s">
        <v>459</v>
      </c>
      <c r="CP59" s="529"/>
      <c r="CQ59" s="529"/>
      <c r="CR59" s="529"/>
      <c r="CS59" s="529"/>
      <c r="CT59" s="529"/>
      <c r="CU59" s="529"/>
      <c r="CV59" s="529"/>
      <c r="CW59" s="529"/>
      <c r="CX59" s="529" t="s">
        <v>1763</v>
      </c>
    </row>
    <row r="60" ht="14.25" spans="1:102">
      <c r="A60" s="528" t="s">
        <v>1012</v>
      </c>
      <c r="B60" s="528">
        <v>1059</v>
      </c>
      <c r="C60" s="528" t="s">
        <v>885</v>
      </c>
      <c r="D60" s="528" t="s">
        <v>1402</v>
      </c>
      <c r="E60" s="528" t="s">
        <v>1402</v>
      </c>
      <c r="F60" s="528" t="s">
        <v>1643</v>
      </c>
      <c r="G60" s="528" t="s">
        <v>1402</v>
      </c>
      <c r="H60" s="528" t="s">
        <v>1402</v>
      </c>
      <c r="I60" s="528" t="s">
        <v>1402</v>
      </c>
      <c r="J60" s="528" t="s">
        <v>1402</v>
      </c>
      <c r="K60" s="528" t="s">
        <v>1402</v>
      </c>
      <c r="L60" s="528" t="s">
        <v>1402</v>
      </c>
      <c r="M60" s="528" t="s">
        <v>1402</v>
      </c>
      <c r="N60" s="528" t="s">
        <v>1402</v>
      </c>
      <c r="O60" s="528" t="s">
        <v>1402</v>
      </c>
      <c r="P60" s="528" t="s">
        <v>1402</v>
      </c>
      <c r="Q60" s="528" t="s">
        <v>1402</v>
      </c>
      <c r="R60" s="528" t="s">
        <v>1402</v>
      </c>
      <c r="S60" s="528" t="s">
        <v>1402</v>
      </c>
      <c r="T60" s="528" t="s">
        <v>1643</v>
      </c>
      <c r="U60" s="528" t="s">
        <v>1402</v>
      </c>
      <c r="V60" s="528" t="s">
        <v>1402</v>
      </c>
      <c r="W60" s="528" t="s">
        <v>1402</v>
      </c>
      <c r="X60" s="528" t="s">
        <v>1402</v>
      </c>
      <c r="Y60" s="528" t="s">
        <v>1402</v>
      </c>
      <c r="Z60" s="528" t="s">
        <v>1643</v>
      </c>
      <c r="AA60" s="528" t="s">
        <v>1402</v>
      </c>
      <c r="AB60" s="528" t="s">
        <v>1402</v>
      </c>
      <c r="AC60" s="528" t="s">
        <v>1402</v>
      </c>
      <c r="AD60" s="528" t="s">
        <v>1402</v>
      </c>
      <c r="AE60" s="528" t="s">
        <v>1402</v>
      </c>
      <c r="AF60" s="528" t="s">
        <v>1402</v>
      </c>
      <c r="AG60" s="528" t="s">
        <v>1643</v>
      </c>
      <c r="AH60" s="528" t="s">
        <v>1402</v>
      </c>
      <c r="AI60" s="528" t="s">
        <v>1402</v>
      </c>
      <c r="AJ60" s="528" t="s">
        <v>1402</v>
      </c>
      <c r="AK60" s="528" t="s">
        <v>1402</v>
      </c>
      <c r="AL60" s="528" t="s">
        <v>1402</v>
      </c>
      <c r="AM60" s="528" t="s">
        <v>1402</v>
      </c>
      <c r="AN60" s="528" t="s">
        <v>1402</v>
      </c>
      <c r="AO60" s="528" t="s">
        <v>1402</v>
      </c>
      <c r="AP60" s="528" t="s">
        <v>1402</v>
      </c>
      <c r="AQ60" s="528" t="s">
        <v>1402</v>
      </c>
      <c r="AR60" s="528" t="s">
        <v>1402</v>
      </c>
      <c r="AS60" s="528" t="s">
        <v>1643</v>
      </c>
      <c r="AT60" s="528" t="s">
        <v>1402</v>
      </c>
      <c r="AU60" s="528" t="s">
        <v>1402</v>
      </c>
      <c r="AV60" s="528" t="s">
        <v>1402</v>
      </c>
      <c r="AW60" s="528" t="s">
        <v>1402</v>
      </c>
      <c r="AX60" s="528" t="s">
        <v>1402</v>
      </c>
      <c r="AY60" s="528" t="s">
        <v>1402</v>
      </c>
      <c r="AZ60" s="528" t="s">
        <v>1402</v>
      </c>
      <c r="BA60" s="528" t="s">
        <v>1402</v>
      </c>
      <c r="BB60" s="528" t="s">
        <v>1402</v>
      </c>
      <c r="BC60" s="528" t="s">
        <v>1402</v>
      </c>
      <c r="BD60" s="528" t="s">
        <v>1402</v>
      </c>
      <c r="BE60" s="528" t="s">
        <v>1643</v>
      </c>
      <c r="BF60" s="528" t="s">
        <v>1402</v>
      </c>
      <c r="BG60" s="528" t="s">
        <v>1402</v>
      </c>
      <c r="BH60" s="528" t="s">
        <v>1402</v>
      </c>
      <c r="BI60" s="528" t="s">
        <v>1402</v>
      </c>
      <c r="BJ60" s="528" t="s">
        <v>1402</v>
      </c>
      <c r="BK60" s="528" t="s">
        <v>1402</v>
      </c>
      <c r="BL60" s="528" t="s">
        <v>1402</v>
      </c>
      <c r="BM60" s="528" t="s">
        <v>1643</v>
      </c>
      <c r="BN60" s="528" t="s">
        <v>1402</v>
      </c>
      <c r="BO60" s="528" t="s">
        <v>1643</v>
      </c>
      <c r="BP60" s="528" t="s">
        <v>1643</v>
      </c>
      <c r="BQ60" s="528" t="s">
        <v>1643</v>
      </c>
      <c r="BR60" s="528" t="s">
        <v>1402</v>
      </c>
      <c r="BS60" s="528" t="s">
        <v>1402</v>
      </c>
      <c r="BT60" s="528" t="s">
        <v>1402</v>
      </c>
      <c r="BU60" s="528" t="s">
        <v>1402</v>
      </c>
      <c r="BV60" s="528" t="s">
        <v>1402</v>
      </c>
      <c r="BW60" s="528" t="s">
        <v>1402</v>
      </c>
      <c r="BX60" s="528" t="s">
        <v>1402</v>
      </c>
      <c r="BY60" s="528" t="s">
        <v>1402</v>
      </c>
      <c r="BZ60" s="528" t="s">
        <v>1402</v>
      </c>
      <c r="CA60" s="528" t="s">
        <v>1402</v>
      </c>
      <c r="CB60" s="528" t="s">
        <v>1402</v>
      </c>
      <c r="CC60" s="528" t="s">
        <v>1402</v>
      </c>
      <c r="CD60" s="528" t="s">
        <v>1402</v>
      </c>
      <c r="CE60" s="528" t="s">
        <v>1402</v>
      </c>
      <c r="CF60" s="528" t="s">
        <v>1402</v>
      </c>
      <c r="CG60" s="528" t="s">
        <v>1402</v>
      </c>
      <c r="CH60" s="528" t="s">
        <v>1402</v>
      </c>
      <c r="CI60" s="528" t="s">
        <v>1402</v>
      </c>
      <c r="CJ60" s="528" t="s">
        <v>1402</v>
      </c>
      <c r="CK60" s="528" t="s">
        <v>1764</v>
      </c>
      <c r="CL60" s="528" t="s">
        <v>1658</v>
      </c>
      <c r="CM60" s="528" t="s">
        <v>31</v>
      </c>
      <c r="CN60" s="528" t="s">
        <v>459</v>
      </c>
      <c r="CO60" s="528" t="s">
        <v>459</v>
      </c>
      <c r="CP60" s="528"/>
      <c r="CQ60" s="528"/>
      <c r="CR60" s="528"/>
      <c r="CS60" s="528"/>
      <c r="CT60" s="528"/>
      <c r="CU60" s="528"/>
      <c r="CV60" s="528"/>
      <c r="CW60" s="528"/>
      <c r="CX60" s="528" t="s">
        <v>1765</v>
      </c>
    </row>
    <row r="61" ht="14.25" spans="1:102">
      <c r="A61" s="529" t="s">
        <v>1015</v>
      </c>
      <c r="B61" s="529">
        <v>1060</v>
      </c>
      <c r="C61" s="529" t="s">
        <v>889</v>
      </c>
      <c r="D61" s="529" t="s">
        <v>1402</v>
      </c>
      <c r="E61" s="529" t="s">
        <v>1402</v>
      </c>
      <c r="F61" s="529" t="s">
        <v>1402</v>
      </c>
      <c r="G61" s="529" t="s">
        <v>1402</v>
      </c>
      <c r="H61" s="529" t="s">
        <v>1402</v>
      </c>
      <c r="I61" s="529" t="s">
        <v>1402</v>
      </c>
      <c r="J61" s="529" t="s">
        <v>1402</v>
      </c>
      <c r="K61" s="529" t="s">
        <v>1402</v>
      </c>
      <c r="L61" s="529" t="s">
        <v>1402</v>
      </c>
      <c r="M61" s="529" t="s">
        <v>1402</v>
      </c>
      <c r="N61" s="529" t="s">
        <v>1643</v>
      </c>
      <c r="O61" s="529" t="s">
        <v>1402</v>
      </c>
      <c r="P61" s="529" t="s">
        <v>1402</v>
      </c>
      <c r="Q61" s="529" t="s">
        <v>1402</v>
      </c>
      <c r="R61" s="529" t="s">
        <v>1402</v>
      </c>
      <c r="S61" s="529" t="s">
        <v>1402</v>
      </c>
      <c r="T61" s="529" t="s">
        <v>1643</v>
      </c>
      <c r="U61" s="529" t="s">
        <v>1402</v>
      </c>
      <c r="V61" s="529" t="s">
        <v>1402</v>
      </c>
      <c r="W61" s="529" t="s">
        <v>1402</v>
      </c>
      <c r="X61" s="529" t="s">
        <v>1643</v>
      </c>
      <c r="Y61" s="529" t="s">
        <v>1643</v>
      </c>
      <c r="Z61" s="529" t="s">
        <v>1402</v>
      </c>
      <c r="AA61" s="529" t="s">
        <v>1402</v>
      </c>
      <c r="AB61" s="529" t="s">
        <v>1402</v>
      </c>
      <c r="AC61" s="529" t="s">
        <v>1402</v>
      </c>
      <c r="AD61" s="529" t="s">
        <v>1402</v>
      </c>
      <c r="AE61" s="529" t="s">
        <v>1402</v>
      </c>
      <c r="AF61" s="529" t="s">
        <v>1402</v>
      </c>
      <c r="AG61" s="529" t="s">
        <v>1402</v>
      </c>
      <c r="AH61" s="529" t="s">
        <v>1402</v>
      </c>
      <c r="AI61" s="529" t="s">
        <v>1402</v>
      </c>
      <c r="AJ61" s="529" t="s">
        <v>1402</v>
      </c>
      <c r="AK61" s="529" t="s">
        <v>1402</v>
      </c>
      <c r="AL61" s="529" t="s">
        <v>1402</v>
      </c>
      <c r="AM61" s="529" t="s">
        <v>1402</v>
      </c>
      <c r="AN61" s="529" t="s">
        <v>1402</v>
      </c>
      <c r="AO61" s="529" t="s">
        <v>1402</v>
      </c>
      <c r="AP61" s="529" t="s">
        <v>1402</v>
      </c>
      <c r="AQ61" s="529" t="s">
        <v>1402</v>
      </c>
      <c r="AR61" s="529" t="s">
        <v>1402</v>
      </c>
      <c r="AS61" s="529" t="s">
        <v>1402</v>
      </c>
      <c r="AT61" s="529" t="s">
        <v>1402</v>
      </c>
      <c r="AU61" s="529" t="s">
        <v>1402</v>
      </c>
      <c r="AV61" s="529" t="s">
        <v>1402</v>
      </c>
      <c r="AW61" s="529" t="s">
        <v>1402</v>
      </c>
      <c r="AX61" s="529" t="s">
        <v>1402</v>
      </c>
      <c r="AY61" s="529" t="s">
        <v>1402</v>
      </c>
      <c r="AZ61" s="529" t="s">
        <v>1643</v>
      </c>
      <c r="BA61" s="529" t="s">
        <v>1643</v>
      </c>
      <c r="BB61" s="529" t="s">
        <v>1402</v>
      </c>
      <c r="BC61" s="529" t="s">
        <v>1402</v>
      </c>
      <c r="BD61" s="529" t="s">
        <v>1402</v>
      </c>
      <c r="BE61" s="529" t="s">
        <v>1402</v>
      </c>
      <c r="BF61" s="529" t="s">
        <v>1402</v>
      </c>
      <c r="BG61" s="529" t="s">
        <v>1402</v>
      </c>
      <c r="BH61" s="529" t="s">
        <v>1402</v>
      </c>
      <c r="BI61" s="529" t="s">
        <v>1402</v>
      </c>
      <c r="BJ61" s="529" t="s">
        <v>1402</v>
      </c>
      <c r="BK61" s="529" t="s">
        <v>1402</v>
      </c>
      <c r="BL61" s="529" t="s">
        <v>1402</v>
      </c>
      <c r="BM61" s="529" t="s">
        <v>1402</v>
      </c>
      <c r="BN61" s="529" t="s">
        <v>1643</v>
      </c>
      <c r="BO61" s="529" t="s">
        <v>1402</v>
      </c>
      <c r="BP61" s="529" t="s">
        <v>1402</v>
      </c>
      <c r="BQ61" s="529" t="s">
        <v>1402</v>
      </c>
      <c r="BR61" s="529" t="s">
        <v>1402</v>
      </c>
      <c r="BS61" s="529" t="s">
        <v>1643</v>
      </c>
      <c r="BT61" s="529" t="s">
        <v>1402</v>
      </c>
      <c r="BU61" s="529" t="s">
        <v>1402</v>
      </c>
      <c r="BV61" s="529" t="s">
        <v>1402</v>
      </c>
      <c r="BW61" s="529" t="s">
        <v>1402</v>
      </c>
      <c r="BX61" s="529" t="s">
        <v>1402</v>
      </c>
      <c r="BY61" s="529" t="s">
        <v>1402</v>
      </c>
      <c r="BZ61" s="529" t="s">
        <v>1402</v>
      </c>
      <c r="CA61" s="529" t="s">
        <v>1402</v>
      </c>
      <c r="CB61" s="529" t="s">
        <v>1402</v>
      </c>
      <c r="CC61" s="529" t="s">
        <v>1402</v>
      </c>
      <c r="CD61" s="529" t="s">
        <v>1402</v>
      </c>
      <c r="CE61" s="529" t="s">
        <v>1402</v>
      </c>
      <c r="CF61" s="529" t="s">
        <v>1402</v>
      </c>
      <c r="CG61" s="529" t="s">
        <v>1402</v>
      </c>
      <c r="CH61" s="529" t="s">
        <v>1402</v>
      </c>
      <c r="CI61" s="529" t="s">
        <v>1402</v>
      </c>
      <c r="CJ61" s="529" t="s">
        <v>1402</v>
      </c>
      <c r="CK61" s="529" t="s">
        <v>1766</v>
      </c>
      <c r="CL61" s="529" t="s">
        <v>1402</v>
      </c>
      <c r="CM61" s="529" t="s">
        <v>21</v>
      </c>
      <c r="CN61" s="529" t="s">
        <v>11</v>
      </c>
      <c r="CO61" s="529" t="s">
        <v>459</v>
      </c>
      <c r="CP61" s="529"/>
      <c r="CQ61" s="529"/>
      <c r="CR61" s="529"/>
      <c r="CS61" s="529"/>
      <c r="CT61" s="529"/>
      <c r="CU61" s="529"/>
      <c r="CV61" s="529"/>
      <c r="CW61" s="529"/>
      <c r="CX61" s="529" t="s">
        <v>1767</v>
      </c>
    </row>
    <row r="62" ht="14.25" spans="1:102">
      <c r="A62" s="528" t="s">
        <v>1018</v>
      </c>
      <c r="B62" s="528">
        <v>1061</v>
      </c>
      <c r="C62" s="528" t="s">
        <v>836</v>
      </c>
      <c r="D62" s="528" t="s">
        <v>1643</v>
      </c>
      <c r="E62" s="528" t="s">
        <v>1649</v>
      </c>
      <c r="F62" s="528" t="s">
        <v>1649</v>
      </c>
      <c r="G62" s="528" t="s">
        <v>1649</v>
      </c>
      <c r="H62" s="528" t="s">
        <v>1649</v>
      </c>
      <c r="I62" s="528" t="s">
        <v>1649</v>
      </c>
      <c r="J62" s="528" t="s">
        <v>1649</v>
      </c>
      <c r="K62" s="528" t="s">
        <v>1649</v>
      </c>
      <c r="L62" s="528" t="s">
        <v>1649</v>
      </c>
      <c r="M62" s="528" t="s">
        <v>1402</v>
      </c>
      <c r="N62" s="528" t="s">
        <v>1402</v>
      </c>
      <c r="O62" s="528" t="s">
        <v>1402</v>
      </c>
      <c r="P62" s="528" t="s">
        <v>1402</v>
      </c>
      <c r="Q62" s="528" t="s">
        <v>1402</v>
      </c>
      <c r="R62" s="528" t="s">
        <v>1402</v>
      </c>
      <c r="S62" s="528" t="s">
        <v>1402</v>
      </c>
      <c r="T62" s="528" t="s">
        <v>1402</v>
      </c>
      <c r="U62" s="528" t="s">
        <v>1402</v>
      </c>
      <c r="V62" s="528" t="s">
        <v>1402</v>
      </c>
      <c r="W62" s="528" t="s">
        <v>1402</v>
      </c>
      <c r="X62" s="528" t="s">
        <v>1402</v>
      </c>
      <c r="Y62" s="528" t="s">
        <v>1402</v>
      </c>
      <c r="Z62" s="528" t="s">
        <v>1402</v>
      </c>
      <c r="AA62" s="528" t="s">
        <v>1402</v>
      </c>
      <c r="AB62" s="528" t="s">
        <v>1643</v>
      </c>
      <c r="AC62" s="528" t="s">
        <v>1402</v>
      </c>
      <c r="AD62" s="528" t="s">
        <v>1402</v>
      </c>
      <c r="AE62" s="528" t="s">
        <v>1402</v>
      </c>
      <c r="AF62" s="528" t="s">
        <v>1402</v>
      </c>
      <c r="AG62" s="528" t="s">
        <v>1402</v>
      </c>
      <c r="AH62" s="528" t="s">
        <v>1402</v>
      </c>
      <c r="AI62" s="528" t="s">
        <v>1402</v>
      </c>
      <c r="AJ62" s="528" t="s">
        <v>1402</v>
      </c>
      <c r="AK62" s="528" t="s">
        <v>1402</v>
      </c>
      <c r="AL62" s="528" t="s">
        <v>1402</v>
      </c>
      <c r="AM62" s="528" t="s">
        <v>1402</v>
      </c>
      <c r="AN62" s="528" t="s">
        <v>1402</v>
      </c>
      <c r="AO62" s="528" t="s">
        <v>1402</v>
      </c>
      <c r="AP62" s="528" t="s">
        <v>1402</v>
      </c>
      <c r="AQ62" s="528" t="s">
        <v>1402</v>
      </c>
      <c r="AR62" s="528" t="s">
        <v>1402</v>
      </c>
      <c r="AS62" s="528" t="s">
        <v>1402</v>
      </c>
      <c r="AT62" s="528" t="s">
        <v>1402</v>
      </c>
      <c r="AU62" s="528" t="s">
        <v>1402</v>
      </c>
      <c r="AV62" s="528" t="s">
        <v>1402</v>
      </c>
      <c r="AW62" s="528" t="s">
        <v>1643</v>
      </c>
      <c r="AX62" s="528" t="s">
        <v>1402</v>
      </c>
      <c r="AY62" s="528" t="s">
        <v>1402</v>
      </c>
      <c r="AZ62" s="528" t="s">
        <v>1402</v>
      </c>
      <c r="BA62" s="528" t="s">
        <v>1402</v>
      </c>
      <c r="BB62" s="528" t="s">
        <v>1402</v>
      </c>
      <c r="BC62" s="528" t="s">
        <v>1402</v>
      </c>
      <c r="BD62" s="528" t="s">
        <v>1402</v>
      </c>
      <c r="BE62" s="528" t="s">
        <v>1402</v>
      </c>
      <c r="BF62" s="528" t="s">
        <v>1402</v>
      </c>
      <c r="BG62" s="528" t="s">
        <v>1402</v>
      </c>
      <c r="BH62" s="528" t="s">
        <v>1402</v>
      </c>
      <c r="BI62" s="528" t="s">
        <v>1402</v>
      </c>
      <c r="BJ62" s="528" t="s">
        <v>1402</v>
      </c>
      <c r="BK62" s="528" t="s">
        <v>1402</v>
      </c>
      <c r="BL62" s="528" t="s">
        <v>1402</v>
      </c>
      <c r="BM62" s="528" t="s">
        <v>1402</v>
      </c>
      <c r="BN62" s="528" t="s">
        <v>1402</v>
      </c>
      <c r="BO62" s="528" t="s">
        <v>1402</v>
      </c>
      <c r="BP62" s="528" t="s">
        <v>1402</v>
      </c>
      <c r="BQ62" s="528" t="s">
        <v>1402</v>
      </c>
      <c r="BR62" s="528" t="s">
        <v>1402</v>
      </c>
      <c r="BS62" s="528" t="s">
        <v>1402</v>
      </c>
      <c r="BT62" s="528" t="s">
        <v>1402</v>
      </c>
      <c r="BU62" s="528" t="s">
        <v>1402</v>
      </c>
      <c r="BV62" s="528" t="s">
        <v>1643</v>
      </c>
      <c r="BW62" s="528" t="s">
        <v>1643</v>
      </c>
      <c r="BX62" s="528" t="s">
        <v>1402</v>
      </c>
      <c r="BY62" s="528" t="s">
        <v>1402</v>
      </c>
      <c r="BZ62" s="528" t="s">
        <v>1402</v>
      </c>
      <c r="CA62" s="528" t="s">
        <v>1402</v>
      </c>
      <c r="CB62" s="528" t="s">
        <v>1402</v>
      </c>
      <c r="CC62" s="528" t="s">
        <v>1402</v>
      </c>
      <c r="CD62" s="528" t="s">
        <v>1402</v>
      </c>
      <c r="CE62" s="528" t="s">
        <v>1402</v>
      </c>
      <c r="CF62" s="528" t="s">
        <v>1402</v>
      </c>
      <c r="CG62" s="528" t="s">
        <v>1402</v>
      </c>
      <c r="CH62" s="528" t="s">
        <v>1402</v>
      </c>
      <c r="CI62" s="528" t="s">
        <v>1402</v>
      </c>
      <c r="CJ62" s="528" t="s">
        <v>1402</v>
      </c>
      <c r="CK62" s="528" t="s">
        <v>1768</v>
      </c>
      <c r="CL62" s="528" t="s">
        <v>1658</v>
      </c>
      <c r="CM62" s="528" t="s">
        <v>31</v>
      </c>
      <c r="CN62" s="528" t="s">
        <v>459</v>
      </c>
      <c r="CO62" s="528" t="s">
        <v>459</v>
      </c>
      <c r="CP62" s="528"/>
      <c r="CQ62" s="528"/>
      <c r="CR62" s="528"/>
      <c r="CS62" s="528"/>
      <c r="CT62" s="528"/>
      <c r="CU62" s="528"/>
      <c r="CV62" s="528"/>
      <c r="CW62" s="528"/>
      <c r="CX62" s="528" t="s">
        <v>1769</v>
      </c>
    </row>
    <row r="63" ht="14.25" spans="1:102">
      <c r="A63" s="529" t="s">
        <v>1021</v>
      </c>
      <c r="B63" s="529">
        <v>1062</v>
      </c>
      <c r="C63" s="529" t="s">
        <v>1022</v>
      </c>
      <c r="D63" s="529" t="s">
        <v>1402</v>
      </c>
      <c r="E63" s="529" t="s">
        <v>1402</v>
      </c>
      <c r="F63" s="529" t="s">
        <v>1643</v>
      </c>
      <c r="G63" s="529" t="s">
        <v>1402</v>
      </c>
      <c r="H63" s="529" t="s">
        <v>1402</v>
      </c>
      <c r="I63" s="529" t="s">
        <v>1402</v>
      </c>
      <c r="J63" s="529" t="s">
        <v>1402</v>
      </c>
      <c r="K63" s="529" t="s">
        <v>1402</v>
      </c>
      <c r="L63" s="529" t="s">
        <v>1402</v>
      </c>
      <c r="M63" s="529" t="s">
        <v>1402</v>
      </c>
      <c r="N63" s="529" t="s">
        <v>1402</v>
      </c>
      <c r="O63" s="529" t="s">
        <v>1402</v>
      </c>
      <c r="P63" s="529" t="s">
        <v>1402</v>
      </c>
      <c r="Q63" s="529" t="s">
        <v>1402</v>
      </c>
      <c r="R63" s="529" t="s">
        <v>1402</v>
      </c>
      <c r="S63" s="529" t="s">
        <v>1402</v>
      </c>
      <c r="T63" s="529" t="s">
        <v>1402</v>
      </c>
      <c r="U63" s="529" t="s">
        <v>1402</v>
      </c>
      <c r="V63" s="529" t="s">
        <v>1402</v>
      </c>
      <c r="W63" s="529" t="s">
        <v>1643</v>
      </c>
      <c r="X63" s="529" t="s">
        <v>1402</v>
      </c>
      <c r="Y63" s="529" t="s">
        <v>1402</v>
      </c>
      <c r="Z63" s="529" t="s">
        <v>1643</v>
      </c>
      <c r="AA63" s="529" t="s">
        <v>1402</v>
      </c>
      <c r="AB63" s="529" t="s">
        <v>1402</v>
      </c>
      <c r="AC63" s="529" t="s">
        <v>1402</v>
      </c>
      <c r="AD63" s="529" t="s">
        <v>1402</v>
      </c>
      <c r="AE63" s="529" t="s">
        <v>1402</v>
      </c>
      <c r="AF63" s="529" t="s">
        <v>1402</v>
      </c>
      <c r="AG63" s="529" t="s">
        <v>1402</v>
      </c>
      <c r="AH63" s="529" t="s">
        <v>1402</v>
      </c>
      <c r="AI63" s="529" t="s">
        <v>1402</v>
      </c>
      <c r="AJ63" s="529" t="s">
        <v>1402</v>
      </c>
      <c r="AK63" s="529" t="s">
        <v>1402</v>
      </c>
      <c r="AL63" s="529" t="s">
        <v>1402</v>
      </c>
      <c r="AM63" s="529" t="s">
        <v>1402</v>
      </c>
      <c r="AN63" s="529" t="s">
        <v>1643</v>
      </c>
      <c r="AO63" s="529" t="s">
        <v>1402</v>
      </c>
      <c r="AP63" s="529" t="s">
        <v>1402</v>
      </c>
      <c r="AQ63" s="529" t="s">
        <v>1402</v>
      </c>
      <c r="AR63" s="529" t="s">
        <v>1402</v>
      </c>
      <c r="AS63" s="529" t="s">
        <v>1402</v>
      </c>
      <c r="AT63" s="529" t="s">
        <v>1402</v>
      </c>
      <c r="AU63" s="529" t="s">
        <v>1402</v>
      </c>
      <c r="AV63" s="529" t="s">
        <v>1402</v>
      </c>
      <c r="AW63" s="529" t="s">
        <v>1402</v>
      </c>
      <c r="AX63" s="529" t="s">
        <v>1402</v>
      </c>
      <c r="AY63" s="529" t="s">
        <v>1402</v>
      </c>
      <c r="AZ63" s="529" t="s">
        <v>1402</v>
      </c>
      <c r="BA63" s="529" t="s">
        <v>1402</v>
      </c>
      <c r="BB63" s="529" t="s">
        <v>1402</v>
      </c>
      <c r="BC63" s="529" t="s">
        <v>1402</v>
      </c>
      <c r="BD63" s="529" t="s">
        <v>1402</v>
      </c>
      <c r="BE63" s="529" t="s">
        <v>1402</v>
      </c>
      <c r="BF63" s="529" t="s">
        <v>1402</v>
      </c>
      <c r="BG63" s="529" t="s">
        <v>1402</v>
      </c>
      <c r="BH63" s="529" t="s">
        <v>1402</v>
      </c>
      <c r="BI63" s="529" t="s">
        <v>1402</v>
      </c>
      <c r="BJ63" s="529" t="s">
        <v>1402</v>
      </c>
      <c r="BK63" s="529" t="s">
        <v>1402</v>
      </c>
      <c r="BL63" s="529" t="s">
        <v>1402</v>
      </c>
      <c r="BM63" s="529" t="s">
        <v>1402</v>
      </c>
      <c r="BN63" s="529" t="s">
        <v>1402</v>
      </c>
      <c r="BO63" s="529" t="s">
        <v>1402</v>
      </c>
      <c r="BP63" s="529" t="s">
        <v>1402</v>
      </c>
      <c r="BQ63" s="529" t="s">
        <v>1402</v>
      </c>
      <c r="BR63" s="529" t="s">
        <v>1402</v>
      </c>
      <c r="BS63" s="529" t="s">
        <v>1402</v>
      </c>
      <c r="BT63" s="529" t="s">
        <v>1643</v>
      </c>
      <c r="BU63" s="529" t="s">
        <v>1643</v>
      </c>
      <c r="BV63" s="529" t="s">
        <v>1402</v>
      </c>
      <c r="BW63" s="529" t="s">
        <v>1643</v>
      </c>
      <c r="BX63" s="529" t="s">
        <v>1402</v>
      </c>
      <c r="BY63" s="529" t="s">
        <v>1643</v>
      </c>
      <c r="BZ63" s="529" t="s">
        <v>1402</v>
      </c>
      <c r="CA63" s="529" t="s">
        <v>1402</v>
      </c>
      <c r="CB63" s="529" t="s">
        <v>1402</v>
      </c>
      <c r="CC63" s="529" t="s">
        <v>1402</v>
      </c>
      <c r="CD63" s="529" t="s">
        <v>1402</v>
      </c>
      <c r="CE63" s="529" t="s">
        <v>1402</v>
      </c>
      <c r="CF63" s="529" t="s">
        <v>1402</v>
      </c>
      <c r="CG63" s="529" t="s">
        <v>1402</v>
      </c>
      <c r="CH63" s="529" t="s">
        <v>1402</v>
      </c>
      <c r="CI63" s="529" t="s">
        <v>1402</v>
      </c>
      <c r="CJ63" s="529" t="s">
        <v>1402</v>
      </c>
      <c r="CK63" s="529" t="s">
        <v>1770</v>
      </c>
      <c r="CL63" s="529" t="s">
        <v>1402</v>
      </c>
      <c r="CM63" s="529" t="s">
        <v>31</v>
      </c>
      <c r="CN63" s="529" t="s">
        <v>459</v>
      </c>
      <c r="CO63" s="529" t="s">
        <v>459</v>
      </c>
      <c r="CP63" s="529"/>
      <c r="CQ63" s="529"/>
      <c r="CR63" s="529"/>
      <c r="CS63" s="529"/>
      <c r="CT63" s="529"/>
      <c r="CU63" s="529"/>
      <c r="CV63" s="529"/>
      <c r="CW63" s="529"/>
      <c r="CX63" s="529" t="s">
        <v>1771</v>
      </c>
    </row>
    <row r="64" ht="14.25" spans="1:102">
      <c r="A64" s="528" t="s">
        <v>1025</v>
      </c>
      <c r="B64" s="528">
        <v>1063</v>
      </c>
      <c r="C64" s="528" t="s">
        <v>1026</v>
      </c>
      <c r="D64" s="528" t="s">
        <v>1643</v>
      </c>
      <c r="E64" s="528" t="s">
        <v>1649</v>
      </c>
      <c r="F64" s="528" t="s">
        <v>1649</v>
      </c>
      <c r="G64" s="528" t="s">
        <v>1649</v>
      </c>
      <c r="H64" s="528" t="s">
        <v>1649</v>
      </c>
      <c r="I64" s="528" t="s">
        <v>1649</v>
      </c>
      <c r="J64" s="528" t="s">
        <v>1649</v>
      </c>
      <c r="K64" s="528" t="s">
        <v>1649</v>
      </c>
      <c r="L64" s="528" t="s">
        <v>1649</v>
      </c>
      <c r="M64" s="528" t="s">
        <v>1643</v>
      </c>
      <c r="N64" s="528" t="s">
        <v>1402</v>
      </c>
      <c r="O64" s="528" t="s">
        <v>1402</v>
      </c>
      <c r="P64" s="528" t="s">
        <v>1402</v>
      </c>
      <c r="Q64" s="528" t="s">
        <v>1402</v>
      </c>
      <c r="R64" s="528" t="s">
        <v>1402</v>
      </c>
      <c r="S64" s="528" t="s">
        <v>1402</v>
      </c>
      <c r="T64" s="528" t="s">
        <v>1402</v>
      </c>
      <c r="U64" s="528" t="s">
        <v>1402</v>
      </c>
      <c r="V64" s="528" t="s">
        <v>1402</v>
      </c>
      <c r="W64" s="528" t="s">
        <v>1402</v>
      </c>
      <c r="X64" s="528" t="s">
        <v>1402</v>
      </c>
      <c r="Y64" s="528" t="s">
        <v>1402</v>
      </c>
      <c r="Z64" s="528" t="s">
        <v>1643</v>
      </c>
      <c r="AA64" s="528" t="s">
        <v>1402</v>
      </c>
      <c r="AB64" s="528" t="s">
        <v>1643</v>
      </c>
      <c r="AC64" s="528" t="s">
        <v>1402</v>
      </c>
      <c r="AD64" s="528" t="s">
        <v>1402</v>
      </c>
      <c r="AE64" s="528" t="s">
        <v>1402</v>
      </c>
      <c r="AF64" s="528" t="s">
        <v>1402</v>
      </c>
      <c r="AG64" s="528" t="s">
        <v>1402</v>
      </c>
      <c r="AH64" s="528" t="s">
        <v>1402</v>
      </c>
      <c r="AI64" s="528" t="s">
        <v>1402</v>
      </c>
      <c r="AJ64" s="528" t="s">
        <v>1402</v>
      </c>
      <c r="AK64" s="528" t="s">
        <v>1402</v>
      </c>
      <c r="AL64" s="528" t="s">
        <v>1402</v>
      </c>
      <c r="AM64" s="528" t="s">
        <v>1402</v>
      </c>
      <c r="AN64" s="528" t="s">
        <v>1402</v>
      </c>
      <c r="AO64" s="528" t="s">
        <v>1402</v>
      </c>
      <c r="AP64" s="528" t="s">
        <v>1402</v>
      </c>
      <c r="AQ64" s="528" t="s">
        <v>1402</v>
      </c>
      <c r="AR64" s="528" t="s">
        <v>1402</v>
      </c>
      <c r="AS64" s="528" t="s">
        <v>1402</v>
      </c>
      <c r="AT64" s="528" t="s">
        <v>1402</v>
      </c>
      <c r="AU64" s="528" t="s">
        <v>1402</v>
      </c>
      <c r="AV64" s="528" t="s">
        <v>1643</v>
      </c>
      <c r="AW64" s="528" t="s">
        <v>1402</v>
      </c>
      <c r="AX64" s="528" t="s">
        <v>1402</v>
      </c>
      <c r="AY64" s="528" t="s">
        <v>1643</v>
      </c>
      <c r="AZ64" s="528" t="s">
        <v>1402</v>
      </c>
      <c r="BA64" s="528" t="s">
        <v>1402</v>
      </c>
      <c r="BB64" s="528" t="s">
        <v>1402</v>
      </c>
      <c r="BC64" s="528" t="s">
        <v>1402</v>
      </c>
      <c r="BD64" s="528" t="s">
        <v>1402</v>
      </c>
      <c r="BE64" s="528" t="s">
        <v>1402</v>
      </c>
      <c r="BF64" s="528" t="s">
        <v>1402</v>
      </c>
      <c r="BG64" s="528" t="s">
        <v>1402</v>
      </c>
      <c r="BH64" s="528" t="s">
        <v>1402</v>
      </c>
      <c r="BI64" s="528" t="s">
        <v>1402</v>
      </c>
      <c r="BJ64" s="528" t="s">
        <v>1402</v>
      </c>
      <c r="BK64" s="528" t="s">
        <v>1402</v>
      </c>
      <c r="BL64" s="528" t="s">
        <v>1402</v>
      </c>
      <c r="BM64" s="528" t="s">
        <v>1402</v>
      </c>
      <c r="BN64" s="528" t="s">
        <v>1402</v>
      </c>
      <c r="BO64" s="528" t="s">
        <v>1402</v>
      </c>
      <c r="BP64" s="528" t="s">
        <v>1402</v>
      </c>
      <c r="BQ64" s="528" t="s">
        <v>1402</v>
      </c>
      <c r="BR64" s="528" t="s">
        <v>1402</v>
      </c>
      <c r="BS64" s="528" t="s">
        <v>1402</v>
      </c>
      <c r="BT64" s="528" t="s">
        <v>1402</v>
      </c>
      <c r="BU64" s="528" t="s">
        <v>1402</v>
      </c>
      <c r="BV64" s="528" t="s">
        <v>1402</v>
      </c>
      <c r="BW64" s="528" t="s">
        <v>1402</v>
      </c>
      <c r="BX64" s="528" t="s">
        <v>1402</v>
      </c>
      <c r="BY64" s="528" t="s">
        <v>1402</v>
      </c>
      <c r="BZ64" s="528" t="s">
        <v>1643</v>
      </c>
      <c r="CA64" s="528" t="s">
        <v>1402</v>
      </c>
      <c r="CB64" s="528" t="s">
        <v>1402</v>
      </c>
      <c r="CC64" s="528" t="s">
        <v>1402</v>
      </c>
      <c r="CD64" s="528" t="s">
        <v>1402</v>
      </c>
      <c r="CE64" s="528" t="s">
        <v>1402</v>
      </c>
      <c r="CF64" s="528" t="s">
        <v>1402</v>
      </c>
      <c r="CG64" s="528" t="s">
        <v>1402</v>
      </c>
      <c r="CH64" s="528" t="s">
        <v>1402</v>
      </c>
      <c r="CI64" s="528" t="s">
        <v>1402</v>
      </c>
      <c r="CJ64" s="528" t="s">
        <v>1402</v>
      </c>
      <c r="CK64" s="528" t="s">
        <v>1772</v>
      </c>
      <c r="CL64" s="528" t="s">
        <v>1402</v>
      </c>
      <c r="CM64" s="528" t="s">
        <v>447</v>
      </c>
      <c r="CN64" s="528" t="s">
        <v>21</v>
      </c>
      <c r="CO64" s="528" t="s">
        <v>459</v>
      </c>
      <c r="CP64" s="528"/>
      <c r="CQ64" s="528"/>
      <c r="CR64" s="528"/>
      <c r="CS64" s="528"/>
      <c r="CT64" s="528"/>
      <c r="CU64" s="528"/>
      <c r="CV64" s="528"/>
      <c r="CW64" s="528"/>
      <c r="CX64" s="528" t="s">
        <v>1773</v>
      </c>
    </row>
    <row r="65" ht="14.25" spans="1:102">
      <c r="A65" s="529" t="s">
        <v>1029</v>
      </c>
      <c r="B65" s="529">
        <v>1064</v>
      </c>
      <c r="C65" s="529" t="s">
        <v>1030</v>
      </c>
      <c r="D65" s="529" t="s">
        <v>1643</v>
      </c>
      <c r="E65" s="529" t="s">
        <v>1649</v>
      </c>
      <c r="F65" s="529" t="s">
        <v>1649</v>
      </c>
      <c r="G65" s="529" t="s">
        <v>1649</v>
      </c>
      <c r="H65" s="529" t="s">
        <v>1649</v>
      </c>
      <c r="I65" s="529" t="s">
        <v>1649</v>
      </c>
      <c r="J65" s="529" t="s">
        <v>1649</v>
      </c>
      <c r="K65" s="529" t="s">
        <v>1649</v>
      </c>
      <c r="L65" s="529" t="s">
        <v>1649</v>
      </c>
      <c r="M65" s="529" t="s">
        <v>1402</v>
      </c>
      <c r="N65" s="529" t="s">
        <v>1402</v>
      </c>
      <c r="O65" s="529" t="s">
        <v>1402</v>
      </c>
      <c r="P65" s="529" t="s">
        <v>1402</v>
      </c>
      <c r="Q65" s="529" t="s">
        <v>1402</v>
      </c>
      <c r="R65" s="529" t="s">
        <v>1402</v>
      </c>
      <c r="S65" s="529" t="s">
        <v>1402</v>
      </c>
      <c r="T65" s="529" t="s">
        <v>1402</v>
      </c>
      <c r="U65" s="529" t="s">
        <v>1402</v>
      </c>
      <c r="V65" s="529" t="s">
        <v>1402</v>
      </c>
      <c r="W65" s="529" t="s">
        <v>1402</v>
      </c>
      <c r="X65" s="529" t="s">
        <v>1402</v>
      </c>
      <c r="Y65" s="529" t="s">
        <v>1402</v>
      </c>
      <c r="Z65" s="529" t="s">
        <v>1643</v>
      </c>
      <c r="AA65" s="529" t="s">
        <v>1402</v>
      </c>
      <c r="AB65" s="529" t="s">
        <v>1643</v>
      </c>
      <c r="AC65" s="529" t="s">
        <v>1402</v>
      </c>
      <c r="AD65" s="529" t="s">
        <v>1402</v>
      </c>
      <c r="AE65" s="529" t="s">
        <v>1402</v>
      </c>
      <c r="AF65" s="529" t="s">
        <v>1402</v>
      </c>
      <c r="AG65" s="529" t="s">
        <v>1402</v>
      </c>
      <c r="AH65" s="529" t="s">
        <v>1402</v>
      </c>
      <c r="AI65" s="529" t="s">
        <v>1402</v>
      </c>
      <c r="AJ65" s="529" t="s">
        <v>1402</v>
      </c>
      <c r="AK65" s="529" t="s">
        <v>1402</v>
      </c>
      <c r="AL65" s="529" t="s">
        <v>1402</v>
      </c>
      <c r="AM65" s="529" t="s">
        <v>1402</v>
      </c>
      <c r="AN65" s="529" t="s">
        <v>1402</v>
      </c>
      <c r="AO65" s="529" t="s">
        <v>1402</v>
      </c>
      <c r="AP65" s="529" t="s">
        <v>1402</v>
      </c>
      <c r="AQ65" s="529" t="s">
        <v>1402</v>
      </c>
      <c r="AR65" s="529" t="s">
        <v>1402</v>
      </c>
      <c r="AS65" s="529" t="s">
        <v>1643</v>
      </c>
      <c r="AT65" s="529" t="s">
        <v>1402</v>
      </c>
      <c r="AU65" s="529" t="s">
        <v>1402</v>
      </c>
      <c r="AV65" s="529" t="s">
        <v>1402</v>
      </c>
      <c r="AW65" s="529" t="s">
        <v>1402</v>
      </c>
      <c r="AX65" s="529" t="s">
        <v>1402</v>
      </c>
      <c r="AY65" s="529" t="s">
        <v>1402</v>
      </c>
      <c r="AZ65" s="529" t="s">
        <v>1402</v>
      </c>
      <c r="BA65" s="529" t="s">
        <v>1402</v>
      </c>
      <c r="BB65" s="529" t="s">
        <v>1402</v>
      </c>
      <c r="BC65" s="529" t="s">
        <v>1402</v>
      </c>
      <c r="BD65" s="529" t="s">
        <v>1402</v>
      </c>
      <c r="BE65" s="529" t="s">
        <v>1643</v>
      </c>
      <c r="BF65" s="529" t="s">
        <v>1643</v>
      </c>
      <c r="BG65" s="529" t="s">
        <v>1643</v>
      </c>
      <c r="BH65" s="529" t="s">
        <v>1643</v>
      </c>
      <c r="BI65" s="529" t="s">
        <v>1643</v>
      </c>
      <c r="BJ65" s="529" t="s">
        <v>1643</v>
      </c>
      <c r="BK65" s="529" t="s">
        <v>1643</v>
      </c>
      <c r="BL65" s="529" t="s">
        <v>1643</v>
      </c>
      <c r="BM65" s="529" t="s">
        <v>1643</v>
      </c>
      <c r="BN65" s="529" t="s">
        <v>1402</v>
      </c>
      <c r="BO65" s="529" t="s">
        <v>1643</v>
      </c>
      <c r="BP65" s="529" t="s">
        <v>1643</v>
      </c>
      <c r="BQ65" s="529" t="s">
        <v>1643</v>
      </c>
      <c r="BR65" s="529" t="s">
        <v>1402</v>
      </c>
      <c r="BS65" s="529" t="s">
        <v>1402</v>
      </c>
      <c r="BT65" s="529" t="s">
        <v>1402</v>
      </c>
      <c r="BU65" s="529" t="s">
        <v>1402</v>
      </c>
      <c r="BV65" s="529" t="s">
        <v>1402</v>
      </c>
      <c r="BW65" s="529" t="s">
        <v>1402</v>
      </c>
      <c r="BX65" s="529" t="s">
        <v>1402</v>
      </c>
      <c r="BY65" s="529" t="s">
        <v>1402</v>
      </c>
      <c r="BZ65" s="529" t="s">
        <v>1402</v>
      </c>
      <c r="CA65" s="529" t="s">
        <v>1402</v>
      </c>
      <c r="CB65" s="529" t="s">
        <v>1402</v>
      </c>
      <c r="CC65" s="529" t="s">
        <v>1402</v>
      </c>
      <c r="CD65" s="529" t="s">
        <v>1402</v>
      </c>
      <c r="CE65" s="529" t="s">
        <v>1402</v>
      </c>
      <c r="CF65" s="529" t="s">
        <v>1402</v>
      </c>
      <c r="CG65" s="529" t="s">
        <v>1402</v>
      </c>
      <c r="CH65" s="529" t="s">
        <v>1402</v>
      </c>
      <c r="CI65" s="529" t="s">
        <v>1402</v>
      </c>
      <c r="CJ65" s="529" t="s">
        <v>1402</v>
      </c>
      <c r="CK65" s="529" t="s">
        <v>1774</v>
      </c>
      <c r="CL65" s="529" t="s">
        <v>1402</v>
      </c>
      <c r="CM65" s="529" t="s">
        <v>447</v>
      </c>
      <c r="CN65" s="529" t="s">
        <v>459</v>
      </c>
      <c r="CO65" s="529" t="s">
        <v>459</v>
      </c>
      <c r="CP65" s="529"/>
      <c r="CQ65" s="529"/>
      <c r="CR65" s="529"/>
      <c r="CS65" s="529"/>
      <c r="CT65" s="529"/>
      <c r="CU65" s="529"/>
      <c r="CV65" s="529"/>
      <c r="CW65" s="529"/>
      <c r="CX65" s="529" t="s">
        <v>1775</v>
      </c>
    </row>
    <row r="66" ht="14.25" spans="1:102">
      <c r="A66" s="528" t="s">
        <v>1033</v>
      </c>
      <c r="B66" s="528">
        <v>1065</v>
      </c>
      <c r="C66" s="528" t="s">
        <v>818</v>
      </c>
      <c r="D66" s="528" t="s">
        <v>1643</v>
      </c>
      <c r="E66" s="528" t="s">
        <v>1649</v>
      </c>
      <c r="F66" s="528" t="s">
        <v>1649</v>
      </c>
      <c r="G66" s="528" t="s">
        <v>1649</v>
      </c>
      <c r="H66" s="528" t="s">
        <v>1649</v>
      </c>
      <c r="I66" s="528" t="s">
        <v>1649</v>
      </c>
      <c r="J66" s="528" t="s">
        <v>1649</v>
      </c>
      <c r="K66" s="528" t="s">
        <v>1649</v>
      </c>
      <c r="L66" s="528" t="s">
        <v>1649</v>
      </c>
      <c r="M66" s="528" t="s">
        <v>1402</v>
      </c>
      <c r="N66" s="528" t="s">
        <v>1402</v>
      </c>
      <c r="O66" s="528" t="s">
        <v>1402</v>
      </c>
      <c r="P66" s="528" t="s">
        <v>1402</v>
      </c>
      <c r="Q66" s="528" t="s">
        <v>1402</v>
      </c>
      <c r="R66" s="528" t="s">
        <v>1402</v>
      </c>
      <c r="S66" s="528" t="s">
        <v>1402</v>
      </c>
      <c r="T66" s="528" t="s">
        <v>1643</v>
      </c>
      <c r="U66" s="528" t="s">
        <v>1402</v>
      </c>
      <c r="V66" s="528" t="s">
        <v>1402</v>
      </c>
      <c r="W66" s="528" t="s">
        <v>1402</v>
      </c>
      <c r="X66" s="528" t="s">
        <v>1402</v>
      </c>
      <c r="Y66" s="528" t="s">
        <v>1402</v>
      </c>
      <c r="Z66" s="528" t="s">
        <v>1402</v>
      </c>
      <c r="AA66" s="528" t="s">
        <v>1402</v>
      </c>
      <c r="AB66" s="528" t="s">
        <v>1402</v>
      </c>
      <c r="AC66" s="528" t="s">
        <v>1402</v>
      </c>
      <c r="AD66" s="528" t="s">
        <v>1402</v>
      </c>
      <c r="AE66" s="528" t="s">
        <v>1402</v>
      </c>
      <c r="AF66" s="528" t="s">
        <v>1402</v>
      </c>
      <c r="AG66" s="528" t="s">
        <v>1402</v>
      </c>
      <c r="AH66" s="528" t="s">
        <v>1402</v>
      </c>
      <c r="AI66" s="528" t="s">
        <v>1402</v>
      </c>
      <c r="AJ66" s="528" t="s">
        <v>1402</v>
      </c>
      <c r="AK66" s="528" t="s">
        <v>1402</v>
      </c>
      <c r="AL66" s="528" t="s">
        <v>1402</v>
      </c>
      <c r="AM66" s="528" t="s">
        <v>1402</v>
      </c>
      <c r="AN66" s="528" t="s">
        <v>1402</v>
      </c>
      <c r="AO66" s="528" t="s">
        <v>1402</v>
      </c>
      <c r="AP66" s="528" t="s">
        <v>1402</v>
      </c>
      <c r="AQ66" s="528" t="s">
        <v>1402</v>
      </c>
      <c r="AR66" s="528" t="s">
        <v>1402</v>
      </c>
      <c r="AS66" s="528" t="s">
        <v>1402</v>
      </c>
      <c r="AT66" s="528" t="s">
        <v>1402</v>
      </c>
      <c r="AU66" s="528" t="s">
        <v>1402</v>
      </c>
      <c r="AV66" s="528" t="s">
        <v>1402</v>
      </c>
      <c r="AW66" s="528" t="s">
        <v>1402</v>
      </c>
      <c r="AX66" s="528" t="s">
        <v>1402</v>
      </c>
      <c r="AY66" s="528" t="s">
        <v>1402</v>
      </c>
      <c r="AZ66" s="528" t="s">
        <v>1402</v>
      </c>
      <c r="BA66" s="528" t="s">
        <v>1402</v>
      </c>
      <c r="BB66" s="528" t="s">
        <v>1402</v>
      </c>
      <c r="BC66" s="528" t="s">
        <v>1402</v>
      </c>
      <c r="BD66" s="528" t="s">
        <v>1402</v>
      </c>
      <c r="BE66" s="528" t="s">
        <v>1643</v>
      </c>
      <c r="BF66" s="528" t="s">
        <v>1643</v>
      </c>
      <c r="BG66" s="528" t="s">
        <v>1643</v>
      </c>
      <c r="BH66" s="528" t="s">
        <v>1643</v>
      </c>
      <c r="BI66" s="528" t="s">
        <v>1643</v>
      </c>
      <c r="BJ66" s="528" t="s">
        <v>1643</v>
      </c>
      <c r="BK66" s="528" t="s">
        <v>1643</v>
      </c>
      <c r="BL66" s="528" t="s">
        <v>1643</v>
      </c>
      <c r="BM66" s="528" t="s">
        <v>1643</v>
      </c>
      <c r="BN66" s="528" t="s">
        <v>1402</v>
      </c>
      <c r="BO66" s="528" t="s">
        <v>1643</v>
      </c>
      <c r="BP66" s="528" t="s">
        <v>1643</v>
      </c>
      <c r="BQ66" s="528" t="s">
        <v>1643</v>
      </c>
      <c r="BR66" s="528" t="s">
        <v>1402</v>
      </c>
      <c r="BS66" s="528" t="s">
        <v>1402</v>
      </c>
      <c r="BT66" s="528" t="s">
        <v>1402</v>
      </c>
      <c r="BU66" s="528" t="s">
        <v>1402</v>
      </c>
      <c r="BV66" s="528" t="s">
        <v>1402</v>
      </c>
      <c r="BW66" s="528" t="s">
        <v>1402</v>
      </c>
      <c r="BX66" s="528" t="s">
        <v>1402</v>
      </c>
      <c r="BY66" s="528" t="s">
        <v>1402</v>
      </c>
      <c r="BZ66" s="528" t="s">
        <v>1402</v>
      </c>
      <c r="CA66" s="528" t="s">
        <v>1402</v>
      </c>
      <c r="CB66" s="528" t="s">
        <v>1402</v>
      </c>
      <c r="CC66" s="528" t="s">
        <v>1402</v>
      </c>
      <c r="CD66" s="528" t="s">
        <v>1402</v>
      </c>
      <c r="CE66" s="528" t="s">
        <v>1402</v>
      </c>
      <c r="CF66" s="528" t="s">
        <v>1402</v>
      </c>
      <c r="CG66" s="528" t="s">
        <v>1402</v>
      </c>
      <c r="CH66" s="528" t="s">
        <v>1402</v>
      </c>
      <c r="CI66" s="528" t="s">
        <v>1402</v>
      </c>
      <c r="CJ66" s="528" t="s">
        <v>1402</v>
      </c>
      <c r="CK66" s="528" t="s">
        <v>1776</v>
      </c>
      <c r="CL66" s="528" t="s">
        <v>1645</v>
      </c>
      <c r="CM66" s="528" t="s">
        <v>21</v>
      </c>
      <c r="CN66" s="528" t="s">
        <v>11</v>
      </c>
      <c r="CO66" s="528" t="s">
        <v>459</v>
      </c>
      <c r="CP66" s="528"/>
      <c r="CQ66" s="528"/>
      <c r="CR66" s="528"/>
      <c r="CS66" s="528"/>
      <c r="CT66" s="528"/>
      <c r="CU66" s="528"/>
      <c r="CV66" s="528"/>
      <c r="CW66" s="528"/>
      <c r="CX66" s="528" t="s">
        <v>1777</v>
      </c>
    </row>
    <row r="67" ht="14.25" spans="1:102">
      <c r="A67" s="529" t="s">
        <v>1035</v>
      </c>
      <c r="B67" s="529">
        <v>1066</v>
      </c>
      <c r="C67" s="529" t="s">
        <v>1036</v>
      </c>
      <c r="D67" s="529" t="s">
        <v>1402</v>
      </c>
      <c r="E67" s="529" t="s">
        <v>1402</v>
      </c>
      <c r="F67" s="529" t="s">
        <v>1402</v>
      </c>
      <c r="G67" s="529" t="s">
        <v>1402</v>
      </c>
      <c r="H67" s="529" t="s">
        <v>1402</v>
      </c>
      <c r="I67" s="529" t="s">
        <v>1402</v>
      </c>
      <c r="J67" s="529" t="s">
        <v>1402</v>
      </c>
      <c r="K67" s="529" t="s">
        <v>1402</v>
      </c>
      <c r="L67" s="529" t="s">
        <v>1402</v>
      </c>
      <c r="M67" s="529" t="s">
        <v>1402</v>
      </c>
      <c r="N67" s="529" t="s">
        <v>1402</v>
      </c>
      <c r="O67" s="529" t="s">
        <v>1643</v>
      </c>
      <c r="P67" s="529" t="s">
        <v>1402</v>
      </c>
      <c r="Q67" s="529" t="s">
        <v>1402</v>
      </c>
      <c r="R67" s="529" t="s">
        <v>1402</v>
      </c>
      <c r="S67" s="529" t="s">
        <v>1402</v>
      </c>
      <c r="T67" s="529" t="s">
        <v>1402</v>
      </c>
      <c r="U67" s="529" t="s">
        <v>1402</v>
      </c>
      <c r="V67" s="529" t="s">
        <v>1643</v>
      </c>
      <c r="W67" s="529" t="s">
        <v>1402</v>
      </c>
      <c r="X67" s="529" t="s">
        <v>1402</v>
      </c>
      <c r="Y67" s="529" t="s">
        <v>1402</v>
      </c>
      <c r="Z67" s="529" t="s">
        <v>1402</v>
      </c>
      <c r="AA67" s="529" t="s">
        <v>1402</v>
      </c>
      <c r="AB67" s="529" t="s">
        <v>1402</v>
      </c>
      <c r="AC67" s="529" t="s">
        <v>1402</v>
      </c>
      <c r="AD67" s="529" t="s">
        <v>1402</v>
      </c>
      <c r="AE67" s="529" t="s">
        <v>1402</v>
      </c>
      <c r="AF67" s="529" t="s">
        <v>1402</v>
      </c>
      <c r="AG67" s="529" t="s">
        <v>1402</v>
      </c>
      <c r="AH67" s="529" t="s">
        <v>1402</v>
      </c>
      <c r="AI67" s="529" t="s">
        <v>1402</v>
      </c>
      <c r="AJ67" s="529" t="s">
        <v>1402</v>
      </c>
      <c r="AK67" s="529" t="s">
        <v>1402</v>
      </c>
      <c r="AL67" s="529" t="s">
        <v>1402</v>
      </c>
      <c r="AM67" s="529" t="s">
        <v>1402</v>
      </c>
      <c r="AN67" s="529" t="s">
        <v>1402</v>
      </c>
      <c r="AO67" s="529" t="s">
        <v>1402</v>
      </c>
      <c r="AP67" s="529" t="s">
        <v>1402</v>
      </c>
      <c r="AQ67" s="529" t="s">
        <v>1402</v>
      </c>
      <c r="AR67" s="529" t="s">
        <v>1402</v>
      </c>
      <c r="AS67" s="529" t="s">
        <v>1402</v>
      </c>
      <c r="AT67" s="529" t="s">
        <v>1402</v>
      </c>
      <c r="AU67" s="529" t="s">
        <v>1402</v>
      </c>
      <c r="AV67" s="529" t="s">
        <v>1402</v>
      </c>
      <c r="AW67" s="529" t="s">
        <v>1643</v>
      </c>
      <c r="AX67" s="529" t="s">
        <v>1643</v>
      </c>
      <c r="AY67" s="529" t="s">
        <v>1402</v>
      </c>
      <c r="AZ67" s="529" t="s">
        <v>1402</v>
      </c>
      <c r="BA67" s="529" t="s">
        <v>1402</v>
      </c>
      <c r="BB67" s="529" t="s">
        <v>1402</v>
      </c>
      <c r="BC67" s="529" t="s">
        <v>1402</v>
      </c>
      <c r="BD67" s="529" t="s">
        <v>1402</v>
      </c>
      <c r="BE67" s="529" t="s">
        <v>1402</v>
      </c>
      <c r="BF67" s="529" t="s">
        <v>1402</v>
      </c>
      <c r="BG67" s="529" t="s">
        <v>1402</v>
      </c>
      <c r="BH67" s="529" t="s">
        <v>1402</v>
      </c>
      <c r="BI67" s="529" t="s">
        <v>1402</v>
      </c>
      <c r="BJ67" s="529" t="s">
        <v>1402</v>
      </c>
      <c r="BK67" s="529" t="s">
        <v>1402</v>
      </c>
      <c r="BL67" s="529" t="s">
        <v>1402</v>
      </c>
      <c r="BM67" s="529" t="s">
        <v>1402</v>
      </c>
      <c r="BN67" s="529" t="s">
        <v>1402</v>
      </c>
      <c r="BO67" s="529" t="s">
        <v>1643</v>
      </c>
      <c r="BP67" s="529" t="s">
        <v>1402</v>
      </c>
      <c r="BQ67" s="529" t="s">
        <v>1402</v>
      </c>
      <c r="BR67" s="529" t="s">
        <v>1402</v>
      </c>
      <c r="BS67" s="529" t="s">
        <v>1402</v>
      </c>
      <c r="BT67" s="529" t="s">
        <v>1402</v>
      </c>
      <c r="BU67" s="529" t="s">
        <v>1402</v>
      </c>
      <c r="BV67" s="529" t="s">
        <v>1402</v>
      </c>
      <c r="BW67" s="529" t="s">
        <v>1643</v>
      </c>
      <c r="BX67" s="529" t="s">
        <v>1402</v>
      </c>
      <c r="BY67" s="529" t="s">
        <v>1402</v>
      </c>
      <c r="BZ67" s="529" t="s">
        <v>1402</v>
      </c>
      <c r="CA67" s="529" t="s">
        <v>1402</v>
      </c>
      <c r="CB67" s="529" t="s">
        <v>1402</v>
      </c>
      <c r="CC67" s="529" t="s">
        <v>1402</v>
      </c>
      <c r="CD67" s="529" t="s">
        <v>1402</v>
      </c>
      <c r="CE67" s="529" t="s">
        <v>1402</v>
      </c>
      <c r="CF67" s="529" t="s">
        <v>1402</v>
      </c>
      <c r="CG67" s="529" t="s">
        <v>1402</v>
      </c>
      <c r="CH67" s="529" t="s">
        <v>1402</v>
      </c>
      <c r="CI67" s="529" t="s">
        <v>1402</v>
      </c>
      <c r="CJ67" s="529" t="s">
        <v>1402</v>
      </c>
      <c r="CK67" s="529" t="s">
        <v>1778</v>
      </c>
      <c r="CL67" s="529" t="s">
        <v>1402</v>
      </c>
      <c r="CM67" s="529" t="s">
        <v>447</v>
      </c>
      <c r="CN67" s="529" t="s">
        <v>459</v>
      </c>
      <c r="CO67" s="529" t="s">
        <v>459</v>
      </c>
      <c r="CP67" s="529"/>
      <c r="CQ67" s="529"/>
      <c r="CR67" s="529"/>
      <c r="CS67" s="529"/>
      <c r="CT67" s="529"/>
      <c r="CU67" s="529"/>
      <c r="CV67" s="529"/>
      <c r="CW67" s="529"/>
      <c r="CX67" s="529" t="s">
        <v>1779</v>
      </c>
    </row>
    <row r="68" ht="14.25" spans="1:102">
      <c r="A68" s="528" t="s">
        <v>1039</v>
      </c>
      <c r="B68" s="528">
        <v>1067</v>
      </c>
      <c r="C68" s="528" t="s">
        <v>981</v>
      </c>
      <c r="D68" s="528" t="s">
        <v>1402</v>
      </c>
      <c r="E68" s="528" t="s">
        <v>1402</v>
      </c>
      <c r="F68" s="528" t="s">
        <v>1402</v>
      </c>
      <c r="G68" s="528" t="s">
        <v>1402</v>
      </c>
      <c r="H68" s="528" t="s">
        <v>1402</v>
      </c>
      <c r="I68" s="528" t="s">
        <v>1402</v>
      </c>
      <c r="J68" s="528" t="s">
        <v>1402</v>
      </c>
      <c r="K68" s="528" t="s">
        <v>1402</v>
      </c>
      <c r="L68" s="528" t="s">
        <v>1402</v>
      </c>
      <c r="M68" s="528" t="s">
        <v>1649</v>
      </c>
      <c r="N68" s="528" t="s">
        <v>1643</v>
      </c>
      <c r="O68" s="528" t="s">
        <v>1643</v>
      </c>
      <c r="P68" s="528" t="s">
        <v>1402</v>
      </c>
      <c r="Q68" s="528" t="s">
        <v>1402</v>
      </c>
      <c r="R68" s="528" t="s">
        <v>1402</v>
      </c>
      <c r="S68" s="528" t="s">
        <v>1402</v>
      </c>
      <c r="T68" s="528" t="s">
        <v>1402</v>
      </c>
      <c r="U68" s="528" t="s">
        <v>1402</v>
      </c>
      <c r="V68" s="528" t="s">
        <v>1402</v>
      </c>
      <c r="W68" s="528" t="s">
        <v>1402</v>
      </c>
      <c r="X68" s="528" t="s">
        <v>1643</v>
      </c>
      <c r="Y68" s="528" t="s">
        <v>1402</v>
      </c>
      <c r="Z68" s="528" t="s">
        <v>1402</v>
      </c>
      <c r="AA68" s="528" t="s">
        <v>1402</v>
      </c>
      <c r="AB68" s="528" t="s">
        <v>1643</v>
      </c>
      <c r="AC68" s="528" t="s">
        <v>1402</v>
      </c>
      <c r="AD68" s="528" t="s">
        <v>1780</v>
      </c>
      <c r="AE68" s="528" t="s">
        <v>1402</v>
      </c>
      <c r="AF68" s="528" t="s">
        <v>1402</v>
      </c>
      <c r="AG68" s="528" t="s">
        <v>1643</v>
      </c>
      <c r="AH68" s="528" t="s">
        <v>1402</v>
      </c>
      <c r="AI68" s="528" t="s">
        <v>1402</v>
      </c>
      <c r="AJ68" s="528" t="s">
        <v>1402</v>
      </c>
      <c r="AK68" s="528" t="s">
        <v>1402</v>
      </c>
      <c r="AL68" s="528" t="s">
        <v>1402</v>
      </c>
      <c r="AM68" s="528" t="s">
        <v>1402</v>
      </c>
      <c r="AN68" s="528" t="s">
        <v>1402</v>
      </c>
      <c r="AO68" s="528" t="s">
        <v>1402</v>
      </c>
      <c r="AP68" s="528" t="s">
        <v>1402</v>
      </c>
      <c r="AQ68" s="528" t="s">
        <v>1402</v>
      </c>
      <c r="AR68" s="528" t="s">
        <v>1402</v>
      </c>
      <c r="AS68" s="528" t="s">
        <v>1402</v>
      </c>
      <c r="AT68" s="528" t="s">
        <v>1402</v>
      </c>
      <c r="AU68" s="528" t="s">
        <v>1402</v>
      </c>
      <c r="AV68" s="528" t="s">
        <v>1402</v>
      </c>
      <c r="AW68" s="528" t="s">
        <v>1402</v>
      </c>
      <c r="AX68" s="528" t="s">
        <v>1643</v>
      </c>
      <c r="AY68" s="528" t="s">
        <v>1643</v>
      </c>
      <c r="AZ68" s="528" t="s">
        <v>1402</v>
      </c>
      <c r="BA68" s="528" t="s">
        <v>1402</v>
      </c>
      <c r="BB68" s="528" t="s">
        <v>1402</v>
      </c>
      <c r="BC68" s="528" t="s">
        <v>1402</v>
      </c>
      <c r="BD68" s="528" t="s">
        <v>1402</v>
      </c>
      <c r="BE68" s="528" t="s">
        <v>1402</v>
      </c>
      <c r="BF68" s="528" t="s">
        <v>1402</v>
      </c>
      <c r="BG68" s="528" t="s">
        <v>1402</v>
      </c>
      <c r="BH68" s="528" t="s">
        <v>1402</v>
      </c>
      <c r="BI68" s="528" t="s">
        <v>1402</v>
      </c>
      <c r="BJ68" s="528" t="s">
        <v>1402</v>
      </c>
      <c r="BK68" s="528" t="s">
        <v>1402</v>
      </c>
      <c r="BL68" s="528" t="s">
        <v>1402</v>
      </c>
      <c r="BM68" s="528" t="s">
        <v>1402</v>
      </c>
      <c r="BN68" s="528" t="s">
        <v>1402</v>
      </c>
      <c r="BO68" s="528" t="s">
        <v>1402</v>
      </c>
      <c r="BP68" s="528" t="s">
        <v>1402</v>
      </c>
      <c r="BQ68" s="528" t="s">
        <v>1402</v>
      </c>
      <c r="BR68" s="528" t="s">
        <v>1402</v>
      </c>
      <c r="BS68" s="528" t="s">
        <v>1402</v>
      </c>
      <c r="BT68" s="528" t="s">
        <v>1402</v>
      </c>
      <c r="BU68" s="528" t="s">
        <v>1402</v>
      </c>
      <c r="BV68" s="528" t="s">
        <v>1402</v>
      </c>
      <c r="BW68" s="528" t="s">
        <v>1402</v>
      </c>
      <c r="BX68" s="528" t="s">
        <v>1402</v>
      </c>
      <c r="BY68" s="528" t="s">
        <v>1402</v>
      </c>
      <c r="BZ68" s="528" t="s">
        <v>1402</v>
      </c>
      <c r="CA68" s="528" t="s">
        <v>1402</v>
      </c>
      <c r="CB68" s="528" t="s">
        <v>1402</v>
      </c>
      <c r="CC68" s="528" t="s">
        <v>1402</v>
      </c>
      <c r="CD68" s="528" t="s">
        <v>1402</v>
      </c>
      <c r="CE68" s="528" t="s">
        <v>1402</v>
      </c>
      <c r="CF68" s="528" t="s">
        <v>1402</v>
      </c>
      <c r="CG68" s="528" t="s">
        <v>1402</v>
      </c>
      <c r="CH68" s="528" t="s">
        <v>1402</v>
      </c>
      <c r="CI68" s="528" t="s">
        <v>1402</v>
      </c>
      <c r="CJ68" s="528" t="s">
        <v>1402</v>
      </c>
      <c r="CK68" s="528" t="s">
        <v>1781</v>
      </c>
      <c r="CL68" s="528" t="s">
        <v>1658</v>
      </c>
      <c r="CM68" s="528" t="s">
        <v>447</v>
      </c>
      <c r="CN68" s="528" t="s">
        <v>21</v>
      </c>
      <c r="CO68" s="528" t="s">
        <v>459</v>
      </c>
      <c r="CP68" s="528"/>
      <c r="CQ68" s="528"/>
      <c r="CR68" s="528"/>
      <c r="CS68" s="528"/>
      <c r="CT68" s="528"/>
      <c r="CU68" s="528"/>
      <c r="CV68" s="528"/>
      <c r="CW68" s="528"/>
      <c r="CX68" s="528" t="s">
        <v>1782</v>
      </c>
    </row>
    <row r="69" ht="14.25" spans="1:102">
      <c r="A69" s="529" t="s">
        <v>1042</v>
      </c>
      <c r="B69" s="529">
        <v>1068</v>
      </c>
      <c r="C69" s="529" t="s">
        <v>1043</v>
      </c>
      <c r="D69" s="529" t="s">
        <v>1643</v>
      </c>
      <c r="E69" s="529" t="s">
        <v>1649</v>
      </c>
      <c r="F69" s="529" t="s">
        <v>1649</v>
      </c>
      <c r="G69" s="529" t="s">
        <v>1649</v>
      </c>
      <c r="H69" s="529" t="s">
        <v>1649</v>
      </c>
      <c r="I69" s="529" t="s">
        <v>1402</v>
      </c>
      <c r="J69" s="529" t="s">
        <v>1402</v>
      </c>
      <c r="K69" s="529" t="s">
        <v>1402</v>
      </c>
      <c r="L69" s="529" t="s">
        <v>1649</v>
      </c>
      <c r="M69" s="529" t="s">
        <v>1402</v>
      </c>
      <c r="N69" s="529" t="s">
        <v>1402</v>
      </c>
      <c r="O69" s="529" t="s">
        <v>1402</v>
      </c>
      <c r="P69" s="529" t="s">
        <v>1402</v>
      </c>
      <c r="Q69" s="529" t="s">
        <v>1402</v>
      </c>
      <c r="R69" s="529" t="s">
        <v>1402</v>
      </c>
      <c r="S69" s="529" t="s">
        <v>1402</v>
      </c>
      <c r="T69" s="529" t="s">
        <v>1402</v>
      </c>
      <c r="U69" s="529" t="s">
        <v>1402</v>
      </c>
      <c r="V69" s="529" t="s">
        <v>1402</v>
      </c>
      <c r="W69" s="529" t="s">
        <v>1402</v>
      </c>
      <c r="X69" s="529" t="s">
        <v>1402</v>
      </c>
      <c r="Y69" s="529" t="s">
        <v>1402</v>
      </c>
      <c r="Z69" s="529" t="s">
        <v>1402</v>
      </c>
      <c r="AA69" s="529" t="s">
        <v>1402</v>
      </c>
      <c r="AB69" s="529" t="s">
        <v>1643</v>
      </c>
      <c r="AC69" s="529" t="s">
        <v>1402</v>
      </c>
      <c r="AD69" s="529" t="s">
        <v>1402</v>
      </c>
      <c r="AE69" s="529" t="s">
        <v>1402</v>
      </c>
      <c r="AF69" s="529" t="s">
        <v>1402</v>
      </c>
      <c r="AG69" s="529" t="s">
        <v>1643</v>
      </c>
      <c r="AH69" s="529" t="s">
        <v>1402</v>
      </c>
      <c r="AI69" s="529" t="s">
        <v>1402</v>
      </c>
      <c r="AJ69" s="529" t="s">
        <v>1402</v>
      </c>
      <c r="AK69" s="529" t="s">
        <v>1402</v>
      </c>
      <c r="AL69" s="529" t="s">
        <v>1402</v>
      </c>
      <c r="AM69" s="529" t="s">
        <v>1402</v>
      </c>
      <c r="AN69" s="529" t="s">
        <v>1402</v>
      </c>
      <c r="AO69" s="529" t="s">
        <v>1402</v>
      </c>
      <c r="AP69" s="529" t="s">
        <v>1402</v>
      </c>
      <c r="AQ69" s="529" t="s">
        <v>1402</v>
      </c>
      <c r="AR69" s="529" t="s">
        <v>1402</v>
      </c>
      <c r="AS69" s="529" t="s">
        <v>1402</v>
      </c>
      <c r="AT69" s="529" t="s">
        <v>1402</v>
      </c>
      <c r="AU69" s="529" t="s">
        <v>1402</v>
      </c>
      <c r="AV69" s="529" t="s">
        <v>1402</v>
      </c>
      <c r="AW69" s="529" t="s">
        <v>1402</v>
      </c>
      <c r="AX69" s="529" t="s">
        <v>1402</v>
      </c>
      <c r="AY69" s="529" t="s">
        <v>1402</v>
      </c>
      <c r="AZ69" s="529" t="s">
        <v>1402</v>
      </c>
      <c r="BA69" s="529" t="s">
        <v>1643</v>
      </c>
      <c r="BB69" s="529" t="s">
        <v>1643</v>
      </c>
      <c r="BC69" s="529" t="s">
        <v>1402</v>
      </c>
      <c r="BD69" s="529" t="s">
        <v>1402</v>
      </c>
      <c r="BE69" s="529" t="s">
        <v>1643</v>
      </c>
      <c r="BF69" s="529" t="s">
        <v>1402</v>
      </c>
      <c r="BG69" s="529" t="s">
        <v>1402</v>
      </c>
      <c r="BH69" s="529" t="s">
        <v>1402</v>
      </c>
      <c r="BI69" s="529" t="s">
        <v>1402</v>
      </c>
      <c r="BJ69" s="529" t="s">
        <v>1402</v>
      </c>
      <c r="BK69" s="529" t="s">
        <v>1402</v>
      </c>
      <c r="BL69" s="529" t="s">
        <v>1402</v>
      </c>
      <c r="BM69" s="529" t="s">
        <v>1402</v>
      </c>
      <c r="BN69" s="529" t="s">
        <v>1402</v>
      </c>
      <c r="BO69" s="529" t="s">
        <v>1402</v>
      </c>
      <c r="BP69" s="529" t="s">
        <v>1402</v>
      </c>
      <c r="BQ69" s="529" t="s">
        <v>1402</v>
      </c>
      <c r="BR69" s="529" t="s">
        <v>1402</v>
      </c>
      <c r="BS69" s="529" t="s">
        <v>1643</v>
      </c>
      <c r="BT69" s="529" t="s">
        <v>1402</v>
      </c>
      <c r="BU69" s="529" t="s">
        <v>1402</v>
      </c>
      <c r="BV69" s="529" t="s">
        <v>1402</v>
      </c>
      <c r="BW69" s="529" t="s">
        <v>1402</v>
      </c>
      <c r="BX69" s="529" t="s">
        <v>1402</v>
      </c>
      <c r="BY69" s="529" t="s">
        <v>1402</v>
      </c>
      <c r="BZ69" s="529" t="s">
        <v>1402</v>
      </c>
      <c r="CA69" s="529" t="s">
        <v>1402</v>
      </c>
      <c r="CB69" s="529" t="s">
        <v>1402</v>
      </c>
      <c r="CC69" s="529" t="s">
        <v>1402</v>
      </c>
      <c r="CD69" s="529" t="s">
        <v>1402</v>
      </c>
      <c r="CE69" s="529" t="s">
        <v>1402</v>
      </c>
      <c r="CF69" s="529" t="s">
        <v>1402</v>
      </c>
      <c r="CG69" s="529" t="s">
        <v>1402</v>
      </c>
      <c r="CH69" s="529" t="s">
        <v>1402</v>
      </c>
      <c r="CI69" s="529" t="s">
        <v>1402</v>
      </c>
      <c r="CJ69" s="529" t="s">
        <v>1402</v>
      </c>
      <c r="CK69" s="529" t="s">
        <v>1783</v>
      </c>
      <c r="CL69" s="529" t="s">
        <v>1402</v>
      </c>
      <c r="CM69" s="529" t="s">
        <v>11</v>
      </c>
      <c r="CN69" s="529" t="s">
        <v>459</v>
      </c>
      <c r="CO69" s="529" t="s">
        <v>459</v>
      </c>
      <c r="CP69" s="529"/>
      <c r="CQ69" s="529"/>
      <c r="CR69" s="529"/>
      <c r="CS69" s="529"/>
      <c r="CT69" s="529"/>
      <c r="CU69" s="529"/>
      <c r="CV69" s="529"/>
      <c r="CW69" s="529"/>
      <c r="CX69" s="529" t="s">
        <v>1784</v>
      </c>
    </row>
    <row r="70" ht="14.25" spans="1:102">
      <c r="A70" s="528" t="s">
        <v>1046</v>
      </c>
      <c r="B70" s="528">
        <v>1069</v>
      </c>
      <c r="C70" s="528" t="s">
        <v>960</v>
      </c>
      <c r="D70" s="528" t="s">
        <v>1643</v>
      </c>
      <c r="E70" s="528" t="s">
        <v>1402</v>
      </c>
      <c r="F70" s="528" t="s">
        <v>1643</v>
      </c>
      <c r="G70" s="528" t="s">
        <v>1402</v>
      </c>
      <c r="H70" s="528" t="s">
        <v>1402</v>
      </c>
      <c r="I70" s="528" t="s">
        <v>1402</v>
      </c>
      <c r="J70" s="528" t="s">
        <v>1402</v>
      </c>
      <c r="K70" s="528" t="s">
        <v>1402</v>
      </c>
      <c r="L70" s="528" t="s">
        <v>1643</v>
      </c>
      <c r="M70" s="528" t="s">
        <v>1402</v>
      </c>
      <c r="N70" s="528" t="s">
        <v>1402</v>
      </c>
      <c r="O70" s="528" t="s">
        <v>1402</v>
      </c>
      <c r="P70" s="528" t="s">
        <v>1402</v>
      </c>
      <c r="Q70" s="528" t="s">
        <v>1402</v>
      </c>
      <c r="R70" s="528" t="s">
        <v>1402</v>
      </c>
      <c r="S70" s="528" t="s">
        <v>1402</v>
      </c>
      <c r="T70" s="528" t="s">
        <v>1402</v>
      </c>
      <c r="U70" s="528" t="s">
        <v>1402</v>
      </c>
      <c r="V70" s="528" t="s">
        <v>1402</v>
      </c>
      <c r="W70" s="528" t="s">
        <v>1643</v>
      </c>
      <c r="X70" s="528" t="s">
        <v>1402</v>
      </c>
      <c r="Y70" s="528" t="s">
        <v>1402</v>
      </c>
      <c r="Z70" s="528" t="s">
        <v>1402</v>
      </c>
      <c r="AA70" s="528" t="s">
        <v>1402</v>
      </c>
      <c r="AB70" s="528" t="s">
        <v>1643</v>
      </c>
      <c r="AC70" s="528" t="s">
        <v>1402</v>
      </c>
      <c r="AD70" s="528" t="s">
        <v>1402</v>
      </c>
      <c r="AE70" s="528" t="s">
        <v>1402</v>
      </c>
      <c r="AF70" s="528" t="s">
        <v>1402</v>
      </c>
      <c r="AG70" s="528" t="s">
        <v>1402</v>
      </c>
      <c r="AH70" s="528" t="s">
        <v>1402</v>
      </c>
      <c r="AI70" s="528" t="s">
        <v>1402</v>
      </c>
      <c r="AJ70" s="528" t="s">
        <v>1402</v>
      </c>
      <c r="AK70" s="528" t="s">
        <v>1402</v>
      </c>
      <c r="AL70" s="528" t="s">
        <v>1402</v>
      </c>
      <c r="AM70" s="528" t="s">
        <v>1402</v>
      </c>
      <c r="AN70" s="528" t="s">
        <v>1402</v>
      </c>
      <c r="AO70" s="528" t="s">
        <v>1402</v>
      </c>
      <c r="AP70" s="528" t="s">
        <v>1402</v>
      </c>
      <c r="AQ70" s="528" t="s">
        <v>1402</v>
      </c>
      <c r="AR70" s="528" t="s">
        <v>1402</v>
      </c>
      <c r="AS70" s="528" t="s">
        <v>1643</v>
      </c>
      <c r="AT70" s="528" t="s">
        <v>1402</v>
      </c>
      <c r="AU70" s="528" t="s">
        <v>1402</v>
      </c>
      <c r="AV70" s="528" t="s">
        <v>1402</v>
      </c>
      <c r="AW70" s="528" t="s">
        <v>1643</v>
      </c>
      <c r="AX70" s="528" t="s">
        <v>1402</v>
      </c>
      <c r="AY70" s="528" t="s">
        <v>1402</v>
      </c>
      <c r="AZ70" s="528" t="s">
        <v>1402</v>
      </c>
      <c r="BA70" s="528" t="s">
        <v>1402</v>
      </c>
      <c r="BB70" s="528" t="s">
        <v>1402</v>
      </c>
      <c r="BC70" s="528" t="s">
        <v>1402</v>
      </c>
      <c r="BD70" s="528" t="s">
        <v>1402</v>
      </c>
      <c r="BE70" s="528" t="s">
        <v>1402</v>
      </c>
      <c r="BF70" s="528" t="s">
        <v>1402</v>
      </c>
      <c r="BG70" s="528" t="s">
        <v>1402</v>
      </c>
      <c r="BH70" s="528" t="s">
        <v>1402</v>
      </c>
      <c r="BI70" s="528" t="s">
        <v>1402</v>
      </c>
      <c r="BJ70" s="528" t="s">
        <v>1402</v>
      </c>
      <c r="BK70" s="528" t="s">
        <v>1402</v>
      </c>
      <c r="BL70" s="528" t="s">
        <v>1402</v>
      </c>
      <c r="BM70" s="528" t="s">
        <v>1402</v>
      </c>
      <c r="BN70" s="528" t="s">
        <v>1402</v>
      </c>
      <c r="BO70" s="528" t="s">
        <v>1402</v>
      </c>
      <c r="BP70" s="528" t="s">
        <v>1402</v>
      </c>
      <c r="BQ70" s="528" t="s">
        <v>1402</v>
      </c>
      <c r="BR70" s="528" t="s">
        <v>1402</v>
      </c>
      <c r="BS70" s="528" t="s">
        <v>1402</v>
      </c>
      <c r="BT70" s="528" t="s">
        <v>1402</v>
      </c>
      <c r="BU70" s="528" t="s">
        <v>1402</v>
      </c>
      <c r="BV70" s="528" t="s">
        <v>1643</v>
      </c>
      <c r="BW70" s="528" t="s">
        <v>1402</v>
      </c>
      <c r="BX70" s="528" t="s">
        <v>1402</v>
      </c>
      <c r="BY70" s="528" t="s">
        <v>1402</v>
      </c>
      <c r="BZ70" s="528" t="s">
        <v>1402</v>
      </c>
      <c r="CA70" s="528" t="s">
        <v>1402</v>
      </c>
      <c r="CB70" s="528" t="s">
        <v>1402</v>
      </c>
      <c r="CC70" s="528" t="s">
        <v>1402</v>
      </c>
      <c r="CD70" s="528" t="s">
        <v>1402</v>
      </c>
      <c r="CE70" s="528" t="s">
        <v>1402</v>
      </c>
      <c r="CF70" s="528" t="s">
        <v>1402</v>
      </c>
      <c r="CG70" s="528" t="s">
        <v>1402</v>
      </c>
      <c r="CH70" s="528" t="s">
        <v>1402</v>
      </c>
      <c r="CI70" s="528" t="s">
        <v>1402</v>
      </c>
      <c r="CJ70" s="528" t="s">
        <v>1402</v>
      </c>
      <c r="CK70" s="528" t="s">
        <v>1785</v>
      </c>
      <c r="CL70" s="528" t="s">
        <v>1402</v>
      </c>
      <c r="CM70" s="528" t="s">
        <v>31</v>
      </c>
      <c r="CN70" s="528" t="s">
        <v>459</v>
      </c>
      <c r="CO70" s="528" t="s">
        <v>459</v>
      </c>
      <c r="CP70" s="528"/>
      <c r="CQ70" s="528"/>
      <c r="CR70" s="528"/>
      <c r="CS70" s="528"/>
      <c r="CT70" s="528"/>
      <c r="CU70" s="528"/>
      <c r="CV70" s="528"/>
      <c r="CW70" s="528"/>
      <c r="CX70" s="528" t="s">
        <v>1786</v>
      </c>
    </row>
    <row r="71" ht="14.25" spans="1:102">
      <c r="A71" s="529" t="s">
        <v>1049</v>
      </c>
      <c r="B71" s="529">
        <v>1070</v>
      </c>
      <c r="C71" s="529" t="s">
        <v>996</v>
      </c>
      <c r="D71" s="529" t="s">
        <v>1402</v>
      </c>
      <c r="E71" s="529" t="s">
        <v>1402</v>
      </c>
      <c r="F71" s="529" t="s">
        <v>1402</v>
      </c>
      <c r="G71" s="529" t="s">
        <v>1402</v>
      </c>
      <c r="H71" s="529" t="s">
        <v>1402</v>
      </c>
      <c r="I71" s="529" t="s">
        <v>1402</v>
      </c>
      <c r="J71" s="529" t="s">
        <v>1402</v>
      </c>
      <c r="K71" s="529" t="s">
        <v>1402</v>
      </c>
      <c r="L71" s="529" t="s">
        <v>1402</v>
      </c>
      <c r="M71" s="529" t="s">
        <v>1402</v>
      </c>
      <c r="N71" s="529" t="s">
        <v>1402</v>
      </c>
      <c r="O71" s="529" t="s">
        <v>1402</v>
      </c>
      <c r="P71" s="529" t="s">
        <v>1402</v>
      </c>
      <c r="Q71" s="529" t="s">
        <v>1402</v>
      </c>
      <c r="R71" s="529" t="s">
        <v>1402</v>
      </c>
      <c r="S71" s="529" t="s">
        <v>1402</v>
      </c>
      <c r="T71" s="529" t="s">
        <v>1402</v>
      </c>
      <c r="U71" s="529" t="s">
        <v>1402</v>
      </c>
      <c r="V71" s="529" t="s">
        <v>1402</v>
      </c>
      <c r="W71" s="529" t="s">
        <v>1649</v>
      </c>
      <c r="X71" s="529" t="s">
        <v>1402</v>
      </c>
      <c r="Y71" s="529" t="s">
        <v>1402</v>
      </c>
      <c r="Z71" s="529" t="s">
        <v>1643</v>
      </c>
      <c r="AA71" s="529" t="s">
        <v>1402</v>
      </c>
      <c r="AB71" s="529" t="s">
        <v>1402</v>
      </c>
      <c r="AC71" s="529" t="s">
        <v>1402</v>
      </c>
      <c r="AD71" s="529" t="s">
        <v>1402</v>
      </c>
      <c r="AE71" s="529" t="s">
        <v>1402</v>
      </c>
      <c r="AF71" s="529" t="s">
        <v>1402</v>
      </c>
      <c r="AG71" s="529" t="s">
        <v>1402</v>
      </c>
      <c r="AH71" s="529" t="s">
        <v>1402</v>
      </c>
      <c r="AI71" s="529" t="s">
        <v>1402</v>
      </c>
      <c r="AJ71" s="529" t="s">
        <v>1402</v>
      </c>
      <c r="AK71" s="529" t="s">
        <v>1402</v>
      </c>
      <c r="AL71" s="529" t="s">
        <v>1402</v>
      </c>
      <c r="AM71" s="529" t="s">
        <v>1402</v>
      </c>
      <c r="AN71" s="529" t="s">
        <v>1402</v>
      </c>
      <c r="AO71" s="529" t="s">
        <v>1402</v>
      </c>
      <c r="AP71" s="529" t="s">
        <v>1402</v>
      </c>
      <c r="AQ71" s="529" t="s">
        <v>1402</v>
      </c>
      <c r="AR71" s="529" t="s">
        <v>1402</v>
      </c>
      <c r="AS71" s="529" t="s">
        <v>1402</v>
      </c>
      <c r="AT71" s="529" t="s">
        <v>1402</v>
      </c>
      <c r="AU71" s="529" t="s">
        <v>1402</v>
      </c>
      <c r="AV71" s="529" t="s">
        <v>1402</v>
      </c>
      <c r="AW71" s="529" t="s">
        <v>1402</v>
      </c>
      <c r="AX71" s="529" t="s">
        <v>1402</v>
      </c>
      <c r="AY71" s="529" t="s">
        <v>1402</v>
      </c>
      <c r="AZ71" s="529" t="s">
        <v>1402</v>
      </c>
      <c r="BA71" s="529" t="s">
        <v>1402</v>
      </c>
      <c r="BB71" s="529" t="s">
        <v>1643</v>
      </c>
      <c r="BC71" s="529" t="s">
        <v>1649</v>
      </c>
      <c r="BD71" s="529" t="s">
        <v>1402</v>
      </c>
      <c r="BE71" s="529" t="s">
        <v>1402</v>
      </c>
      <c r="BF71" s="529" t="s">
        <v>1402</v>
      </c>
      <c r="BG71" s="529" t="s">
        <v>1402</v>
      </c>
      <c r="BH71" s="529" t="s">
        <v>1402</v>
      </c>
      <c r="BI71" s="529" t="s">
        <v>1402</v>
      </c>
      <c r="BJ71" s="529" t="s">
        <v>1402</v>
      </c>
      <c r="BK71" s="529" t="s">
        <v>1402</v>
      </c>
      <c r="BL71" s="529" t="s">
        <v>1402</v>
      </c>
      <c r="BM71" s="529" t="s">
        <v>1402</v>
      </c>
      <c r="BN71" s="529" t="s">
        <v>1402</v>
      </c>
      <c r="BO71" s="529" t="s">
        <v>1402</v>
      </c>
      <c r="BP71" s="529" t="s">
        <v>1402</v>
      </c>
      <c r="BQ71" s="529" t="s">
        <v>1402</v>
      </c>
      <c r="BR71" s="529" t="s">
        <v>1402</v>
      </c>
      <c r="BS71" s="529" t="s">
        <v>1402</v>
      </c>
      <c r="BT71" s="529" t="s">
        <v>1402</v>
      </c>
      <c r="BU71" s="529" t="s">
        <v>1402</v>
      </c>
      <c r="BV71" s="529" t="s">
        <v>1402</v>
      </c>
      <c r="BW71" s="529" t="s">
        <v>1643</v>
      </c>
      <c r="BX71" s="529" t="s">
        <v>1402</v>
      </c>
      <c r="BY71" s="529" t="s">
        <v>1643</v>
      </c>
      <c r="BZ71" s="529" t="s">
        <v>1402</v>
      </c>
      <c r="CA71" s="529" t="s">
        <v>1402</v>
      </c>
      <c r="CB71" s="529" t="s">
        <v>1402</v>
      </c>
      <c r="CC71" s="529" t="s">
        <v>1402</v>
      </c>
      <c r="CD71" s="529" t="s">
        <v>1402</v>
      </c>
      <c r="CE71" s="529" t="s">
        <v>1402</v>
      </c>
      <c r="CF71" s="529" t="s">
        <v>1402</v>
      </c>
      <c r="CG71" s="529" t="s">
        <v>1402</v>
      </c>
      <c r="CH71" s="529" t="s">
        <v>1402</v>
      </c>
      <c r="CI71" s="529" t="s">
        <v>1402</v>
      </c>
      <c r="CJ71" s="529" t="s">
        <v>1402</v>
      </c>
      <c r="CK71" s="529" t="s">
        <v>1787</v>
      </c>
      <c r="CL71" s="529" t="s">
        <v>1658</v>
      </c>
      <c r="CM71" s="529" t="s">
        <v>31</v>
      </c>
      <c r="CN71" s="529" t="s">
        <v>459</v>
      </c>
      <c r="CO71" s="529" t="s">
        <v>459</v>
      </c>
      <c r="CP71" s="529"/>
      <c r="CQ71" s="529"/>
      <c r="CR71" s="529"/>
      <c r="CS71" s="529"/>
      <c r="CT71" s="529"/>
      <c r="CU71" s="529"/>
      <c r="CV71" s="529"/>
      <c r="CW71" s="529"/>
      <c r="CX71" s="529" t="s">
        <v>1788</v>
      </c>
    </row>
    <row r="72" ht="14.25" spans="1:102">
      <c r="A72" s="528" t="s">
        <v>1052</v>
      </c>
      <c r="B72" s="528">
        <v>1071</v>
      </c>
      <c r="C72" s="528" t="s">
        <v>1053</v>
      </c>
      <c r="D72" s="528" t="s">
        <v>1402</v>
      </c>
      <c r="E72" s="528" t="s">
        <v>1402</v>
      </c>
      <c r="F72" s="528" t="s">
        <v>1402</v>
      </c>
      <c r="G72" s="528" t="s">
        <v>1402</v>
      </c>
      <c r="H72" s="528" t="s">
        <v>1402</v>
      </c>
      <c r="I72" s="528" t="s">
        <v>1402</v>
      </c>
      <c r="J72" s="528" t="s">
        <v>1402</v>
      </c>
      <c r="K72" s="528" t="s">
        <v>1402</v>
      </c>
      <c r="L72" s="528" t="s">
        <v>1402</v>
      </c>
      <c r="M72" s="528" t="s">
        <v>1402</v>
      </c>
      <c r="N72" s="528" t="s">
        <v>1402</v>
      </c>
      <c r="O72" s="528" t="s">
        <v>1402</v>
      </c>
      <c r="P72" s="528" t="s">
        <v>1402</v>
      </c>
      <c r="Q72" s="528" t="s">
        <v>1402</v>
      </c>
      <c r="R72" s="528" t="s">
        <v>1402</v>
      </c>
      <c r="S72" s="528" t="s">
        <v>1402</v>
      </c>
      <c r="T72" s="528" t="s">
        <v>1643</v>
      </c>
      <c r="U72" s="528" t="s">
        <v>1402</v>
      </c>
      <c r="V72" s="528" t="s">
        <v>1402</v>
      </c>
      <c r="W72" s="528" t="s">
        <v>1402</v>
      </c>
      <c r="X72" s="528" t="s">
        <v>1402</v>
      </c>
      <c r="Y72" s="528" t="s">
        <v>1402</v>
      </c>
      <c r="Z72" s="528" t="s">
        <v>1402</v>
      </c>
      <c r="AA72" s="528" t="s">
        <v>1402</v>
      </c>
      <c r="AB72" s="528" t="s">
        <v>1402</v>
      </c>
      <c r="AC72" s="528" t="s">
        <v>1402</v>
      </c>
      <c r="AD72" s="528" t="s">
        <v>1402</v>
      </c>
      <c r="AE72" s="528" t="s">
        <v>1402</v>
      </c>
      <c r="AF72" s="528" t="s">
        <v>1402</v>
      </c>
      <c r="AG72" s="528" t="s">
        <v>1402</v>
      </c>
      <c r="AH72" s="528" t="s">
        <v>1402</v>
      </c>
      <c r="AI72" s="528" t="s">
        <v>1402</v>
      </c>
      <c r="AJ72" s="528" t="s">
        <v>1402</v>
      </c>
      <c r="AK72" s="528" t="s">
        <v>1402</v>
      </c>
      <c r="AL72" s="528" t="s">
        <v>1402</v>
      </c>
      <c r="AM72" s="528" t="s">
        <v>1402</v>
      </c>
      <c r="AN72" s="528" t="s">
        <v>1402</v>
      </c>
      <c r="AO72" s="528" t="s">
        <v>1402</v>
      </c>
      <c r="AP72" s="528" t="s">
        <v>1402</v>
      </c>
      <c r="AQ72" s="528" t="s">
        <v>1402</v>
      </c>
      <c r="AR72" s="528" t="s">
        <v>1402</v>
      </c>
      <c r="AS72" s="528" t="s">
        <v>1402</v>
      </c>
      <c r="AT72" s="528" t="s">
        <v>1402</v>
      </c>
      <c r="AU72" s="528" t="s">
        <v>1402</v>
      </c>
      <c r="AV72" s="528" t="s">
        <v>1402</v>
      </c>
      <c r="AW72" s="528" t="s">
        <v>1402</v>
      </c>
      <c r="AX72" s="528" t="s">
        <v>1402</v>
      </c>
      <c r="AY72" s="528" t="s">
        <v>1402</v>
      </c>
      <c r="AZ72" s="528" t="s">
        <v>1643</v>
      </c>
      <c r="BA72" s="528" t="s">
        <v>1643</v>
      </c>
      <c r="BB72" s="528" t="s">
        <v>1643</v>
      </c>
      <c r="BC72" s="528" t="s">
        <v>1402</v>
      </c>
      <c r="BD72" s="528" t="s">
        <v>1402</v>
      </c>
      <c r="BE72" s="528" t="s">
        <v>1643</v>
      </c>
      <c r="BF72" s="528" t="s">
        <v>1643</v>
      </c>
      <c r="BG72" s="528" t="s">
        <v>1643</v>
      </c>
      <c r="BH72" s="528" t="s">
        <v>1643</v>
      </c>
      <c r="BI72" s="528" t="s">
        <v>1643</v>
      </c>
      <c r="BJ72" s="528" t="s">
        <v>1643</v>
      </c>
      <c r="BK72" s="528" t="s">
        <v>1643</v>
      </c>
      <c r="BL72" s="528" t="s">
        <v>1643</v>
      </c>
      <c r="BM72" s="528" t="s">
        <v>1402</v>
      </c>
      <c r="BN72" s="528" t="s">
        <v>1643</v>
      </c>
      <c r="BO72" s="528" t="s">
        <v>1402</v>
      </c>
      <c r="BP72" s="528" t="s">
        <v>1402</v>
      </c>
      <c r="BQ72" s="528" t="s">
        <v>1402</v>
      </c>
      <c r="BR72" s="528" t="s">
        <v>1402</v>
      </c>
      <c r="BS72" s="528" t="s">
        <v>1643</v>
      </c>
      <c r="BT72" s="528" t="s">
        <v>1402</v>
      </c>
      <c r="BU72" s="528" t="s">
        <v>1402</v>
      </c>
      <c r="BV72" s="528" t="s">
        <v>1402</v>
      </c>
      <c r="BW72" s="528" t="s">
        <v>1402</v>
      </c>
      <c r="BX72" s="528" t="s">
        <v>1402</v>
      </c>
      <c r="BY72" s="528" t="s">
        <v>1402</v>
      </c>
      <c r="BZ72" s="528" t="s">
        <v>1402</v>
      </c>
      <c r="CA72" s="528" t="s">
        <v>1402</v>
      </c>
      <c r="CB72" s="528" t="s">
        <v>1402</v>
      </c>
      <c r="CC72" s="528" t="s">
        <v>1402</v>
      </c>
      <c r="CD72" s="528" t="s">
        <v>1402</v>
      </c>
      <c r="CE72" s="528" t="s">
        <v>1402</v>
      </c>
      <c r="CF72" s="528" t="s">
        <v>1402</v>
      </c>
      <c r="CG72" s="528" t="s">
        <v>1402</v>
      </c>
      <c r="CH72" s="528" t="s">
        <v>1402</v>
      </c>
      <c r="CI72" s="528" t="s">
        <v>1402</v>
      </c>
      <c r="CJ72" s="528" t="s">
        <v>1402</v>
      </c>
      <c r="CK72" s="528" t="s">
        <v>1789</v>
      </c>
      <c r="CL72" s="528" t="s">
        <v>1658</v>
      </c>
      <c r="CM72" s="528" t="s">
        <v>21</v>
      </c>
      <c r="CN72" s="528" t="s">
        <v>11</v>
      </c>
      <c r="CO72" s="528" t="s">
        <v>459</v>
      </c>
      <c r="CP72" s="528"/>
      <c r="CQ72" s="528"/>
      <c r="CR72" s="528"/>
      <c r="CS72" s="528"/>
      <c r="CT72" s="528"/>
      <c r="CU72" s="528"/>
      <c r="CV72" s="528"/>
      <c r="CW72" s="528"/>
      <c r="CX72" s="528" t="s">
        <v>1790</v>
      </c>
    </row>
    <row r="73" ht="14.25" spans="1:102">
      <c r="A73" s="529" t="s">
        <v>1057</v>
      </c>
      <c r="B73" s="529">
        <v>1072</v>
      </c>
      <c r="C73" s="529" t="s">
        <v>889</v>
      </c>
      <c r="D73" s="529" t="s">
        <v>1402</v>
      </c>
      <c r="E73" s="529" t="s">
        <v>1402</v>
      </c>
      <c r="F73" s="529" t="s">
        <v>1402</v>
      </c>
      <c r="G73" s="529" t="s">
        <v>1402</v>
      </c>
      <c r="H73" s="529" t="s">
        <v>1402</v>
      </c>
      <c r="I73" s="529" t="s">
        <v>1402</v>
      </c>
      <c r="J73" s="529" t="s">
        <v>1402</v>
      </c>
      <c r="K73" s="529" t="s">
        <v>1402</v>
      </c>
      <c r="L73" s="529" t="s">
        <v>1402</v>
      </c>
      <c r="M73" s="529" t="s">
        <v>1402</v>
      </c>
      <c r="N73" s="529" t="s">
        <v>1643</v>
      </c>
      <c r="O73" s="529" t="s">
        <v>1402</v>
      </c>
      <c r="P73" s="529" t="s">
        <v>1402</v>
      </c>
      <c r="Q73" s="529" t="s">
        <v>1402</v>
      </c>
      <c r="R73" s="529" t="s">
        <v>1402</v>
      </c>
      <c r="S73" s="529" t="s">
        <v>1402</v>
      </c>
      <c r="T73" s="529" t="s">
        <v>1402</v>
      </c>
      <c r="U73" s="529" t="s">
        <v>1402</v>
      </c>
      <c r="V73" s="529" t="s">
        <v>1402</v>
      </c>
      <c r="W73" s="529" t="s">
        <v>1402</v>
      </c>
      <c r="X73" s="529" t="s">
        <v>1643</v>
      </c>
      <c r="Y73" s="529" t="s">
        <v>1643</v>
      </c>
      <c r="Z73" s="529" t="s">
        <v>1402</v>
      </c>
      <c r="AA73" s="529" t="s">
        <v>1402</v>
      </c>
      <c r="AB73" s="529" t="s">
        <v>1402</v>
      </c>
      <c r="AC73" s="529" t="s">
        <v>1402</v>
      </c>
      <c r="AD73" s="529" t="s">
        <v>1402</v>
      </c>
      <c r="AE73" s="529" t="s">
        <v>1402</v>
      </c>
      <c r="AF73" s="529" t="s">
        <v>1402</v>
      </c>
      <c r="AG73" s="529" t="s">
        <v>1402</v>
      </c>
      <c r="AH73" s="529" t="s">
        <v>1402</v>
      </c>
      <c r="AI73" s="529" t="s">
        <v>1402</v>
      </c>
      <c r="AJ73" s="529" t="s">
        <v>1402</v>
      </c>
      <c r="AK73" s="529" t="s">
        <v>1402</v>
      </c>
      <c r="AL73" s="529" t="s">
        <v>1402</v>
      </c>
      <c r="AM73" s="529" t="s">
        <v>1402</v>
      </c>
      <c r="AN73" s="529" t="s">
        <v>1643</v>
      </c>
      <c r="AO73" s="529" t="s">
        <v>1643</v>
      </c>
      <c r="AP73" s="529" t="s">
        <v>1402</v>
      </c>
      <c r="AQ73" s="529" t="s">
        <v>1643</v>
      </c>
      <c r="AR73" s="529" t="s">
        <v>1402</v>
      </c>
      <c r="AS73" s="529" t="s">
        <v>1402</v>
      </c>
      <c r="AT73" s="529" t="s">
        <v>1402</v>
      </c>
      <c r="AU73" s="529" t="s">
        <v>1643</v>
      </c>
      <c r="AV73" s="529" t="s">
        <v>1402</v>
      </c>
      <c r="AW73" s="529" t="s">
        <v>1402</v>
      </c>
      <c r="AX73" s="529" t="s">
        <v>1402</v>
      </c>
      <c r="AY73" s="529" t="s">
        <v>1402</v>
      </c>
      <c r="AZ73" s="529" t="s">
        <v>1402</v>
      </c>
      <c r="BA73" s="529" t="s">
        <v>1643</v>
      </c>
      <c r="BB73" s="529" t="s">
        <v>1402</v>
      </c>
      <c r="BC73" s="529" t="s">
        <v>1402</v>
      </c>
      <c r="BD73" s="529" t="s">
        <v>1402</v>
      </c>
      <c r="BE73" s="529" t="s">
        <v>1402</v>
      </c>
      <c r="BF73" s="529" t="s">
        <v>1402</v>
      </c>
      <c r="BG73" s="529" t="s">
        <v>1402</v>
      </c>
      <c r="BH73" s="529" t="s">
        <v>1402</v>
      </c>
      <c r="BI73" s="529" t="s">
        <v>1402</v>
      </c>
      <c r="BJ73" s="529" t="s">
        <v>1643</v>
      </c>
      <c r="BK73" s="529" t="s">
        <v>1402</v>
      </c>
      <c r="BL73" s="529" t="s">
        <v>1402</v>
      </c>
      <c r="BM73" s="529" t="s">
        <v>1402</v>
      </c>
      <c r="BN73" s="529" t="s">
        <v>1643</v>
      </c>
      <c r="BO73" s="529" t="s">
        <v>1402</v>
      </c>
      <c r="BP73" s="529" t="s">
        <v>1402</v>
      </c>
      <c r="BQ73" s="529" t="s">
        <v>1402</v>
      </c>
      <c r="BR73" s="529" t="s">
        <v>1402</v>
      </c>
      <c r="BS73" s="529" t="s">
        <v>1643</v>
      </c>
      <c r="BT73" s="529" t="s">
        <v>1402</v>
      </c>
      <c r="BU73" s="529" t="s">
        <v>1402</v>
      </c>
      <c r="BV73" s="529" t="s">
        <v>1402</v>
      </c>
      <c r="BW73" s="529" t="s">
        <v>1402</v>
      </c>
      <c r="BX73" s="529" t="s">
        <v>1402</v>
      </c>
      <c r="BY73" s="529" t="s">
        <v>1643</v>
      </c>
      <c r="BZ73" s="529" t="s">
        <v>1402</v>
      </c>
      <c r="CA73" s="529" t="s">
        <v>1402</v>
      </c>
      <c r="CB73" s="529" t="s">
        <v>1402</v>
      </c>
      <c r="CC73" s="529" t="s">
        <v>1402</v>
      </c>
      <c r="CD73" s="529" t="s">
        <v>1402</v>
      </c>
      <c r="CE73" s="529" t="s">
        <v>1402</v>
      </c>
      <c r="CF73" s="529" t="s">
        <v>1643</v>
      </c>
      <c r="CG73" s="529" t="s">
        <v>1402</v>
      </c>
      <c r="CH73" s="529" t="s">
        <v>1402</v>
      </c>
      <c r="CI73" s="529" t="s">
        <v>1402</v>
      </c>
      <c r="CJ73" s="529" t="s">
        <v>1402</v>
      </c>
      <c r="CK73" s="529" t="s">
        <v>1791</v>
      </c>
      <c r="CL73" s="529" t="s">
        <v>1402</v>
      </c>
      <c r="CM73" s="529" t="s">
        <v>21</v>
      </c>
      <c r="CN73" s="529" t="s">
        <v>11</v>
      </c>
      <c r="CO73" s="529" t="s">
        <v>459</v>
      </c>
      <c r="CP73" s="529"/>
      <c r="CQ73" s="529"/>
      <c r="CR73" s="529"/>
      <c r="CS73" s="529"/>
      <c r="CT73" s="529"/>
      <c r="CU73" s="529"/>
      <c r="CV73" s="529"/>
      <c r="CW73" s="529"/>
      <c r="CX73" s="529" t="s">
        <v>1792</v>
      </c>
    </row>
    <row r="74" ht="14.25" spans="1:102">
      <c r="A74" s="528" t="s">
        <v>1059</v>
      </c>
      <c r="B74" s="528">
        <v>1073</v>
      </c>
      <c r="C74" s="528" t="s">
        <v>889</v>
      </c>
      <c r="D74" s="528" t="s">
        <v>1402</v>
      </c>
      <c r="E74" s="528" t="s">
        <v>1402</v>
      </c>
      <c r="F74" s="528" t="s">
        <v>1402</v>
      </c>
      <c r="G74" s="528" t="s">
        <v>1402</v>
      </c>
      <c r="H74" s="528" t="s">
        <v>1402</v>
      </c>
      <c r="I74" s="528" t="s">
        <v>1402</v>
      </c>
      <c r="J74" s="528" t="s">
        <v>1402</v>
      </c>
      <c r="K74" s="528" t="s">
        <v>1402</v>
      </c>
      <c r="L74" s="528" t="s">
        <v>1402</v>
      </c>
      <c r="M74" s="528" t="s">
        <v>1402</v>
      </c>
      <c r="N74" s="528" t="s">
        <v>1643</v>
      </c>
      <c r="O74" s="528" t="s">
        <v>1402</v>
      </c>
      <c r="P74" s="528" t="s">
        <v>1402</v>
      </c>
      <c r="Q74" s="528" t="s">
        <v>1402</v>
      </c>
      <c r="R74" s="528" t="s">
        <v>1402</v>
      </c>
      <c r="S74" s="528" t="s">
        <v>1402</v>
      </c>
      <c r="T74" s="528" t="s">
        <v>1402</v>
      </c>
      <c r="U74" s="528" t="s">
        <v>1402</v>
      </c>
      <c r="V74" s="528" t="s">
        <v>1402</v>
      </c>
      <c r="W74" s="528" t="s">
        <v>1402</v>
      </c>
      <c r="X74" s="528" t="s">
        <v>1643</v>
      </c>
      <c r="Y74" s="528" t="s">
        <v>1402</v>
      </c>
      <c r="Z74" s="528" t="s">
        <v>1643</v>
      </c>
      <c r="AA74" s="528" t="s">
        <v>1402</v>
      </c>
      <c r="AB74" s="528" t="s">
        <v>1402</v>
      </c>
      <c r="AC74" s="528" t="s">
        <v>1402</v>
      </c>
      <c r="AD74" s="528" t="s">
        <v>1402</v>
      </c>
      <c r="AE74" s="528" t="s">
        <v>1402</v>
      </c>
      <c r="AF74" s="528" t="s">
        <v>1402</v>
      </c>
      <c r="AG74" s="528" t="s">
        <v>1643</v>
      </c>
      <c r="AH74" s="528" t="s">
        <v>1402</v>
      </c>
      <c r="AI74" s="528" t="s">
        <v>1402</v>
      </c>
      <c r="AJ74" s="528" t="s">
        <v>1402</v>
      </c>
      <c r="AK74" s="528" t="s">
        <v>1402</v>
      </c>
      <c r="AL74" s="528" t="s">
        <v>1402</v>
      </c>
      <c r="AM74" s="528" t="s">
        <v>1402</v>
      </c>
      <c r="AN74" s="528" t="s">
        <v>1402</v>
      </c>
      <c r="AO74" s="528" t="s">
        <v>1402</v>
      </c>
      <c r="AP74" s="528" t="s">
        <v>1402</v>
      </c>
      <c r="AQ74" s="528" t="s">
        <v>1402</v>
      </c>
      <c r="AR74" s="528" t="s">
        <v>1402</v>
      </c>
      <c r="AS74" s="528" t="s">
        <v>1402</v>
      </c>
      <c r="AT74" s="528" t="s">
        <v>1402</v>
      </c>
      <c r="AU74" s="528" t="s">
        <v>1402</v>
      </c>
      <c r="AV74" s="528" t="s">
        <v>1402</v>
      </c>
      <c r="AW74" s="528" t="s">
        <v>1402</v>
      </c>
      <c r="AX74" s="528" t="s">
        <v>1402</v>
      </c>
      <c r="AY74" s="528" t="s">
        <v>1402</v>
      </c>
      <c r="AZ74" s="528" t="s">
        <v>1643</v>
      </c>
      <c r="BA74" s="528" t="s">
        <v>1643</v>
      </c>
      <c r="BB74" s="528" t="s">
        <v>1402</v>
      </c>
      <c r="BC74" s="528" t="s">
        <v>1402</v>
      </c>
      <c r="BD74" s="528" t="s">
        <v>1402</v>
      </c>
      <c r="BE74" s="528" t="s">
        <v>1402</v>
      </c>
      <c r="BF74" s="528" t="s">
        <v>1402</v>
      </c>
      <c r="BG74" s="528" t="s">
        <v>1402</v>
      </c>
      <c r="BH74" s="528" t="s">
        <v>1402</v>
      </c>
      <c r="BI74" s="528" t="s">
        <v>1402</v>
      </c>
      <c r="BJ74" s="528" t="s">
        <v>1402</v>
      </c>
      <c r="BK74" s="528" t="s">
        <v>1402</v>
      </c>
      <c r="BL74" s="528" t="s">
        <v>1402</v>
      </c>
      <c r="BM74" s="528" t="s">
        <v>1402</v>
      </c>
      <c r="BN74" s="528" t="s">
        <v>1402</v>
      </c>
      <c r="BO74" s="528" t="s">
        <v>1402</v>
      </c>
      <c r="BP74" s="528" t="s">
        <v>1402</v>
      </c>
      <c r="BQ74" s="528" t="s">
        <v>1402</v>
      </c>
      <c r="BR74" s="528" t="s">
        <v>1402</v>
      </c>
      <c r="BS74" s="528" t="s">
        <v>1402</v>
      </c>
      <c r="BT74" s="528" t="s">
        <v>1402</v>
      </c>
      <c r="BU74" s="528" t="s">
        <v>1402</v>
      </c>
      <c r="BV74" s="528" t="s">
        <v>1402</v>
      </c>
      <c r="BW74" s="528" t="s">
        <v>1402</v>
      </c>
      <c r="BX74" s="528" t="s">
        <v>1402</v>
      </c>
      <c r="BY74" s="528" t="s">
        <v>1643</v>
      </c>
      <c r="BZ74" s="528" t="s">
        <v>1402</v>
      </c>
      <c r="CA74" s="528" t="s">
        <v>1402</v>
      </c>
      <c r="CB74" s="528" t="s">
        <v>1402</v>
      </c>
      <c r="CC74" s="528" t="s">
        <v>1402</v>
      </c>
      <c r="CD74" s="528" t="s">
        <v>1402</v>
      </c>
      <c r="CE74" s="528" t="s">
        <v>1402</v>
      </c>
      <c r="CF74" s="528" t="s">
        <v>1402</v>
      </c>
      <c r="CG74" s="528" t="s">
        <v>1402</v>
      </c>
      <c r="CH74" s="528" t="s">
        <v>1402</v>
      </c>
      <c r="CI74" s="528" t="s">
        <v>1402</v>
      </c>
      <c r="CJ74" s="528" t="s">
        <v>1402</v>
      </c>
      <c r="CK74" s="528" t="s">
        <v>1793</v>
      </c>
      <c r="CL74" s="528" t="s">
        <v>1658</v>
      </c>
      <c r="CM74" s="528" t="s">
        <v>21</v>
      </c>
      <c r="CN74" s="528" t="s">
        <v>11</v>
      </c>
      <c r="CO74" s="528" t="s">
        <v>459</v>
      </c>
      <c r="CP74" s="528"/>
      <c r="CQ74" s="528"/>
      <c r="CR74" s="528"/>
      <c r="CS74" s="528"/>
      <c r="CT74" s="528"/>
      <c r="CU74" s="528"/>
      <c r="CV74" s="528"/>
      <c r="CW74" s="528"/>
      <c r="CX74" s="528" t="s">
        <v>1794</v>
      </c>
    </row>
    <row r="75" ht="14.25" spans="1:102">
      <c r="A75" s="529" t="s">
        <v>1061</v>
      </c>
      <c r="B75" s="529">
        <v>1074</v>
      </c>
      <c r="C75" s="529" t="s">
        <v>970</v>
      </c>
      <c r="D75" s="529" t="s">
        <v>1643</v>
      </c>
      <c r="E75" s="529" t="s">
        <v>1649</v>
      </c>
      <c r="F75" s="529" t="s">
        <v>1649</v>
      </c>
      <c r="G75" s="529" t="s">
        <v>1649</v>
      </c>
      <c r="H75" s="529" t="s">
        <v>1649</v>
      </c>
      <c r="I75" s="529" t="s">
        <v>1402</v>
      </c>
      <c r="J75" s="529" t="s">
        <v>1402</v>
      </c>
      <c r="K75" s="529" t="s">
        <v>1402</v>
      </c>
      <c r="L75" s="529" t="s">
        <v>1649</v>
      </c>
      <c r="M75" s="529" t="s">
        <v>1402</v>
      </c>
      <c r="N75" s="529" t="s">
        <v>1402</v>
      </c>
      <c r="O75" s="529" t="s">
        <v>1402</v>
      </c>
      <c r="P75" s="529" t="s">
        <v>1402</v>
      </c>
      <c r="Q75" s="529" t="s">
        <v>1402</v>
      </c>
      <c r="R75" s="529" t="s">
        <v>1402</v>
      </c>
      <c r="S75" s="529" t="s">
        <v>1402</v>
      </c>
      <c r="T75" s="529" t="s">
        <v>1402</v>
      </c>
      <c r="U75" s="529" t="s">
        <v>1402</v>
      </c>
      <c r="V75" s="529" t="s">
        <v>1402</v>
      </c>
      <c r="W75" s="529" t="s">
        <v>1643</v>
      </c>
      <c r="X75" s="529" t="s">
        <v>1402</v>
      </c>
      <c r="Y75" s="529" t="s">
        <v>1402</v>
      </c>
      <c r="Z75" s="529" t="s">
        <v>1402</v>
      </c>
      <c r="AA75" s="529" t="s">
        <v>1402</v>
      </c>
      <c r="AB75" s="529" t="s">
        <v>1402</v>
      </c>
      <c r="AC75" s="529" t="s">
        <v>1402</v>
      </c>
      <c r="AD75" s="529" t="s">
        <v>1402</v>
      </c>
      <c r="AE75" s="529" t="s">
        <v>1402</v>
      </c>
      <c r="AF75" s="529" t="s">
        <v>1402</v>
      </c>
      <c r="AG75" s="529" t="s">
        <v>1402</v>
      </c>
      <c r="AH75" s="529" t="s">
        <v>1402</v>
      </c>
      <c r="AI75" s="529" t="s">
        <v>1402</v>
      </c>
      <c r="AJ75" s="529" t="s">
        <v>1402</v>
      </c>
      <c r="AK75" s="529" t="s">
        <v>1402</v>
      </c>
      <c r="AL75" s="529" t="s">
        <v>1402</v>
      </c>
      <c r="AM75" s="529" t="s">
        <v>1402</v>
      </c>
      <c r="AN75" s="529" t="s">
        <v>1402</v>
      </c>
      <c r="AO75" s="529" t="s">
        <v>1402</v>
      </c>
      <c r="AP75" s="529" t="s">
        <v>1402</v>
      </c>
      <c r="AQ75" s="529" t="s">
        <v>1402</v>
      </c>
      <c r="AR75" s="529" t="s">
        <v>1402</v>
      </c>
      <c r="AS75" s="529" t="s">
        <v>1643</v>
      </c>
      <c r="AT75" s="529" t="s">
        <v>1402</v>
      </c>
      <c r="AU75" s="529" t="s">
        <v>1402</v>
      </c>
      <c r="AV75" s="529" t="s">
        <v>1643</v>
      </c>
      <c r="AW75" s="529" t="s">
        <v>1402</v>
      </c>
      <c r="AX75" s="529" t="s">
        <v>1402</v>
      </c>
      <c r="AY75" s="529" t="s">
        <v>1402</v>
      </c>
      <c r="AZ75" s="529" t="s">
        <v>1402</v>
      </c>
      <c r="BA75" s="529" t="s">
        <v>1402</v>
      </c>
      <c r="BB75" s="529" t="s">
        <v>1402</v>
      </c>
      <c r="BC75" s="529" t="s">
        <v>1402</v>
      </c>
      <c r="BD75" s="529" t="s">
        <v>1402</v>
      </c>
      <c r="BE75" s="529" t="s">
        <v>1402</v>
      </c>
      <c r="BF75" s="529" t="s">
        <v>1402</v>
      </c>
      <c r="BG75" s="529" t="s">
        <v>1402</v>
      </c>
      <c r="BH75" s="529" t="s">
        <v>1402</v>
      </c>
      <c r="BI75" s="529" t="s">
        <v>1402</v>
      </c>
      <c r="BJ75" s="529" t="s">
        <v>1402</v>
      </c>
      <c r="BK75" s="529" t="s">
        <v>1402</v>
      </c>
      <c r="BL75" s="529" t="s">
        <v>1402</v>
      </c>
      <c r="BM75" s="529" t="s">
        <v>1402</v>
      </c>
      <c r="BN75" s="529" t="s">
        <v>1402</v>
      </c>
      <c r="BO75" s="529" t="s">
        <v>1402</v>
      </c>
      <c r="BP75" s="529" t="s">
        <v>1402</v>
      </c>
      <c r="BQ75" s="529" t="s">
        <v>1402</v>
      </c>
      <c r="BR75" s="529" t="s">
        <v>1402</v>
      </c>
      <c r="BS75" s="529" t="s">
        <v>1402</v>
      </c>
      <c r="BT75" s="529" t="s">
        <v>1402</v>
      </c>
      <c r="BU75" s="529" t="s">
        <v>1402</v>
      </c>
      <c r="BV75" s="529" t="s">
        <v>1402</v>
      </c>
      <c r="BW75" s="529" t="s">
        <v>1402</v>
      </c>
      <c r="BX75" s="529" t="s">
        <v>1402</v>
      </c>
      <c r="BY75" s="529" t="s">
        <v>1402</v>
      </c>
      <c r="BZ75" s="529" t="s">
        <v>1402</v>
      </c>
      <c r="CA75" s="529" t="s">
        <v>1402</v>
      </c>
      <c r="CB75" s="529" t="s">
        <v>1402</v>
      </c>
      <c r="CC75" s="529" t="s">
        <v>1402</v>
      </c>
      <c r="CD75" s="529" t="s">
        <v>1402</v>
      </c>
      <c r="CE75" s="529" t="s">
        <v>1402</v>
      </c>
      <c r="CF75" s="529" t="s">
        <v>1402</v>
      </c>
      <c r="CG75" s="529" t="s">
        <v>1402</v>
      </c>
      <c r="CH75" s="529" t="s">
        <v>1402</v>
      </c>
      <c r="CI75" s="529" t="s">
        <v>1402</v>
      </c>
      <c r="CJ75" s="529" t="s">
        <v>1402</v>
      </c>
      <c r="CK75" s="529" t="s">
        <v>1795</v>
      </c>
      <c r="CL75" s="529" t="s">
        <v>1736</v>
      </c>
      <c r="CM75" s="529" t="s">
        <v>31</v>
      </c>
      <c r="CN75" s="529" t="s">
        <v>459</v>
      </c>
      <c r="CO75" s="529" t="s">
        <v>459</v>
      </c>
      <c r="CP75" s="529"/>
      <c r="CQ75" s="529"/>
      <c r="CR75" s="529"/>
      <c r="CS75" s="529"/>
      <c r="CT75" s="529"/>
      <c r="CU75" s="529"/>
      <c r="CV75" s="529"/>
      <c r="CW75" s="529"/>
      <c r="CX75" s="529" t="s">
        <v>1737</v>
      </c>
    </row>
    <row r="76" ht="14.25" spans="1:102">
      <c r="A76" s="528" t="s">
        <v>1064</v>
      </c>
      <c r="B76" s="528">
        <v>1075</v>
      </c>
      <c r="C76" s="528" t="s">
        <v>823</v>
      </c>
      <c r="D76" s="528" t="s">
        <v>1402</v>
      </c>
      <c r="E76" s="528" t="s">
        <v>1402</v>
      </c>
      <c r="F76" s="528" t="s">
        <v>1402</v>
      </c>
      <c r="G76" s="528" t="s">
        <v>1402</v>
      </c>
      <c r="H76" s="528" t="s">
        <v>1402</v>
      </c>
      <c r="I76" s="528" t="s">
        <v>1402</v>
      </c>
      <c r="J76" s="528" t="s">
        <v>1402</v>
      </c>
      <c r="K76" s="528" t="s">
        <v>1402</v>
      </c>
      <c r="L76" s="528" t="s">
        <v>1402</v>
      </c>
      <c r="M76" s="528" t="s">
        <v>1402</v>
      </c>
      <c r="N76" s="528" t="s">
        <v>1402</v>
      </c>
      <c r="O76" s="528" t="s">
        <v>1402</v>
      </c>
      <c r="P76" s="528" t="s">
        <v>1402</v>
      </c>
      <c r="Q76" s="528" t="s">
        <v>1402</v>
      </c>
      <c r="R76" s="528" t="s">
        <v>1402</v>
      </c>
      <c r="S76" s="528" t="s">
        <v>1402</v>
      </c>
      <c r="T76" s="528" t="s">
        <v>1643</v>
      </c>
      <c r="U76" s="528" t="s">
        <v>1402</v>
      </c>
      <c r="V76" s="528" t="s">
        <v>1402</v>
      </c>
      <c r="W76" s="528" t="s">
        <v>1402</v>
      </c>
      <c r="X76" s="528" t="s">
        <v>1643</v>
      </c>
      <c r="Y76" s="528" t="s">
        <v>1402</v>
      </c>
      <c r="Z76" s="528" t="s">
        <v>1402</v>
      </c>
      <c r="AA76" s="528" t="s">
        <v>1402</v>
      </c>
      <c r="AB76" s="528" t="s">
        <v>1402</v>
      </c>
      <c r="AC76" s="528" t="s">
        <v>1402</v>
      </c>
      <c r="AD76" s="528" t="s">
        <v>1402</v>
      </c>
      <c r="AE76" s="528" t="s">
        <v>1402</v>
      </c>
      <c r="AF76" s="528" t="s">
        <v>1402</v>
      </c>
      <c r="AG76" s="528" t="s">
        <v>1402</v>
      </c>
      <c r="AH76" s="528" t="s">
        <v>1402</v>
      </c>
      <c r="AI76" s="528" t="s">
        <v>1402</v>
      </c>
      <c r="AJ76" s="528" t="s">
        <v>1402</v>
      </c>
      <c r="AK76" s="528" t="s">
        <v>1402</v>
      </c>
      <c r="AL76" s="528" t="s">
        <v>1402</v>
      </c>
      <c r="AM76" s="528" t="s">
        <v>1402</v>
      </c>
      <c r="AN76" s="528" t="s">
        <v>1402</v>
      </c>
      <c r="AO76" s="528" t="s">
        <v>1402</v>
      </c>
      <c r="AP76" s="528" t="s">
        <v>1402</v>
      </c>
      <c r="AQ76" s="528" t="s">
        <v>1402</v>
      </c>
      <c r="AR76" s="528" t="s">
        <v>1402</v>
      </c>
      <c r="AS76" s="528" t="s">
        <v>1402</v>
      </c>
      <c r="AT76" s="528" t="s">
        <v>1402</v>
      </c>
      <c r="AU76" s="528" t="s">
        <v>1402</v>
      </c>
      <c r="AV76" s="528" t="s">
        <v>1402</v>
      </c>
      <c r="AW76" s="528" t="s">
        <v>1402</v>
      </c>
      <c r="AX76" s="528" t="s">
        <v>1402</v>
      </c>
      <c r="AY76" s="528" t="s">
        <v>1402</v>
      </c>
      <c r="AZ76" s="528" t="s">
        <v>1643</v>
      </c>
      <c r="BA76" s="528" t="s">
        <v>1643</v>
      </c>
      <c r="BB76" s="528" t="s">
        <v>1643</v>
      </c>
      <c r="BC76" s="528" t="s">
        <v>1402</v>
      </c>
      <c r="BD76" s="528" t="s">
        <v>1402</v>
      </c>
      <c r="BE76" s="528" t="s">
        <v>1402</v>
      </c>
      <c r="BF76" s="528" t="s">
        <v>1402</v>
      </c>
      <c r="BG76" s="528" t="s">
        <v>1402</v>
      </c>
      <c r="BH76" s="528" t="s">
        <v>1402</v>
      </c>
      <c r="BI76" s="528" t="s">
        <v>1402</v>
      </c>
      <c r="BJ76" s="528" t="s">
        <v>1402</v>
      </c>
      <c r="BK76" s="528" t="s">
        <v>1402</v>
      </c>
      <c r="BL76" s="528" t="s">
        <v>1402</v>
      </c>
      <c r="BM76" s="528" t="s">
        <v>1402</v>
      </c>
      <c r="BN76" s="528" t="s">
        <v>1402</v>
      </c>
      <c r="BO76" s="528" t="s">
        <v>1402</v>
      </c>
      <c r="BP76" s="528" t="s">
        <v>1402</v>
      </c>
      <c r="BQ76" s="528" t="s">
        <v>1402</v>
      </c>
      <c r="BR76" s="528" t="s">
        <v>1402</v>
      </c>
      <c r="BS76" s="528" t="s">
        <v>1402</v>
      </c>
      <c r="BT76" s="528" t="s">
        <v>1402</v>
      </c>
      <c r="BU76" s="528" t="s">
        <v>1402</v>
      </c>
      <c r="BV76" s="528" t="s">
        <v>1402</v>
      </c>
      <c r="BW76" s="528" t="s">
        <v>1402</v>
      </c>
      <c r="BX76" s="528" t="s">
        <v>1402</v>
      </c>
      <c r="BY76" s="528" t="s">
        <v>1402</v>
      </c>
      <c r="BZ76" s="528" t="s">
        <v>1402</v>
      </c>
      <c r="CA76" s="528" t="s">
        <v>1402</v>
      </c>
      <c r="CB76" s="528" t="s">
        <v>1402</v>
      </c>
      <c r="CC76" s="528" t="s">
        <v>1402</v>
      </c>
      <c r="CD76" s="528" t="s">
        <v>1402</v>
      </c>
      <c r="CE76" s="528" t="s">
        <v>1402</v>
      </c>
      <c r="CF76" s="528" t="s">
        <v>1402</v>
      </c>
      <c r="CG76" s="528" t="s">
        <v>1402</v>
      </c>
      <c r="CH76" s="528" t="s">
        <v>1402</v>
      </c>
      <c r="CI76" s="528" t="s">
        <v>1402</v>
      </c>
      <c r="CJ76" s="528" t="s">
        <v>1402</v>
      </c>
      <c r="CK76" s="528" t="s">
        <v>1796</v>
      </c>
      <c r="CL76" s="528" t="s">
        <v>1736</v>
      </c>
      <c r="CM76" s="528" t="s">
        <v>31</v>
      </c>
      <c r="CN76" s="528" t="s">
        <v>459</v>
      </c>
      <c r="CO76" s="528" t="s">
        <v>459</v>
      </c>
      <c r="CP76" s="528"/>
      <c r="CQ76" s="528"/>
      <c r="CR76" s="528"/>
      <c r="CS76" s="528"/>
      <c r="CT76" s="528"/>
      <c r="CU76" s="528"/>
      <c r="CV76" s="528"/>
      <c r="CW76" s="528"/>
      <c r="CX76" s="528" t="s">
        <v>1797</v>
      </c>
    </row>
    <row r="77" ht="14.25" spans="1:102">
      <c r="A77" s="529" t="s">
        <v>1067</v>
      </c>
      <c r="B77" s="529">
        <v>1076</v>
      </c>
      <c r="C77" s="529" t="s">
        <v>874</v>
      </c>
      <c r="D77" s="529" t="s">
        <v>1643</v>
      </c>
      <c r="E77" s="529" t="s">
        <v>1649</v>
      </c>
      <c r="F77" s="529" t="s">
        <v>1649</v>
      </c>
      <c r="G77" s="529" t="s">
        <v>1649</v>
      </c>
      <c r="H77" s="529" t="s">
        <v>1649</v>
      </c>
      <c r="I77" s="529" t="s">
        <v>1402</v>
      </c>
      <c r="J77" s="529" t="s">
        <v>1402</v>
      </c>
      <c r="K77" s="529" t="s">
        <v>1402</v>
      </c>
      <c r="L77" s="529" t="s">
        <v>1649</v>
      </c>
      <c r="M77" s="529" t="s">
        <v>1402</v>
      </c>
      <c r="N77" s="529" t="s">
        <v>1402</v>
      </c>
      <c r="O77" s="529" t="s">
        <v>1643</v>
      </c>
      <c r="P77" s="529" t="s">
        <v>1402</v>
      </c>
      <c r="Q77" s="529" t="s">
        <v>1402</v>
      </c>
      <c r="R77" s="529" t="s">
        <v>1402</v>
      </c>
      <c r="S77" s="529" t="s">
        <v>1402</v>
      </c>
      <c r="T77" s="529" t="s">
        <v>1402</v>
      </c>
      <c r="U77" s="529" t="s">
        <v>1402</v>
      </c>
      <c r="V77" s="529" t="s">
        <v>1402</v>
      </c>
      <c r="W77" s="529" t="s">
        <v>1402</v>
      </c>
      <c r="X77" s="529" t="s">
        <v>1402</v>
      </c>
      <c r="Y77" s="529" t="s">
        <v>1402</v>
      </c>
      <c r="Z77" s="529" t="s">
        <v>1402</v>
      </c>
      <c r="AA77" s="529" t="s">
        <v>1402</v>
      </c>
      <c r="AB77" s="529" t="s">
        <v>1402</v>
      </c>
      <c r="AC77" s="529" t="s">
        <v>1402</v>
      </c>
      <c r="AD77" s="529" t="s">
        <v>1402</v>
      </c>
      <c r="AE77" s="529" t="s">
        <v>1402</v>
      </c>
      <c r="AF77" s="529" t="s">
        <v>1402</v>
      </c>
      <c r="AG77" s="529" t="s">
        <v>1402</v>
      </c>
      <c r="AH77" s="529" t="s">
        <v>1402</v>
      </c>
      <c r="AI77" s="529" t="s">
        <v>1402</v>
      </c>
      <c r="AJ77" s="529" t="s">
        <v>1402</v>
      </c>
      <c r="AK77" s="529" t="s">
        <v>1402</v>
      </c>
      <c r="AL77" s="529" t="s">
        <v>1402</v>
      </c>
      <c r="AM77" s="529" t="s">
        <v>1402</v>
      </c>
      <c r="AN77" s="529" t="s">
        <v>1402</v>
      </c>
      <c r="AO77" s="529" t="s">
        <v>1402</v>
      </c>
      <c r="AP77" s="529" t="s">
        <v>1402</v>
      </c>
      <c r="AQ77" s="529" t="s">
        <v>1402</v>
      </c>
      <c r="AR77" s="529" t="s">
        <v>1402</v>
      </c>
      <c r="AS77" s="529" t="s">
        <v>1402</v>
      </c>
      <c r="AT77" s="529" t="s">
        <v>1402</v>
      </c>
      <c r="AU77" s="529" t="s">
        <v>1402</v>
      </c>
      <c r="AV77" s="529" t="s">
        <v>1643</v>
      </c>
      <c r="AW77" s="529" t="s">
        <v>1402</v>
      </c>
      <c r="AX77" s="529" t="s">
        <v>1402</v>
      </c>
      <c r="AY77" s="529" t="s">
        <v>1402</v>
      </c>
      <c r="AZ77" s="529" t="s">
        <v>1402</v>
      </c>
      <c r="BA77" s="529" t="s">
        <v>1402</v>
      </c>
      <c r="BB77" s="529" t="s">
        <v>1402</v>
      </c>
      <c r="BC77" s="529" t="s">
        <v>1402</v>
      </c>
      <c r="BD77" s="529" t="s">
        <v>1402</v>
      </c>
      <c r="BE77" s="529" t="s">
        <v>1402</v>
      </c>
      <c r="BF77" s="529" t="s">
        <v>1402</v>
      </c>
      <c r="BG77" s="529" t="s">
        <v>1402</v>
      </c>
      <c r="BH77" s="529" t="s">
        <v>1402</v>
      </c>
      <c r="BI77" s="529" t="s">
        <v>1402</v>
      </c>
      <c r="BJ77" s="529" t="s">
        <v>1402</v>
      </c>
      <c r="BK77" s="529" t="s">
        <v>1402</v>
      </c>
      <c r="BL77" s="529" t="s">
        <v>1402</v>
      </c>
      <c r="BM77" s="529" t="s">
        <v>1643</v>
      </c>
      <c r="BN77" s="529" t="s">
        <v>1402</v>
      </c>
      <c r="BO77" s="529" t="s">
        <v>1643</v>
      </c>
      <c r="BP77" s="529" t="s">
        <v>1643</v>
      </c>
      <c r="BQ77" s="529" t="s">
        <v>1643</v>
      </c>
      <c r="BR77" s="529" t="s">
        <v>1402</v>
      </c>
      <c r="BS77" s="529" t="s">
        <v>1643</v>
      </c>
      <c r="BT77" s="529" t="s">
        <v>1402</v>
      </c>
      <c r="BU77" s="529" t="s">
        <v>1402</v>
      </c>
      <c r="BV77" s="529" t="s">
        <v>1402</v>
      </c>
      <c r="BW77" s="529" t="s">
        <v>1402</v>
      </c>
      <c r="BX77" s="529" t="s">
        <v>1402</v>
      </c>
      <c r="BY77" s="529" t="s">
        <v>1402</v>
      </c>
      <c r="BZ77" s="529" t="s">
        <v>1402</v>
      </c>
      <c r="CA77" s="529" t="s">
        <v>1402</v>
      </c>
      <c r="CB77" s="529" t="s">
        <v>1402</v>
      </c>
      <c r="CC77" s="529" t="s">
        <v>1402</v>
      </c>
      <c r="CD77" s="529" t="s">
        <v>1402</v>
      </c>
      <c r="CE77" s="529" t="s">
        <v>1402</v>
      </c>
      <c r="CF77" s="529" t="s">
        <v>1402</v>
      </c>
      <c r="CG77" s="529" t="s">
        <v>1402</v>
      </c>
      <c r="CH77" s="529" t="s">
        <v>1402</v>
      </c>
      <c r="CI77" s="529" t="s">
        <v>1402</v>
      </c>
      <c r="CJ77" s="529" t="s">
        <v>1402</v>
      </c>
      <c r="CK77" s="529" t="s">
        <v>1798</v>
      </c>
      <c r="CL77" s="529" t="s">
        <v>1658</v>
      </c>
      <c r="CM77" s="529" t="s">
        <v>21</v>
      </c>
      <c r="CN77" s="529" t="s">
        <v>11</v>
      </c>
      <c r="CO77" s="529" t="s">
        <v>459</v>
      </c>
      <c r="CP77" s="529"/>
      <c r="CQ77" s="529"/>
      <c r="CR77" s="529"/>
      <c r="CS77" s="529"/>
      <c r="CT77" s="529"/>
      <c r="CU77" s="529"/>
      <c r="CV77" s="529"/>
      <c r="CW77" s="529"/>
      <c r="CX77" s="529" t="s">
        <v>1799</v>
      </c>
    </row>
    <row r="78" ht="14.25" spans="1:102">
      <c r="A78" s="528" t="s">
        <v>1070</v>
      </c>
      <c r="B78" s="528">
        <v>1077</v>
      </c>
      <c r="C78" s="528" t="s">
        <v>1071</v>
      </c>
      <c r="D78" s="528" t="s">
        <v>1402</v>
      </c>
      <c r="E78" s="528" t="s">
        <v>1649</v>
      </c>
      <c r="F78" s="528" t="s">
        <v>1649</v>
      </c>
      <c r="G78" s="528" t="s">
        <v>1649</v>
      </c>
      <c r="H78" s="528" t="s">
        <v>1649</v>
      </c>
      <c r="I78" s="528" t="s">
        <v>1402</v>
      </c>
      <c r="J78" s="528" t="s">
        <v>1402</v>
      </c>
      <c r="K78" s="528" t="s">
        <v>1402</v>
      </c>
      <c r="L78" s="528" t="s">
        <v>1649</v>
      </c>
      <c r="M78" s="528" t="s">
        <v>1402</v>
      </c>
      <c r="N78" s="528" t="s">
        <v>1402</v>
      </c>
      <c r="O78" s="528" t="s">
        <v>1402</v>
      </c>
      <c r="P78" s="528" t="s">
        <v>1402</v>
      </c>
      <c r="Q78" s="528" t="s">
        <v>1402</v>
      </c>
      <c r="R78" s="528" t="s">
        <v>1402</v>
      </c>
      <c r="S78" s="528" t="s">
        <v>1402</v>
      </c>
      <c r="T78" s="528" t="s">
        <v>1402</v>
      </c>
      <c r="U78" s="528" t="s">
        <v>1402</v>
      </c>
      <c r="V78" s="528" t="s">
        <v>1402</v>
      </c>
      <c r="W78" s="528" t="s">
        <v>1402</v>
      </c>
      <c r="X78" s="528" t="s">
        <v>1402</v>
      </c>
      <c r="Y78" s="528" t="s">
        <v>1402</v>
      </c>
      <c r="Z78" s="528" t="s">
        <v>1402</v>
      </c>
      <c r="AA78" s="528" t="s">
        <v>1402</v>
      </c>
      <c r="AB78" s="528" t="s">
        <v>1402</v>
      </c>
      <c r="AC78" s="528" t="s">
        <v>1402</v>
      </c>
      <c r="AD78" s="528" t="s">
        <v>1402</v>
      </c>
      <c r="AE78" s="528" t="s">
        <v>1402</v>
      </c>
      <c r="AF78" s="528" t="s">
        <v>1402</v>
      </c>
      <c r="AG78" s="528" t="s">
        <v>1402</v>
      </c>
      <c r="AH78" s="528" t="s">
        <v>1402</v>
      </c>
      <c r="AI78" s="528" t="s">
        <v>1402</v>
      </c>
      <c r="AJ78" s="528" t="s">
        <v>1402</v>
      </c>
      <c r="AK78" s="528" t="s">
        <v>1402</v>
      </c>
      <c r="AL78" s="528" t="s">
        <v>1402</v>
      </c>
      <c r="AM78" s="528" t="s">
        <v>1402</v>
      </c>
      <c r="AN78" s="528" t="s">
        <v>1402</v>
      </c>
      <c r="AO78" s="528" t="s">
        <v>1402</v>
      </c>
      <c r="AP78" s="528" t="s">
        <v>1402</v>
      </c>
      <c r="AQ78" s="528" t="s">
        <v>1643</v>
      </c>
      <c r="AR78" s="528" t="s">
        <v>1402</v>
      </c>
      <c r="AS78" s="528" t="s">
        <v>1402</v>
      </c>
      <c r="AT78" s="528" t="s">
        <v>1402</v>
      </c>
      <c r="AU78" s="528" t="s">
        <v>1643</v>
      </c>
      <c r="AV78" s="528" t="s">
        <v>1402</v>
      </c>
      <c r="AW78" s="528" t="s">
        <v>1402</v>
      </c>
      <c r="AX78" s="528" t="s">
        <v>1643</v>
      </c>
      <c r="AY78" s="528" t="s">
        <v>1643</v>
      </c>
      <c r="AZ78" s="528" t="s">
        <v>1402</v>
      </c>
      <c r="BA78" s="528" t="s">
        <v>1643</v>
      </c>
      <c r="BB78" s="528" t="s">
        <v>1402</v>
      </c>
      <c r="BC78" s="528" t="s">
        <v>1402</v>
      </c>
      <c r="BD78" s="528" t="s">
        <v>1402</v>
      </c>
      <c r="BE78" s="528" t="s">
        <v>1402</v>
      </c>
      <c r="BF78" s="528" t="s">
        <v>1402</v>
      </c>
      <c r="BG78" s="528" t="s">
        <v>1402</v>
      </c>
      <c r="BH78" s="528" t="s">
        <v>1402</v>
      </c>
      <c r="BI78" s="528" t="s">
        <v>1402</v>
      </c>
      <c r="BJ78" s="528" t="s">
        <v>1402</v>
      </c>
      <c r="BK78" s="528" t="s">
        <v>1402</v>
      </c>
      <c r="BL78" s="528" t="s">
        <v>1402</v>
      </c>
      <c r="BM78" s="528" t="s">
        <v>1402</v>
      </c>
      <c r="BN78" s="528" t="s">
        <v>1402</v>
      </c>
      <c r="BO78" s="528" t="s">
        <v>1402</v>
      </c>
      <c r="BP78" s="528" t="s">
        <v>1402</v>
      </c>
      <c r="BQ78" s="528" t="s">
        <v>1402</v>
      </c>
      <c r="BR78" s="528" t="s">
        <v>1402</v>
      </c>
      <c r="BS78" s="528" t="s">
        <v>1643</v>
      </c>
      <c r="BT78" s="528" t="s">
        <v>1643</v>
      </c>
      <c r="BU78" s="528" t="s">
        <v>1402</v>
      </c>
      <c r="BV78" s="528" t="s">
        <v>1402</v>
      </c>
      <c r="BW78" s="528" t="s">
        <v>1402</v>
      </c>
      <c r="BX78" s="528" t="s">
        <v>1402</v>
      </c>
      <c r="BY78" s="528" t="s">
        <v>1402</v>
      </c>
      <c r="BZ78" s="528" t="s">
        <v>1402</v>
      </c>
      <c r="CA78" s="528" t="s">
        <v>1402</v>
      </c>
      <c r="CB78" s="528" t="s">
        <v>1402</v>
      </c>
      <c r="CC78" s="528" t="s">
        <v>1402</v>
      </c>
      <c r="CD78" s="528" t="s">
        <v>1402</v>
      </c>
      <c r="CE78" s="528" t="s">
        <v>1402</v>
      </c>
      <c r="CF78" s="528" t="s">
        <v>1402</v>
      </c>
      <c r="CG78" s="528" t="s">
        <v>1402</v>
      </c>
      <c r="CH78" s="528" t="s">
        <v>1402</v>
      </c>
      <c r="CI78" s="528" t="s">
        <v>1402</v>
      </c>
      <c r="CJ78" s="528" t="s">
        <v>1402</v>
      </c>
      <c r="CK78" s="528" t="s">
        <v>1800</v>
      </c>
      <c r="CL78" s="528" t="s">
        <v>1645</v>
      </c>
      <c r="CM78" s="528" t="s">
        <v>447</v>
      </c>
      <c r="CN78" s="528" t="s">
        <v>459</v>
      </c>
      <c r="CO78" s="528" t="s">
        <v>459</v>
      </c>
      <c r="CP78" s="528"/>
      <c r="CQ78" s="528"/>
      <c r="CR78" s="528"/>
      <c r="CS78" s="528"/>
      <c r="CT78" s="528"/>
      <c r="CU78" s="528"/>
      <c r="CV78" s="528"/>
      <c r="CW78" s="528"/>
      <c r="CX78" s="528" t="s">
        <v>1801</v>
      </c>
    </row>
    <row r="79" ht="14.25" spans="1:102">
      <c r="A79" s="529" t="s">
        <v>1074</v>
      </c>
      <c r="B79" s="529">
        <v>1078</v>
      </c>
      <c r="C79" s="529" t="s">
        <v>920</v>
      </c>
      <c r="D79" s="529" t="s">
        <v>1402</v>
      </c>
      <c r="E79" s="529" t="s">
        <v>1402</v>
      </c>
      <c r="F79" s="529" t="s">
        <v>1402</v>
      </c>
      <c r="G79" s="529" t="s">
        <v>1402</v>
      </c>
      <c r="H79" s="529" t="s">
        <v>1402</v>
      </c>
      <c r="I79" s="529" t="s">
        <v>1402</v>
      </c>
      <c r="J79" s="529" t="s">
        <v>1402</v>
      </c>
      <c r="K79" s="529" t="s">
        <v>1402</v>
      </c>
      <c r="L79" s="529" t="s">
        <v>1402</v>
      </c>
      <c r="M79" s="529" t="s">
        <v>1402</v>
      </c>
      <c r="N79" s="529" t="s">
        <v>1643</v>
      </c>
      <c r="O79" s="529" t="s">
        <v>1643</v>
      </c>
      <c r="P79" s="529" t="s">
        <v>1643</v>
      </c>
      <c r="Q79" s="529" t="s">
        <v>1402</v>
      </c>
      <c r="R79" s="529" t="s">
        <v>1402</v>
      </c>
      <c r="S79" s="529" t="s">
        <v>1402</v>
      </c>
      <c r="T79" s="529" t="s">
        <v>1402</v>
      </c>
      <c r="U79" s="529" t="s">
        <v>1402</v>
      </c>
      <c r="V79" s="529" t="s">
        <v>1402</v>
      </c>
      <c r="W79" s="529" t="s">
        <v>1402</v>
      </c>
      <c r="X79" s="529" t="s">
        <v>1643</v>
      </c>
      <c r="Y79" s="529" t="s">
        <v>1402</v>
      </c>
      <c r="Z79" s="529" t="s">
        <v>1402</v>
      </c>
      <c r="AA79" s="529" t="s">
        <v>1402</v>
      </c>
      <c r="AB79" s="529" t="s">
        <v>1643</v>
      </c>
      <c r="AC79" s="529" t="s">
        <v>1402</v>
      </c>
      <c r="AD79" s="529" t="s">
        <v>1402</v>
      </c>
      <c r="AE79" s="529" t="s">
        <v>1643</v>
      </c>
      <c r="AF79" s="529" t="s">
        <v>1402</v>
      </c>
      <c r="AG79" s="529" t="s">
        <v>1402</v>
      </c>
      <c r="AH79" s="529" t="s">
        <v>1402</v>
      </c>
      <c r="AI79" s="529" t="s">
        <v>1402</v>
      </c>
      <c r="AJ79" s="529" t="s">
        <v>1402</v>
      </c>
      <c r="AK79" s="529" t="s">
        <v>1402</v>
      </c>
      <c r="AL79" s="529" t="s">
        <v>1402</v>
      </c>
      <c r="AM79" s="529" t="s">
        <v>1402</v>
      </c>
      <c r="AN79" s="529" t="s">
        <v>1402</v>
      </c>
      <c r="AO79" s="529" t="s">
        <v>1402</v>
      </c>
      <c r="AP79" s="529" t="s">
        <v>1402</v>
      </c>
      <c r="AQ79" s="529" t="s">
        <v>1402</v>
      </c>
      <c r="AR79" s="529" t="s">
        <v>1402</v>
      </c>
      <c r="AS79" s="529" t="s">
        <v>1402</v>
      </c>
      <c r="AT79" s="529" t="s">
        <v>1402</v>
      </c>
      <c r="AU79" s="529" t="s">
        <v>1402</v>
      </c>
      <c r="AV79" s="529" t="s">
        <v>1402</v>
      </c>
      <c r="AW79" s="529" t="s">
        <v>1402</v>
      </c>
      <c r="AX79" s="529" t="s">
        <v>1402</v>
      </c>
      <c r="AY79" s="529" t="s">
        <v>1402</v>
      </c>
      <c r="AZ79" s="529" t="s">
        <v>1402</v>
      </c>
      <c r="BA79" s="529" t="s">
        <v>1402</v>
      </c>
      <c r="BB79" s="529" t="s">
        <v>1402</v>
      </c>
      <c r="BC79" s="529" t="s">
        <v>1402</v>
      </c>
      <c r="BD79" s="529" t="s">
        <v>1402</v>
      </c>
      <c r="BE79" s="529" t="s">
        <v>1402</v>
      </c>
      <c r="BF79" s="529" t="s">
        <v>1402</v>
      </c>
      <c r="BG79" s="529" t="s">
        <v>1402</v>
      </c>
      <c r="BH79" s="529" t="s">
        <v>1402</v>
      </c>
      <c r="BI79" s="529" t="s">
        <v>1402</v>
      </c>
      <c r="BJ79" s="529" t="s">
        <v>1402</v>
      </c>
      <c r="BK79" s="529" t="s">
        <v>1402</v>
      </c>
      <c r="BL79" s="529" t="s">
        <v>1402</v>
      </c>
      <c r="BM79" s="529" t="s">
        <v>1402</v>
      </c>
      <c r="BN79" s="529" t="s">
        <v>1402</v>
      </c>
      <c r="BO79" s="529" t="s">
        <v>1402</v>
      </c>
      <c r="BP79" s="529" t="s">
        <v>1402</v>
      </c>
      <c r="BQ79" s="529" t="s">
        <v>1402</v>
      </c>
      <c r="BR79" s="529" t="s">
        <v>1402</v>
      </c>
      <c r="BS79" s="529" t="s">
        <v>1643</v>
      </c>
      <c r="BT79" s="529" t="s">
        <v>1402</v>
      </c>
      <c r="BU79" s="529" t="s">
        <v>1402</v>
      </c>
      <c r="BV79" s="529" t="s">
        <v>1402</v>
      </c>
      <c r="BW79" s="529" t="s">
        <v>1643</v>
      </c>
      <c r="BX79" s="529" t="s">
        <v>1402</v>
      </c>
      <c r="BY79" s="529" t="s">
        <v>1402</v>
      </c>
      <c r="BZ79" s="529" t="s">
        <v>1402</v>
      </c>
      <c r="CA79" s="529" t="s">
        <v>1402</v>
      </c>
      <c r="CB79" s="529" t="s">
        <v>1402</v>
      </c>
      <c r="CC79" s="529" t="s">
        <v>1402</v>
      </c>
      <c r="CD79" s="529" t="s">
        <v>1402</v>
      </c>
      <c r="CE79" s="529" t="s">
        <v>1402</v>
      </c>
      <c r="CF79" s="529" t="s">
        <v>1402</v>
      </c>
      <c r="CG79" s="529" t="s">
        <v>1402</v>
      </c>
      <c r="CH79" s="529" t="s">
        <v>1402</v>
      </c>
      <c r="CI79" s="529" t="s">
        <v>1402</v>
      </c>
      <c r="CJ79" s="529" t="s">
        <v>1402</v>
      </c>
      <c r="CK79" s="529" t="s">
        <v>1802</v>
      </c>
      <c r="CL79" s="529" t="s">
        <v>1402</v>
      </c>
      <c r="CM79" s="529" t="s">
        <v>21</v>
      </c>
      <c r="CN79" s="529" t="s">
        <v>11</v>
      </c>
      <c r="CO79" s="529" t="s">
        <v>459</v>
      </c>
      <c r="CP79" s="529"/>
      <c r="CQ79" s="529"/>
      <c r="CR79" s="529"/>
      <c r="CS79" s="529"/>
      <c r="CT79" s="529"/>
      <c r="CU79" s="529"/>
      <c r="CV79" s="529"/>
      <c r="CW79" s="529"/>
      <c r="CX79" s="529" t="s">
        <v>1803</v>
      </c>
    </row>
    <row r="80" ht="14.25" spans="1:102">
      <c r="A80" s="528" t="s">
        <v>1077</v>
      </c>
      <c r="B80" s="528">
        <v>1079</v>
      </c>
      <c r="C80" s="528" t="s">
        <v>996</v>
      </c>
      <c r="D80" s="528" t="s">
        <v>1402</v>
      </c>
      <c r="E80" s="528" t="s">
        <v>1402</v>
      </c>
      <c r="F80" s="528" t="s">
        <v>1402</v>
      </c>
      <c r="G80" s="528" t="s">
        <v>1402</v>
      </c>
      <c r="H80" s="528" t="s">
        <v>1402</v>
      </c>
      <c r="I80" s="528" t="s">
        <v>1402</v>
      </c>
      <c r="J80" s="528" t="s">
        <v>1402</v>
      </c>
      <c r="K80" s="528" t="s">
        <v>1402</v>
      </c>
      <c r="L80" s="528" t="s">
        <v>1402</v>
      </c>
      <c r="M80" s="528" t="s">
        <v>1402</v>
      </c>
      <c r="N80" s="528" t="s">
        <v>1402</v>
      </c>
      <c r="O80" s="528" t="s">
        <v>1402</v>
      </c>
      <c r="P80" s="528" t="s">
        <v>1402</v>
      </c>
      <c r="Q80" s="528" t="s">
        <v>1402</v>
      </c>
      <c r="R80" s="528" t="s">
        <v>1402</v>
      </c>
      <c r="S80" s="528" t="s">
        <v>1402</v>
      </c>
      <c r="T80" s="528" t="s">
        <v>1402</v>
      </c>
      <c r="U80" s="528" t="s">
        <v>1402</v>
      </c>
      <c r="V80" s="528" t="s">
        <v>1402</v>
      </c>
      <c r="W80" s="528" t="s">
        <v>1643</v>
      </c>
      <c r="X80" s="528" t="s">
        <v>1402</v>
      </c>
      <c r="Y80" s="528" t="s">
        <v>1402</v>
      </c>
      <c r="Z80" s="528" t="s">
        <v>1643</v>
      </c>
      <c r="AA80" s="528" t="s">
        <v>1643</v>
      </c>
      <c r="AB80" s="528" t="s">
        <v>1402</v>
      </c>
      <c r="AC80" s="528" t="s">
        <v>1402</v>
      </c>
      <c r="AD80" s="528" t="s">
        <v>1402</v>
      </c>
      <c r="AE80" s="528" t="s">
        <v>1402</v>
      </c>
      <c r="AF80" s="528" t="s">
        <v>1402</v>
      </c>
      <c r="AG80" s="528" t="s">
        <v>1402</v>
      </c>
      <c r="AH80" s="528" t="s">
        <v>1402</v>
      </c>
      <c r="AI80" s="528" t="s">
        <v>1402</v>
      </c>
      <c r="AJ80" s="528" t="s">
        <v>1643</v>
      </c>
      <c r="AK80" s="528" t="s">
        <v>1402</v>
      </c>
      <c r="AL80" s="528" t="s">
        <v>1402</v>
      </c>
      <c r="AM80" s="528" t="s">
        <v>1402</v>
      </c>
      <c r="AN80" s="528" t="s">
        <v>1402</v>
      </c>
      <c r="AO80" s="528" t="s">
        <v>1402</v>
      </c>
      <c r="AP80" s="528" t="s">
        <v>1643</v>
      </c>
      <c r="AQ80" s="528" t="s">
        <v>1402</v>
      </c>
      <c r="AR80" s="528" t="s">
        <v>1402</v>
      </c>
      <c r="AS80" s="528" t="s">
        <v>1402</v>
      </c>
      <c r="AT80" s="528" t="s">
        <v>1402</v>
      </c>
      <c r="AU80" s="528" t="s">
        <v>1402</v>
      </c>
      <c r="AV80" s="528" t="s">
        <v>1643</v>
      </c>
      <c r="AW80" s="528" t="s">
        <v>1643</v>
      </c>
      <c r="AX80" s="528" t="s">
        <v>1402</v>
      </c>
      <c r="AY80" s="528" t="s">
        <v>1402</v>
      </c>
      <c r="AZ80" s="528" t="s">
        <v>1402</v>
      </c>
      <c r="BA80" s="528" t="s">
        <v>1402</v>
      </c>
      <c r="BB80" s="528" t="s">
        <v>1402</v>
      </c>
      <c r="BC80" s="528" t="s">
        <v>1402</v>
      </c>
      <c r="BD80" s="528" t="s">
        <v>1402</v>
      </c>
      <c r="BE80" s="528" t="s">
        <v>1402</v>
      </c>
      <c r="BF80" s="528" t="s">
        <v>1402</v>
      </c>
      <c r="BG80" s="528" t="s">
        <v>1402</v>
      </c>
      <c r="BH80" s="528" t="s">
        <v>1402</v>
      </c>
      <c r="BI80" s="528" t="s">
        <v>1402</v>
      </c>
      <c r="BJ80" s="528" t="s">
        <v>1402</v>
      </c>
      <c r="BK80" s="528" t="s">
        <v>1402</v>
      </c>
      <c r="BL80" s="528" t="s">
        <v>1402</v>
      </c>
      <c r="BM80" s="528" t="s">
        <v>1402</v>
      </c>
      <c r="BN80" s="528" t="s">
        <v>1402</v>
      </c>
      <c r="BO80" s="528" t="s">
        <v>1402</v>
      </c>
      <c r="BP80" s="528" t="s">
        <v>1402</v>
      </c>
      <c r="BQ80" s="528" t="s">
        <v>1402</v>
      </c>
      <c r="BR80" s="528" t="s">
        <v>1402</v>
      </c>
      <c r="BS80" s="528" t="s">
        <v>1402</v>
      </c>
      <c r="BT80" s="528" t="s">
        <v>1402</v>
      </c>
      <c r="BU80" s="528" t="s">
        <v>1402</v>
      </c>
      <c r="BV80" s="528" t="s">
        <v>1402</v>
      </c>
      <c r="BW80" s="528" t="s">
        <v>1643</v>
      </c>
      <c r="BX80" s="528" t="s">
        <v>1402</v>
      </c>
      <c r="BY80" s="528" t="s">
        <v>1402</v>
      </c>
      <c r="BZ80" s="528" t="s">
        <v>1402</v>
      </c>
      <c r="CA80" s="528" t="s">
        <v>1402</v>
      </c>
      <c r="CB80" s="528" t="s">
        <v>1402</v>
      </c>
      <c r="CC80" s="528" t="s">
        <v>1402</v>
      </c>
      <c r="CD80" s="528" t="s">
        <v>1402</v>
      </c>
      <c r="CE80" s="528" t="s">
        <v>1402</v>
      </c>
      <c r="CF80" s="528" t="s">
        <v>1402</v>
      </c>
      <c r="CG80" s="528" t="s">
        <v>1402</v>
      </c>
      <c r="CH80" s="528" t="s">
        <v>1402</v>
      </c>
      <c r="CI80" s="528" t="s">
        <v>1402</v>
      </c>
      <c r="CJ80" s="528" t="s">
        <v>1402</v>
      </c>
      <c r="CK80" s="528" t="s">
        <v>1804</v>
      </c>
      <c r="CL80" s="528" t="s">
        <v>1402</v>
      </c>
      <c r="CM80" s="528" t="s">
        <v>31</v>
      </c>
      <c r="CN80" s="528" t="s">
        <v>459</v>
      </c>
      <c r="CO80" s="528" t="s">
        <v>459</v>
      </c>
      <c r="CP80" s="528"/>
      <c r="CQ80" s="528"/>
      <c r="CR80" s="528"/>
      <c r="CS80" s="528"/>
      <c r="CT80" s="528"/>
      <c r="CU80" s="528"/>
      <c r="CV80" s="528"/>
      <c r="CW80" s="528"/>
      <c r="CX80" s="528" t="s">
        <v>1805</v>
      </c>
    </row>
    <row r="81" ht="14.25" spans="1:102">
      <c r="A81" s="529" t="s">
        <v>1080</v>
      </c>
      <c r="B81" s="529">
        <v>1080</v>
      </c>
      <c r="C81" s="529" t="s">
        <v>889</v>
      </c>
      <c r="D81" s="529" t="s">
        <v>1643</v>
      </c>
      <c r="E81" s="529" t="s">
        <v>1649</v>
      </c>
      <c r="F81" s="529" t="s">
        <v>1649</v>
      </c>
      <c r="G81" s="529" t="s">
        <v>1649</v>
      </c>
      <c r="H81" s="529" t="s">
        <v>1649</v>
      </c>
      <c r="I81" s="529" t="s">
        <v>1402</v>
      </c>
      <c r="J81" s="529" t="s">
        <v>1402</v>
      </c>
      <c r="K81" s="529" t="s">
        <v>1402</v>
      </c>
      <c r="L81" s="529" t="s">
        <v>1649</v>
      </c>
      <c r="M81" s="529" t="s">
        <v>1402</v>
      </c>
      <c r="N81" s="529" t="s">
        <v>1402</v>
      </c>
      <c r="O81" s="529" t="s">
        <v>1402</v>
      </c>
      <c r="P81" s="529" t="s">
        <v>1402</v>
      </c>
      <c r="Q81" s="529" t="s">
        <v>1402</v>
      </c>
      <c r="R81" s="529" t="s">
        <v>1402</v>
      </c>
      <c r="S81" s="529" t="s">
        <v>1402</v>
      </c>
      <c r="T81" s="529" t="s">
        <v>1402</v>
      </c>
      <c r="U81" s="529" t="s">
        <v>1402</v>
      </c>
      <c r="V81" s="529" t="s">
        <v>1402</v>
      </c>
      <c r="W81" s="529" t="s">
        <v>1402</v>
      </c>
      <c r="X81" s="529" t="s">
        <v>1402</v>
      </c>
      <c r="Y81" s="529" t="s">
        <v>1402</v>
      </c>
      <c r="Z81" s="529" t="s">
        <v>1402</v>
      </c>
      <c r="AA81" s="529" t="s">
        <v>1402</v>
      </c>
      <c r="AB81" s="529" t="s">
        <v>1643</v>
      </c>
      <c r="AC81" s="529" t="s">
        <v>1402</v>
      </c>
      <c r="AD81" s="529" t="s">
        <v>1402</v>
      </c>
      <c r="AE81" s="529" t="s">
        <v>1402</v>
      </c>
      <c r="AF81" s="529" t="s">
        <v>1402</v>
      </c>
      <c r="AG81" s="529" t="s">
        <v>1402</v>
      </c>
      <c r="AH81" s="529" t="s">
        <v>1402</v>
      </c>
      <c r="AI81" s="529" t="s">
        <v>1402</v>
      </c>
      <c r="AJ81" s="529" t="s">
        <v>1402</v>
      </c>
      <c r="AK81" s="529" t="s">
        <v>1402</v>
      </c>
      <c r="AL81" s="529" t="s">
        <v>1402</v>
      </c>
      <c r="AM81" s="529" t="s">
        <v>1402</v>
      </c>
      <c r="AN81" s="529" t="s">
        <v>1402</v>
      </c>
      <c r="AO81" s="529" t="s">
        <v>1402</v>
      </c>
      <c r="AP81" s="529" t="s">
        <v>1402</v>
      </c>
      <c r="AQ81" s="529" t="s">
        <v>1402</v>
      </c>
      <c r="AR81" s="529" t="s">
        <v>1402</v>
      </c>
      <c r="AS81" s="529" t="s">
        <v>1402</v>
      </c>
      <c r="AT81" s="529" t="s">
        <v>1402</v>
      </c>
      <c r="AU81" s="529" t="s">
        <v>1402</v>
      </c>
      <c r="AV81" s="529" t="s">
        <v>1402</v>
      </c>
      <c r="AW81" s="529" t="s">
        <v>1402</v>
      </c>
      <c r="AX81" s="529" t="s">
        <v>1643</v>
      </c>
      <c r="AY81" s="529" t="s">
        <v>1643</v>
      </c>
      <c r="AZ81" s="529" t="s">
        <v>1402</v>
      </c>
      <c r="BA81" s="529" t="s">
        <v>1402</v>
      </c>
      <c r="BB81" s="529" t="s">
        <v>1402</v>
      </c>
      <c r="BC81" s="529" t="s">
        <v>1402</v>
      </c>
      <c r="BD81" s="529" t="s">
        <v>1402</v>
      </c>
      <c r="BE81" s="529" t="s">
        <v>1402</v>
      </c>
      <c r="BF81" s="529" t="s">
        <v>1402</v>
      </c>
      <c r="BG81" s="529" t="s">
        <v>1402</v>
      </c>
      <c r="BH81" s="529" t="s">
        <v>1402</v>
      </c>
      <c r="BI81" s="529" t="s">
        <v>1402</v>
      </c>
      <c r="BJ81" s="529" t="s">
        <v>1402</v>
      </c>
      <c r="BK81" s="529" t="s">
        <v>1402</v>
      </c>
      <c r="BL81" s="529" t="s">
        <v>1402</v>
      </c>
      <c r="BM81" s="529" t="s">
        <v>1402</v>
      </c>
      <c r="BN81" s="529" t="s">
        <v>1402</v>
      </c>
      <c r="BO81" s="529" t="s">
        <v>1402</v>
      </c>
      <c r="BP81" s="529" t="s">
        <v>1402</v>
      </c>
      <c r="BQ81" s="529" t="s">
        <v>1402</v>
      </c>
      <c r="BR81" s="529" t="s">
        <v>1402</v>
      </c>
      <c r="BS81" s="529" t="s">
        <v>1402</v>
      </c>
      <c r="BT81" s="529" t="s">
        <v>1402</v>
      </c>
      <c r="BU81" s="529" t="s">
        <v>1402</v>
      </c>
      <c r="BV81" s="529" t="s">
        <v>1402</v>
      </c>
      <c r="BW81" s="529" t="s">
        <v>1402</v>
      </c>
      <c r="BX81" s="529" t="s">
        <v>1402</v>
      </c>
      <c r="BY81" s="529" t="s">
        <v>1402</v>
      </c>
      <c r="BZ81" s="529" t="s">
        <v>1402</v>
      </c>
      <c r="CA81" s="529" t="s">
        <v>1402</v>
      </c>
      <c r="CB81" s="529" t="s">
        <v>1402</v>
      </c>
      <c r="CC81" s="529" t="s">
        <v>1402</v>
      </c>
      <c r="CD81" s="529" t="s">
        <v>1402</v>
      </c>
      <c r="CE81" s="529" t="s">
        <v>1402</v>
      </c>
      <c r="CF81" s="529" t="s">
        <v>1402</v>
      </c>
      <c r="CG81" s="529" t="s">
        <v>1402</v>
      </c>
      <c r="CH81" s="529" t="s">
        <v>1402</v>
      </c>
      <c r="CI81" s="529" t="s">
        <v>1402</v>
      </c>
      <c r="CJ81" s="529" t="s">
        <v>1402</v>
      </c>
      <c r="CK81" s="529" t="s">
        <v>1806</v>
      </c>
      <c r="CL81" s="529" t="s">
        <v>1807</v>
      </c>
      <c r="CM81" s="529" t="s">
        <v>29</v>
      </c>
      <c r="CN81" s="529" t="s">
        <v>21</v>
      </c>
      <c r="CO81" s="529" t="s">
        <v>459</v>
      </c>
      <c r="CP81" s="529"/>
      <c r="CQ81" s="529"/>
      <c r="CR81" s="529"/>
      <c r="CS81" s="529"/>
      <c r="CT81" s="529"/>
      <c r="CU81" s="529"/>
      <c r="CV81" s="529"/>
      <c r="CW81" s="529"/>
      <c r="CX81" s="529" t="s">
        <v>1808</v>
      </c>
    </row>
    <row r="82" ht="14.25" spans="1:102">
      <c r="A82" s="528" t="s">
        <v>1084</v>
      </c>
      <c r="B82" s="528">
        <v>1081</v>
      </c>
      <c r="C82" s="528" t="s">
        <v>889</v>
      </c>
      <c r="D82" s="528" t="s">
        <v>1643</v>
      </c>
      <c r="E82" s="528" t="s">
        <v>1649</v>
      </c>
      <c r="F82" s="528" t="s">
        <v>1649</v>
      </c>
      <c r="G82" s="528" t="s">
        <v>1649</v>
      </c>
      <c r="H82" s="528" t="s">
        <v>1649</v>
      </c>
      <c r="I82" s="528" t="s">
        <v>1402</v>
      </c>
      <c r="J82" s="528" t="s">
        <v>1402</v>
      </c>
      <c r="K82" s="528" t="s">
        <v>1402</v>
      </c>
      <c r="L82" s="528" t="s">
        <v>1649</v>
      </c>
      <c r="M82" s="528" t="s">
        <v>1402</v>
      </c>
      <c r="N82" s="528" t="s">
        <v>1402</v>
      </c>
      <c r="O82" s="528" t="s">
        <v>1402</v>
      </c>
      <c r="P82" s="528" t="s">
        <v>1402</v>
      </c>
      <c r="Q82" s="528" t="s">
        <v>1402</v>
      </c>
      <c r="R82" s="528" t="s">
        <v>1402</v>
      </c>
      <c r="S82" s="528" t="s">
        <v>1402</v>
      </c>
      <c r="T82" s="528" t="s">
        <v>1402</v>
      </c>
      <c r="U82" s="528" t="s">
        <v>1402</v>
      </c>
      <c r="V82" s="528" t="s">
        <v>1402</v>
      </c>
      <c r="W82" s="528" t="s">
        <v>1402</v>
      </c>
      <c r="X82" s="528" t="s">
        <v>1402</v>
      </c>
      <c r="Y82" s="528" t="s">
        <v>1402</v>
      </c>
      <c r="Z82" s="528" t="s">
        <v>1643</v>
      </c>
      <c r="AA82" s="528" t="s">
        <v>1402</v>
      </c>
      <c r="AB82" s="528" t="s">
        <v>1643</v>
      </c>
      <c r="AC82" s="528" t="s">
        <v>1402</v>
      </c>
      <c r="AD82" s="528" t="s">
        <v>1402</v>
      </c>
      <c r="AE82" s="528" t="s">
        <v>1402</v>
      </c>
      <c r="AF82" s="528" t="s">
        <v>1402</v>
      </c>
      <c r="AG82" s="528" t="s">
        <v>1402</v>
      </c>
      <c r="AH82" s="528" t="s">
        <v>1402</v>
      </c>
      <c r="AI82" s="528" t="s">
        <v>1402</v>
      </c>
      <c r="AJ82" s="528" t="s">
        <v>1402</v>
      </c>
      <c r="AK82" s="528" t="s">
        <v>1643</v>
      </c>
      <c r="AL82" s="528" t="s">
        <v>1402</v>
      </c>
      <c r="AM82" s="528" t="s">
        <v>1402</v>
      </c>
      <c r="AN82" s="528" t="s">
        <v>1643</v>
      </c>
      <c r="AO82" s="528" t="s">
        <v>1402</v>
      </c>
      <c r="AP82" s="528" t="s">
        <v>1402</v>
      </c>
      <c r="AQ82" s="528" t="s">
        <v>1402</v>
      </c>
      <c r="AR82" s="528" t="s">
        <v>1402</v>
      </c>
      <c r="AS82" s="528" t="s">
        <v>1402</v>
      </c>
      <c r="AT82" s="528" t="s">
        <v>1402</v>
      </c>
      <c r="AU82" s="528" t="s">
        <v>1402</v>
      </c>
      <c r="AV82" s="528" t="s">
        <v>1402</v>
      </c>
      <c r="AW82" s="528" t="s">
        <v>1402</v>
      </c>
      <c r="AX82" s="528" t="s">
        <v>1402</v>
      </c>
      <c r="AY82" s="528" t="s">
        <v>1402</v>
      </c>
      <c r="AZ82" s="528" t="s">
        <v>1402</v>
      </c>
      <c r="BA82" s="528" t="s">
        <v>1402</v>
      </c>
      <c r="BB82" s="528" t="s">
        <v>1402</v>
      </c>
      <c r="BC82" s="528" t="s">
        <v>1402</v>
      </c>
      <c r="BD82" s="528" t="s">
        <v>1402</v>
      </c>
      <c r="BE82" s="528" t="s">
        <v>1402</v>
      </c>
      <c r="BF82" s="528" t="s">
        <v>1402</v>
      </c>
      <c r="BG82" s="528" t="s">
        <v>1402</v>
      </c>
      <c r="BH82" s="528" t="s">
        <v>1402</v>
      </c>
      <c r="BI82" s="528" t="s">
        <v>1402</v>
      </c>
      <c r="BJ82" s="528" t="s">
        <v>1402</v>
      </c>
      <c r="BK82" s="528" t="s">
        <v>1402</v>
      </c>
      <c r="BL82" s="528" t="s">
        <v>1402</v>
      </c>
      <c r="BM82" s="528" t="s">
        <v>1402</v>
      </c>
      <c r="BN82" s="528" t="s">
        <v>1402</v>
      </c>
      <c r="BO82" s="528" t="s">
        <v>1402</v>
      </c>
      <c r="BP82" s="528" t="s">
        <v>1402</v>
      </c>
      <c r="BQ82" s="528" t="s">
        <v>1402</v>
      </c>
      <c r="BR82" s="528" t="s">
        <v>1402</v>
      </c>
      <c r="BS82" s="528" t="s">
        <v>1643</v>
      </c>
      <c r="BT82" s="528" t="s">
        <v>1643</v>
      </c>
      <c r="BU82" s="528" t="s">
        <v>1402</v>
      </c>
      <c r="BV82" s="528" t="s">
        <v>1402</v>
      </c>
      <c r="BW82" s="528" t="s">
        <v>1402</v>
      </c>
      <c r="BX82" s="528" t="s">
        <v>1402</v>
      </c>
      <c r="BY82" s="528" t="s">
        <v>1643</v>
      </c>
      <c r="BZ82" s="528" t="s">
        <v>1402</v>
      </c>
      <c r="CA82" s="528" t="s">
        <v>1402</v>
      </c>
      <c r="CB82" s="528" t="s">
        <v>1402</v>
      </c>
      <c r="CC82" s="528" t="s">
        <v>1402</v>
      </c>
      <c r="CD82" s="528" t="s">
        <v>1402</v>
      </c>
      <c r="CE82" s="528" t="s">
        <v>1402</v>
      </c>
      <c r="CF82" s="528" t="s">
        <v>1402</v>
      </c>
      <c r="CG82" s="528" t="s">
        <v>1402</v>
      </c>
      <c r="CH82" s="528" t="s">
        <v>1402</v>
      </c>
      <c r="CI82" s="528" t="s">
        <v>1402</v>
      </c>
      <c r="CJ82" s="528" t="s">
        <v>1402</v>
      </c>
      <c r="CK82" s="528" t="s">
        <v>1809</v>
      </c>
      <c r="CL82" s="528" t="s">
        <v>1402</v>
      </c>
      <c r="CM82" s="528" t="s">
        <v>31</v>
      </c>
      <c r="CN82" s="528" t="s">
        <v>459</v>
      </c>
      <c r="CO82" s="528" t="s">
        <v>459</v>
      </c>
      <c r="CP82" s="528"/>
      <c r="CQ82" s="528"/>
      <c r="CR82" s="528"/>
      <c r="CS82" s="528"/>
      <c r="CT82" s="528"/>
      <c r="CU82" s="528"/>
      <c r="CV82" s="528"/>
      <c r="CW82" s="528"/>
      <c r="CX82" s="528" t="s">
        <v>1810</v>
      </c>
    </row>
    <row r="83" ht="14.25" spans="1:102">
      <c r="A83" s="529" t="s">
        <v>1087</v>
      </c>
      <c r="B83" s="529">
        <v>1082</v>
      </c>
      <c r="C83" s="529" t="s">
        <v>1088</v>
      </c>
      <c r="D83" s="529" t="s">
        <v>1402</v>
      </c>
      <c r="E83" s="529" t="s">
        <v>1402</v>
      </c>
      <c r="F83" s="529" t="s">
        <v>1402</v>
      </c>
      <c r="G83" s="529" t="s">
        <v>1402</v>
      </c>
      <c r="H83" s="529" t="s">
        <v>1402</v>
      </c>
      <c r="I83" s="529" t="s">
        <v>1402</v>
      </c>
      <c r="J83" s="529" t="s">
        <v>1402</v>
      </c>
      <c r="K83" s="529" t="s">
        <v>1402</v>
      </c>
      <c r="L83" s="529" t="s">
        <v>1402</v>
      </c>
      <c r="M83" s="529" t="s">
        <v>1402</v>
      </c>
      <c r="N83" s="529" t="s">
        <v>1402</v>
      </c>
      <c r="O83" s="529" t="s">
        <v>1402</v>
      </c>
      <c r="P83" s="529" t="s">
        <v>1402</v>
      </c>
      <c r="Q83" s="529" t="s">
        <v>1402</v>
      </c>
      <c r="R83" s="529" t="s">
        <v>1402</v>
      </c>
      <c r="S83" s="529" t="s">
        <v>1402</v>
      </c>
      <c r="T83" s="529" t="s">
        <v>1402</v>
      </c>
      <c r="U83" s="529" t="s">
        <v>1402</v>
      </c>
      <c r="V83" s="529" t="s">
        <v>1402</v>
      </c>
      <c r="W83" s="529" t="s">
        <v>1643</v>
      </c>
      <c r="X83" s="529" t="s">
        <v>1402</v>
      </c>
      <c r="Y83" s="529" t="s">
        <v>1402</v>
      </c>
      <c r="Z83" s="529" t="s">
        <v>1402</v>
      </c>
      <c r="AA83" s="529" t="s">
        <v>1402</v>
      </c>
      <c r="AB83" s="529" t="s">
        <v>1402</v>
      </c>
      <c r="AC83" s="529" t="s">
        <v>1402</v>
      </c>
      <c r="AD83" s="529" t="s">
        <v>1402</v>
      </c>
      <c r="AE83" s="529" t="s">
        <v>1402</v>
      </c>
      <c r="AF83" s="529" t="s">
        <v>1402</v>
      </c>
      <c r="AG83" s="529" t="s">
        <v>1402</v>
      </c>
      <c r="AH83" s="529" t="s">
        <v>1402</v>
      </c>
      <c r="AI83" s="529" t="s">
        <v>1643</v>
      </c>
      <c r="AJ83" s="529" t="s">
        <v>1643</v>
      </c>
      <c r="AK83" s="529" t="s">
        <v>1402</v>
      </c>
      <c r="AL83" s="529" t="s">
        <v>1643</v>
      </c>
      <c r="AM83" s="529" t="s">
        <v>1402</v>
      </c>
      <c r="AN83" s="529" t="s">
        <v>1402</v>
      </c>
      <c r="AO83" s="529" t="s">
        <v>1402</v>
      </c>
      <c r="AP83" s="529" t="s">
        <v>1402</v>
      </c>
      <c r="AQ83" s="529" t="s">
        <v>1402</v>
      </c>
      <c r="AR83" s="529" t="s">
        <v>1402</v>
      </c>
      <c r="AS83" s="529" t="s">
        <v>1402</v>
      </c>
      <c r="AT83" s="529" t="s">
        <v>1402</v>
      </c>
      <c r="AU83" s="529" t="s">
        <v>1402</v>
      </c>
      <c r="AV83" s="529" t="s">
        <v>1402</v>
      </c>
      <c r="AW83" s="529" t="s">
        <v>1643</v>
      </c>
      <c r="AX83" s="529" t="s">
        <v>1402</v>
      </c>
      <c r="AY83" s="529" t="s">
        <v>1402</v>
      </c>
      <c r="AZ83" s="529" t="s">
        <v>1402</v>
      </c>
      <c r="BA83" s="529" t="s">
        <v>1402</v>
      </c>
      <c r="BB83" s="529" t="s">
        <v>1402</v>
      </c>
      <c r="BC83" s="529" t="s">
        <v>1402</v>
      </c>
      <c r="BD83" s="529" t="s">
        <v>1402</v>
      </c>
      <c r="BE83" s="529" t="s">
        <v>1402</v>
      </c>
      <c r="BF83" s="529" t="s">
        <v>1402</v>
      </c>
      <c r="BG83" s="529" t="s">
        <v>1402</v>
      </c>
      <c r="BH83" s="529" t="s">
        <v>1402</v>
      </c>
      <c r="BI83" s="529" t="s">
        <v>1402</v>
      </c>
      <c r="BJ83" s="529" t="s">
        <v>1402</v>
      </c>
      <c r="BK83" s="529" t="s">
        <v>1402</v>
      </c>
      <c r="BL83" s="529" t="s">
        <v>1402</v>
      </c>
      <c r="BM83" s="529" t="s">
        <v>1402</v>
      </c>
      <c r="BN83" s="529" t="s">
        <v>1402</v>
      </c>
      <c r="BO83" s="529" t="s">
        <v>1402</v>
      </c>
      <c r="BP83" s="529" t="s">
        <v>1402</v>
      </c>
      <c r="BQ83" s="529" t="s">
        <v>1402</v>
      </c>
      <c r="BR83" s="529" t="s">
        <v>1402</v>
      </c>
      <c r="BS83" s="529" t="s">
        <v>1402</v>
      </c>
      <c r="BT83" s="529" t="s">
        <v>1402</v>
      </c>
      <c r="BU83" s="529" t="s">
        <v>1402</v>
      </c>
      <c r="BV83" s="529" t="s">
        <v>1402</v>
      </c>
      <c r="BW83" s="529" t="s">
        <v>1643</v>
      </c>
      <c r="BX83" s="529" t="s">
        <v>1649</v>
      </c>
      <c r="BY83" s="529" t="s">
        <v>1643</v>
      </c>
      <c r="BZ83" s="529" t="s">
        <v>1402</v>
      </c>
      <c r="CA83" s="529" t="s">
        <v>1402</v>
      </c>
      <c r="CB83" s="529" t="s">
        <v>1402</v>
      </c>
      <c r="CC83" s="529" t="s">
        <v>1402</v>
      </c>
      <c r="CD83" s="529" t="s">
        <v>1402</v>
      </c>
      <c r="CE83" s="529" t="s">
        <v>1402</v>
      </c>
      <c r="CF83" s="529" t="s">
        <v>1402</v>
      </c>
      <c r="CG83" s="529" t="s">
        <v>1402</v>
      </c>
      <c r="CH83" s="529" t="s">
        <v>1402</v>
      </c>
      <c r="CI83" s="529" t="s">
        <v>1402</v>
      </c>
      <c r="CJ83" s="529" t="s">
        <v>1402</v>
      </c>
      <c r="CK83" s="529" t="s">
        <v>1811</v>
      </c>
      <c r="CL83" s="529" t="s">
        <v>1812</v>
      </c>
      <c r="CM83" s="529" t="s">
        <v>31</v>
      </c>
      <c r="CN83" s="529" t="s">
        <v>459</v>
      </c>
      <c r="CO83" s="529" t="s">
        <v>459</v>
      </c>
      <c r="CP83" s="529"/>
      <c r="CQ83" s="529"/>
      <c r="CR83" s="529"/>
      <c r="CS83" s="529"/>
      <c r="CT83" s="529"/>
      <c r="CU83" s="529"/>
      <c r="CV83" s="529"/>
      <c r="CW83" s="529"/>
      <c r="CX83" s="529" t="s">
        <v>1813</v>
      </c>
    </row>
    <row r="84" ht="14.25" spans="1:102">
      <c r="A84" s="528" t="s">
        <v>1091</v>
      </c>
      <c r="B84" s="528">
        <v>1083</v>
      </c>
      <c r="C84" s="528" t="s">
        <v>1092</v>
      </c>
      <c r="D84" s="528" t="s">
        <v>1402</v>
      </c>
      <c r="E84" s="528" t="s">
        <v>1402</v>
      </c>
      <c r="F84" s="528" t="s">
        <v>1402</v>
      </c>
      <c r="G84" s="528" t="s">
        <v>1402</v>
      </c>
      <c r="H84" s="528" t="s">
        <v>1402</v>
      </c>
      <c r="I84" s="528" t="s">
        <v>1402</v>
      </c>
      <c r="J84" s="528" t="s">
        <v>1402</v>
      </c>
      <c r="K84" s="528" t="s">
        <v>1402</v>
      </c>
      <c r="L84" s="528" t="s">
        <v>1402</v>
      </c>
      <c r="M84" s="528" t="s">
        <v>1402</v>
      </c>
      <c r="N84" s="528" t="s">
        <v>1402</v>
      </c>
      <c r="O84" s="528" t="s">
        <v>1643</v>
      </c>
      <c r="P84" s="528" t="s">
        <v>1649</v>
      </c>
      <c r="Q84" s="528" t="s">
        <v>1649</v>
      </c>
      <c r="R84" s="528" t="s">
        <v>1649</v>
      </c>
      <c r="S84" s="528" t="s">
        <v>1402</v>
      </c>
      <c r="T84" s="528" t="s">
        <v>1402</v>
      </c>
      <c r="U84" s="528" t="s">
        <v>1402</v>
      </c>
      <c r="V84" s="528" t="s">
        <v>1402</v>
      </c>
      <c r="W84" s="528" t="s">
        <v>1402</v>
      </c>
      <c r="X84" s="528" t="s">
        <v>1402</v>
      </c>
      <c r="Y84" s="528" t="s">
        <v>1402</v>
      </c>
      <c r="Z84" s="528" t="s">
        <v>1643</v>
      </c>
      <c r="AA84" s="528" t="s">
        <v>1402</v>
      </c>
      <c r="AB84" s="528" t="s">
        <v>1643</v>
      </c>
      <c r="AC84" s="528" t="s">
        <v>1402</v>
      </c>
      <c r="AD84" s="528" t="s">
        <v>1402</v>
      </c>
      <c r="AE84" s="528" t="s">
        <v>1643</v>
      </c>
      <c r="AF84" s="528" t="s">
        <v>1402</v>
      </c>
      <c r="AG84" s="528" t="s">
        <v>1402</v>
      </c>
      <c r="AH84" s="528" t="s">
        <v>1402</v>
      </c>
      <c r="AI84" s="528" t="s">
        <v>1402</v>
      </c>
      <c r="AJ84" s="528" t="s">
        <v>1402</v>
      </c>
      <c r="AK84" s="528" t="s">
        <v>1402</v>
      </c>
      <c r="AL84" s="528" t="s">
        <v>1402</v>
      </c>
      <c r="AM84" s="528" t="s">
        <v>1402</v>
      </c>
      <c r="AN84" s="528" t="s">
        <v>1402</v>
      </c>
      <c r="AO84" s="528" t="s">
        <v>1402</v>
      </c>
      <c r="AP84" s="528" t="s">
        <v>1402</v>
      </c>
      <c r="AQ84" s="528" t="s">
        <v>1643</v>
      </c>
      <c r="AR84" s="528" t="s">
        <v>1402</v>
      </c>
      <c r="AS84" s="528" t="s">
        <v>1402</v>
      </c>
      <c r="AT84" s="528" t="s">
        <v>1402</v>
      </c>
      <c r="AU84" s="528" t="s">
        <v>1643</v>
      </c>
      <c r="AV84" s="528" t="s">
        <v>1402</v>
      </c>
      <c r="AW84" s="528" t="s">
        <v>1402</v>
      </c>
      <c r="AX84" s="528" t="s">
        <v>1402</v>
      </c>
      <c r="AY84" s="528" t="s">
        <v>1402</v>
      </c>
      <c r="AZ84" s="528" t="s">
        <v>1402</v>
      </c>
      <c r="BA84" s="528" t="s">
        <v>1402</v>
      </c>
      <c r="BB84" s="528" t="s">
        <v>1402</v>
      </c>
      <c r="BC84" s="528" t="s">
        <v>1402</v>
      </c>
      <c r="BD84" s="528" t="s">
        <v>1402</v>
      </c>
      <c r="BE84" s="528" t="s">
        <v>1402</v>
      </c>
      <c r="BF84" s="528" t="s">
        <v>1402</v>
      </c>
      <c r="BG84" s="528" t="s">
        <v>1402</v>
      </c>
      <c r="BH84" s="528" t="s">
        <v>1402</v>
      </c>
      <c r="BI84" s="528" t="s">
        <v>1402</v>
      </c>
      <c r="BJ84" s="528" t="s">
        <v>1402</v>
      </c>
      <c r="BK84" s="528" t="s">
        <v>1402</v>
      </c>
      <c r="BL84" s="528" t="s">
        <v>1402</v>
      </c>
      <c r="BM84" s="528" t="s">
        <v>1643</v>
      </c>
      <c r="BN84" s="528" t="s">
        <v>1402</v>
      </c>
      <c r="BO84" s="528" t="s">
        <v>1643</v>
      </c>
      <c r="BP84" s="528" t="s">
        <v>1643</v>
      </c>
      <c r="BQ84" s="528" t="s">
        <v>1643</v>
      </c>
      <c r="BR84" s="528" t="s">
        <v>1402</v>
      </c>
      <c r="BS84" s="528" t="s">
        <v>1643</v>
      </c>
      <c r="BT84" s="528" t="s">
        <v>1402</v>
      </c>
      <c r="BU84" s="528" t="s">
        <v>1402</v>
      </c>
      <c r="BV84" s="528" t="s">
        <v>1402</v>
      </c>
      <c r="BW84" s="528" t="s">
        <v>1402</v>
      </c>
      <c r="BX84" s="528" t="s">
        <v>1402</v>
      </c>
      <c r="BY84" s="528" t="s">
        <v>1402</v>
      </c>
      <c r="BZ84" s="528" t="s">
        <v>1402</v>
      </c>
      <c r="CA84" s="528" t="s">
        <v>1402</v>
      </c>
      <c r="CB84" s="528" t="s">
        <v>1402</v>
      </c>
      <c r="CC84" s="528" t="s">
        <v>1402</v>
      </c>
      <c r="CD84" s="528" t="s">
        <v>1402</v>
      </c>
      <c r="CE84" s="528" t="s">
        <v>1402</v>
      </c>
      <c r="CF84" s="528" t="s">
        <v>1402</v>
      </c>
      <c r="CG84" s="528" t="s">
        <v>1402</v>
      </c>
      <c r="CH84" s="528" t="s">
        <v>1402</v>
      </c>
      <c r="CI84" s="528" t="s">
        <v>1402</v>
      </c>
      <c r="CJ84" s="528" t="s">
        <v>1402</v>
      </c>
      <c r="CK84" s="528" t="s">
        <v>1814</v>
      </c>
      <c r="CL84" s="528" t="s">
        <v>1402</v>
      </c>
      <c r="CM84" s="528" t="s">
        <v>21</v>
      </c>
      <c r="CN84" s="528" t="s">
        <v>11</v>
      </c>
      <c r="CO84" s="528" t="s">
        <v>459</v>
      </c>
      <c r="CP84" s="528"/>
      <c r="CQ84" s="528"/>
      <c r="CR84" s="528"/>
      <c r="CS84" s="528"/>
      <c r="CT84" s="528"/>
      <c r="CU84" s="528"/>
      <c r="CV84" s="528"/>
      <c r="CW84" s="528"/>
      <c r="CX84" s="528" t="s">
        <v>1815</v>
      </c>
    </row>
    <row r="85" ht="14.25" spans="1:102">
      <c r="A85" s="529" t="s">
        <v>1095</v>
      </c>
      <c r="B85" s="529">
        <v>1084</v>
      </c>
      <c r="C85" s="529" t="s">
        <v>889</v>
      </c>
      <c r="D85" s="529" t="s">
        <v>1643</v>
      </c>
      <c r="E85" s="529" t="s">
        <v>1402</v>
      </c>
      <c r="F85" s="529" t="s">
        <v>1402</v>
      </c>
      <c r="G85" s="529" t="s">
        <v>1402</v>
      </c>
      <c r="H85" s="529" t="s">
        <v>1402</v>
      </c>
      <c r="I85" s="529" t="s">
        <v>1402</v>
      </c>
      <c r="J85" s="529" t="s">
        <v>1402</v>
      </c>
      <c r="K85" s="529" t="s">
        <v>1402</v>
      </c>
      <c r="L85" s="529" t="s">
        <v>1402</v>
      </c>
      <c r="M85" s="529" t="s">
        <v>1402</v>
      </c>
      <c r="N85" s="529" t="s">
        <v>1402</v>
      </c>
      <c r="O85" s="529" t="s">
        <v>1643</v>
      </c>
      <c r="P85" s="529" t="s">
        <v>1402</v>
      </c>
      <c r="Q85" s="529" t="s">
        <v>1402</v>
      </c>
      <c r="R85" s="529" t="s">
        <v>1402</v>
      </c>
      <c r="S85" s="529" t="s">
        <v>1402</v>
      </c>
      <c r="T85" s="529" t="s">
        <v>1402</v>
      </c>
      <c r="U85" s="529" t="s">
        <v>1402</v>
      </c>
      <c r="V85" s="529" t="s">
        <v>1402</v>
      </c>
      <c r="W85" s="529" t="s">
        <v>1643</v>
      </c>
      <c r="X85" s="529" t="s">
        <v>1402</v>
      </c>
      <c r="Y85" s="529" t="s">
        <v>1402</v>
      </c>
      <c r="Z85" s="529" t="s">
        <v>1402</v>
      </c>
      <c r="AA85" s="529" t="s">
        <v>1402</v>
      </c>
      <c r="AB85" s="529" t="s">
        <v>1402</v>
      </c>
      <c r="AC85" s="529" t="s">
        <v>1402</v>
      </c>
      <c r="AD85" s="529" t="s">
        <v>1402</v>
      </c>
      <c r="AE85" s="529" t="s">
        <v>1402</v>
      </c>
      <c r="AF85" s="529" t="s">
        <v>1402</v>
      </c>
      <c r="AG85" s="529" t="s">
        <v>1402</v>
      </c>
      <c r="AH85" s="529" t="s">
        <v>1402</v>
      </c>
      <c r="AI85" s="529" t="s">
        <v>1643</v>
      </c>
      <c r="AJ85" s="529" t="s">
        <v>1643</v>
      </c>
      <c r="AK85" s="529" t="s">
        <v>1402</v>
      </c>
      <c r="AL85" s="529" t="s">
        <v>1402</v>
      </c>
      <c r="AM85" s="529" t="s">
        <v>1402</v>
      </c>
      <c r="AN85" s="529" t="s">
        <v>1402</v>
      </c>
      <c r="AO85" s="529" t="s">
        <v>1402</v>
      </c>
      <c r="AP85" s="529" t="s">
        <v>1402</v>
      </c>
      <c r="AQ85" s="529" t="s">
        <v>1643</v>
      </c>
      <c r="AR85" s="529" t="s">
        <v>1402</v>
      </c>
      <c r="AS85" s="529" t="s">
        <v>1402</v>
      </c>
      <c r="AT85" s="529" t="s">
        <v>1402</v>
      </c>
      <c r="AU85" s="529" t="s">
        <v>1643</v>
      </c>
      <c r="AV85" s="529" t="s">
        <v>1402</v>
      </c>
      <c r="AW85" s="529" t="s">
        <v>1643</v>
      </c>
      <c r="AX85" s="529" t="s">
        <v>1402</v>
      </c>
      <c r="AY85" s="529" t="s">
        <v>1402</v>
      </c>
      <c r="AZ85" s="529" t="s">
        <v>1402</v>
      </c>
      <c r="BA85" s="529" t="s">
        <v>1402</v>
      </c>
      <c r="BB85" s="529" t="s">
        <v>1402</v>
      </c>
      <c r="BC85" s="529" t="s">
        <v>1402</v>
      </c>
      <c r="BD85" s="529" t="s">
        <v>1643</v>
      </c>
      <c r="BE85" s="529" t="s">
        <v>1402</v>
      </c>
      <c r="BF85" s="529" t="s">
        <v>1402</v>
      </c>
      <c r="BG85" s="529" t="s">
        <v>1402</v>
      </c>
      <c r="BH85" s="529" t="s">
        <v>1402</v>
      </c>
      <c r="BI85" s="529" t="s">
        <v>1402</v>
      </c>
      <c r="BJ85" s="529" t="s">
        <v>1402</v>
      </c>
      <c r="BK85" s="529" t="s">
        <v>1402</v>
      </c>
      <c r="BL85" s="529" t="s">
        <v>1402</v>
      </c>
      <c r="BM85" s="529" t="s">
        <v>1402</v>
      </c>
      <c r="BN85" s="529" t="s">
        <v>1402</v>
      </c>
      <c r="BO85" s="529" t="s">
        <v>1402</v>
      </c>
      <c r="BP85" s="529" t="s">
        <v>1402</v>
      </c>
      <c r="BQ85" s="529" t="s">
        <v>1402</v>
      </c>
      <c r="BR85" s="529" t="s">
        <v>1402</v>
      </c>
      <c r="BS85" s="529" t="s">
        <v>1402</v>
      </c>
      <c r="BT85" s="529" t="s">
        <v>1402</v>
      </c>
      <c r="BU85" s="529" t="s">
        <v>1402</v>
      </c>
      <c r="BV85" s="529" t="s">
        <v>1402</v>
      </c>
      <c r="BW85" s="529" t="s">
        <v>1643</v>
      </c>
      <c r="BX85" s="529" t="s">
        <v>1402</v>
      </c>
      <c r="BY85" s="529" t="s">
        <v>1402</v>
      </c>
      <c r="BZ85" s="529" t="s">
        <v>1402</v>
      </c>
      <c r="CA85" s="529" t="s">
        <v>1402</v>
      </c>
      <c r="CB85" s="529" t="s">
        <v>1402</v>
      </c>
      <c r="CC85" s="529" t="s">
        <v>1402</v>
      </c>
      <c r="CD85" s="529" t="s">
        <v>1402</v>
      </c>
      <c r="CE85" s="529" t="s">
        <v>1402</v>
      </c>
      <c r="CF85" s="529" t="s">
        <v>1402</v>
      </c>
      <c r="CG85" s="529" t="s">
        <v>1402</v>
      </c>
      <c r="CH85" s="529" t="s">
        <v>1402</v>
      </c>
      <c r="CI85" s="529" t="s">
        <v>1402</v>
      </c>
      <c r="CJ85" s="529" t="s">
        <v>1402</v>
      </c>
      <c r="CK85" s="529" t="s">
        <v>1816</v>
      </c>
      <c r="CL85" s="529" t="s">
        <v>1658</v>
      </c>
      <c r="CM85" s="529" t="s">
        <v>31</v>
      </c>
      <c r="CN85" s="529" t="s">
        <v>459</v>
      </c>
      <c r="CO85" s="529" t="s">
        <v>459</v>
      </c>
      <c r="CP85" s="529"/>
      <c r="CQ85" s="529"/>
      <c r="CR85" s="529"/>
      <c r="CS85" s="529"/>
      <c r="CT85" s="529"/>
      <c r="CU85" s="529"/>
      <c r="CV85" s="529"/>
      <c r="CW85" s="529"/>
      <c r="CX85" s="529" t="s">
        <v>1817</v>
      </c>
    </row>
    <row r="86" ht="14.25" spans="1:102">
      <c r="A86" s="528" t="s">
        <v>1098</v>
      </c>
      <c r="B86" s="528">
        <v>1085</v>
      </c>
      <c r="C86" s="528" t="s">
        <v>1099</v>
      </c>
      <c r="D86" s="528" t="s">
        <v>1643</v>
      </c>
      <c r="E86" s="528" t="s">
        <v>1402</v>
      </c>
      <c r="F86" s="528" t="s">
        <v>1402</v>
      </c>
      <c r="G86" s="528" t="s">
        <v>1402</v>
      </c>
      <c r="H86" s="528" t="s">
        <v>1402</v>
      </c>
      <c r="I86" s="528" t="s">
        <v>1402</v>
      </c>
      <c r="J86" s="528" t="s">
        <v>1402</v>
      </c>
      <c r="K86" s="528" t="s">
        <v>1402</v>
      </c>
      <c r="L86" s="528" t="s">
        <v>1402</v>
      </c>
      <c r="M86" s="528" t="s">
        <v>1402</v>
      </c>
      <c r="N86" s="528" t="s">
        <v>1402</v>
      </c>
      <c r="O86" s="528" t="s">
        <v>1402</v>
      </c>
      <c r="P86" s="528" t="s">
        <v>1402</v>
      </c>
      <c r="Q86" s="528" t="s">
        <v>1402</v>
      </c>
      <c r="R86" s="528" t="s">
        <v>1402</v>
      </c>
      <c r="S86" s="528" t="s">
        <v>1402</v>
      </c>
      <c r="T86" s="528" t="s">
        <v>1402</v>
      </c>
      <c r="U86" s="528" t="s">
        <v>1402</v>
      </c>
      <c r="V86" s="528" t="s">
        <v>1402</v>
      </c>
      <c r="W86" s="528" t="s">
        <v>1643</v>
      </c>
      <c r="X86" s="528" t="s">
        <v>1402</v>
      </c>
      <c r="Y86" s="528" t="s">
        <v>1402</v>
      </c>
      <c r="Z86" s="528" t="s">
        <v>1402</v>
      </c>
      <c r="AA86" s="528" t="s">
        <v>1402</v>
      </c>
      <c r="AB86" s="528" t="s">
        <v>1402</v>
      </c>
      <c r="AC86" s="528" t="s">
        <v>1402</v>
      </c>
      <c r="AD86" s="528" t="s">
        <v>1402</v>
      </c>
      <c r="AE86" s="528" t="s">
        <v>1402</v>
      </c>
      <c r="AF86" s="528" t="s">
        <v>1402</v>
      </c>
      <c r="AG86" s="528" t="s">
        <v>1402</v>
      </c>
      <c r="AH86" s="528" t="s">
        <v>1402</v>
      </c>
      <c r="AI86" s="528" t="s">
        <v>1402</v>
      </c>
      <c r="AJ86" s="528" t="s">
        <v>1402</v>
      </c>
      <c r="AK86" s="528" t="s">
        <v>1643</v>
      </c>
      <c r="AL86" s="528" t="s">
        <v>1402</v>
      </c>
      <c r="AM86" s="528" t="s">
        <v>1402</v>
      </c>
      <c r="AN86" s="528" t="s">
        <v>1402</v>
      </c>
      <c r="AO86" s="528" t="s">
        <v>1402</v>
      </c>
      <c r="AP86" s="528" t="s">
        <v>1402</v>
      </c>
      <c r="AQ86" s="528" t="s">
        <v>1402</v>
      </c>
      <c r="AR86" s="528" t="s">
        <v>1402</v>
      </c>
      <c r="AS86" s="528" t="s">
        <v>1402</v>
      </c>
      <c r="AT86" s="528" t="s">
        <v>1402</v>
      </c>
      <c r="AU86" s="528" t="s">
        <v>1402</v>
      </c>
      <c r="AV86" s="528" t="s">
        <v>1643</v>
      </c>
      <c r="AW86" s="528" t="s">
        <v>1402</v>
      </c>
      <c r="AX86" s="528" t="s">
        <v>1402</v>
      </c>
      <c r="AY86" s="528" t="s">
        <v>1402</v>
      </c>
      <c r="AZ86" s="528" t="s">
        <v>1402</v>
      </c>
      <c r="BA86" s="528" t="s">
        <v>1402</v>
      </c>
      <c r="BB86" s="528" t="s">
        <v>1402</v>
      </c>
      <c r="BC86" s="528" t="s">
        <v>1402</v>
      </c>
      <c r="BD86" s="528" t="s">
        <v>1402</v>
      </c>
      <c r="BE86" s="528" t="s">
        <v>1402</v>
      </c>
      <c r="BF86" s="528" t="s">
        <v>1402</v>
      </c>
      <c r="BG86" s="528" t="s">
        <v>1402</v>
      </c>
      <c r="BH86" s="528" t="s">
        <v>1402</v>
      </c>
      <c r="BI86" s="528" t="s">
        <v>1402</v>
      </c>
      <c r="BJ86" s="528" t="s">
        <v>1402</v>
      </c>
      <c r="BK86" s="528" t="s">
        <v>1402</v>
      </c>
      <c r="BL86" s="528" t="s">
        <v>1402</v>
      </c>
      <c r="BM86" s="528" t="s">
        <v>1402</v>
      </c>
      <c r="BN86" s="528" t="s">
        <v>1402</v>
      </c>
      <c r="BO86" s="528" t="s">
        <v>1402</v>
      </c>
      <c r="BP86" s="528" t="s">
        <v>1402</v>
      </c>
      <c r="BQ86" s="528" t="s">
        <v>1402</v>
      </c>
      <c r="BR86" s="528" t="s">
        <v>1402</v>
      </c>
      <c r="BS86" s="528" t="s">
        <v>1643</v>
      </c>
      <c r="BT86" s="528" t="s">
        <v>1402</v>
      </c>
      <c r="BU86" s="528" t="s">
        <v>1643</v>
      </c>
      <c r="BV86" s="528" t="s">
        <v>1402</v>
      </c>
      <c r="BW86" s="528" t="s">
        <v>1402</v>
      </c>
      <c r="BX86" s="528" t="s">
        <v>1402</v>
      </c>
      <c r="BY86" s="528" t="s">
        <v>1643</v>
      </c>
      <c r="BZ86" s="528" t="s">
        <v>1402</v>
      </c>
      <c r="CA86" s="528" t="s">
        <v>1402</v>
      </c>
      <c r="CB86" s="528" t="s">
        <v>1402</v>
      </c>
      <c r="CC86" s="528" t="s">
        <v>1402</v>
      </c>
      <c r="CD86" s="528" t="s">
        <v>1402</v>
      </c>
      <c r="CE86" s="528" t="s">
        <v>1402</v>
      </c>
      <c r="CF86" s="528" t="s">
        <v>1402</v>
      </c>
      <c r="CG86" s="528" t="s">
        <v>1402</v>
      </c>
      <c r="CH86" s="528" t="s">
        <v>1402</v>
      </c>
      <c r="CI86" s="528" t="s">
        <v>1402</v>
      </c>
      <c r="CJ86" s="528" t="s">
        <v>1402</v>
      </c>
      <c r="CK86" s="528" t="s">
        <v>1818</v>
      </c>
      <c r="CL86" s="528" t="s">
        <v>1402</v>
      </c>
      <c r="CM86" s="528" t="s">
        <v>31</v>
      </c>
      <c r="CN86" s="528" t="s">
        <v>459</v>
      </c>
      <c r="CO86" s="528" t="s">
        <v>459</v>
      </c>
      <c r="CP86" s="528"/>
      <c r="CQ86" s="528"/>
      <c r="CR86" s="528"/>
      <c r="CS86" s="528"/>
      <c r="CT86" s="528"/>
      <c r="CU86" s="528"/>
      <c r="CV86" s="528"/>
      <c r="CW86" s="528"/>
      <c r="CX86" s="528" t="s">
        <v>1819</v>
      </c>
    </row>
    <row r="87" ht="14.25" spans="1:102">
      <c r="A87" s="529" t="s">
        <v>1102</v>
      </c>
      <c r="B87" s="529">
        <v>1086</v>
      </c>
      <c r="C87" s="529" t="s">
        <v>889</v>
      </c>
      <c r="D87" s="529" t="s">
        <v>1643</v>
      </c>
      <c r="E87" s="529" t="s">
        <v>1402</v>
      </c>
      <c r="F87" s="529" t="s">
        <v>1402</v>
      </c>
      <c r="G87" s="529" t="s">
        <v>1402</v>
      </c>
      <c r="H87" s="529" t="s">
        <v>1402</v>
      </c>
      <c r="I87" s="529" t="s">
        <v>1402</v>
      </c>
      <c r="J87" s="529" t="s">
        <v>1402</v>
      </c>
      <c r="K87" s="529" t="s">
        <v>1402</v>
      </c>
      <c r="L87" s="529" t="s">
        <v>1402</v>
      </c>
      <c r="M87" s="529" t="s">
        <v>1402</v>
      </c>
      <c r="N87" s="529" t="s">
        <v>1402</v>
      </c>
      <c r="O87" s="529" t="s">
        <v>1402</v>
      </c>
      <c r="P87" s="529" t="s">
        <v>1402</v>
      </c>
      <c r="Q87" s="529" t="s">
        <v>1402</v>
      </c>
      <c r="R87" s="529" t="s">
        <v>1402</v>
      </c>
      <c r="S87" s="529" t="s">
        <v>1402</v>
      </c>
      <c r="T87" s="529" t="s">
        <v>1402</v>
      </c>
      <c r="U87" s="529" t="s">
        <v>1402</v>
      </c>
      <c r="V87" s="529" t="s">
        <v>1402</v>
      </c>
      <c r="W87" s="529" t="s">
        <v>1402</v>
      </c>
      <c r="X87" s="529" t="s">
        <v>1402</v>
      </c>
      <c r="Y87" s="529" t="s">
        <v>1402</v>
      </c>
      <c r="Z87" s="529" t="s">
        <v>1643</v>
      </c>
      <c r="AA87" s="529" t="s">
        <v>1402</v>
      </c>
      <c r="AB87" s="529" t="s">
        <v>1402</v>
      </c>
      <c r="AC87" s="529" t="s">
        <v>1402</v>
      </c>
      <c r="AD87" s="529" t="s">
        <v>1402</v>
      </c>
      <c r="AE87" s="529" t="s">
        <v>1402</v>
      </c>
      <c r="AF87" s="529" t="s">
        <v>1402</v>
      </c>
      <c r="AG87" s="529" t="s">
        <v>1643</v>
      </c>
      <c r="AH87" s="529" t="s">
        <v>1402</v>
      </c>
      <c r="AI87" s="529" t="s">
        <v>1402</v>
      </c>
      <c r="AJ87" s="529" t="s">
        <v>1402</v>
      </c>
      <c r="AK87" s="529" t="s">
        <v>1664</v>
      </c>
      <c r="AL87" s="529" t="s">
        <v>1402</v>
      </c>
      <c r="AM87" s="529" t="s">
        <v>1402</v>
      </c>
      <c r="AN87" s="529" t="s">
        <v>1402</v>
      </c>
      <c r="AO87" s="529" t="s">
        <v>1402</v>
      </c>
      <c r="AP87" s="529" t="s">
        <v>1402</v>
      </c>
      <c r="AQ87" s="529" t="s">
        <v>1402</v>
      </c>
      <c r="AR87" s="529" t="s">
        <v>1402</v>
      </c>
      <c r="AS87" s="529" t="s">
        <v>1402</v>
      </c>
      <c r="AT87" s="529" t="s">
        <v>1402</v>
      </c>
      <c r="AU87" s="529" t="s">
        <v>1402</v>
      </c>
      <c r="AV87" s="529" t="s">
        <v>1402</v>
      </c>
      <c r="AW87" s="529" t="s">
        <v>1402</v>
      </c>
      <c r="AX87" s="529" t="s">
        <v>1402</v>
      </c>
      <c r="AY87" s="529" t="s">
        <v>1402</v>
      </c>
      <c r="AZ87" s="529" t="s">
        <v>1402</v>
      </c>
      <c r="BA87" s="529" t="s">
        <v>1402</v>
      </c>
      <c r="BB87" s="529" t="s">
        <v>1402</v>
      </c>
      <c r="BC87" s="529" t="s">
        <v>1402</v>
      </c>
      <c r="BD87" s="529" t="s">
        <v>1664</v>
      </c>
      <c r="BE87" s="529" t="s">
        <v>1402</v>
      </c>
      <c r="BF87" s="529" t="s">
        <v>1402</v>
      </c>
      <c r="BG87" s="529" t="s">
        <v>1402</v>
      </c>
      <c r="BH87" s="529" t="s">
        <v>1402</v>
      </c>
      <c r="BI87" s="529" t="s">
        <v>1402</v>
      </c>
      <c r="BJ87" s="529" t="s">
        <v>1402</v>
      </c>
      <c r="BK87" s="529" t="s">
        <v>1402</v>
      </c>
      <c r="BL87" s="529" t="s">
        <v>1402</v>
      </c>
      <c r="BM87" s="529" t="s">
        <v>1402</v>
      </c>
      <c r="BN87" s="529" t="s">
        <v>1402</v>
      </c>
      <c r="BO87" s="529" t="s">
        <v>1402</v>
      </c>
      <c r="BP87" s="529" t="s">
        <v>1402</v>
      </c>
      <c r="BQ87" s="529" t="s">
        <v>1402</v>
      </c>
      <c r="BR87" s="529" t="s">
        <v>1402</v>
      </c>
      <c r="BS87" s="529" t="s">
        <v>1402</v>
      </c>
      <c r="BT87" s="529" t="s">
        <v>1402</v>
      </c>
      <c r="BU87" s="529" t="s">
        <v>1402</v>
      </c>
      <c r="BV87" s="529" t="s">
        <v>1402</v>
      </c>
      <c r="BW87" s="529" t="s">
        <v>1402</v>
      </c>
      <c r="BX87" s="529" t="s">
        <v>1402</v>
      </c>
      <c r="BY87" s="529" t="s">
        <v>1643</v>
      </c>
      <c r="BZ87" s="529" t="s">
        <v>1402</v>
      </c>
      <c r="CA87" s="529" t="s">
        <v>1402</v>
      </c>
      <c r="CB87" s="529" t="s">
        <v>1402</v>
      </c>
      <c r="CC87" s="529" t="s">
        <v>1402</v>
      </c>
      <c r="CD87" s="529" t="s">
        <v>1402</v>
      </c>
      <c r="CE87" s="529" t="s">
        <v>1402</v>
      </c>
      <c r="CF87" s="529" t="s">
        <v>1402</v>
      </c>
      <c r="CG87" s="529" t="s">
        <v>1402</v>
      </c>
      <c r="CH87" s="529" t="s">
        <v>1402</v>
      </c>
      <c r="CI87" s="529" t="s">
        <v>1402</v>
      </c>
      <c r="CJ87" s="529" t="s">
        <v>1402</v>
      </c>
      <c r="CK87" s="529" t="s">
        <v>1820</v>
      </c>
      <c r="CL87" s="529" t="s">
        <v>1645</v>
      </c>
      <c r="CM87" s="529" t="s">
        <v>31</v>
      </c>
      <c r="CN87" s="529" t="s">
        <v>459</v>
      </c>
      <c r="CO87" s="529" t="s">
        <v>459</v>
      </c>
      <c r="CP87" s="529"/>
      <c r="CQ87" s="529"/>
      <c r="CR87" s="529"/>
      <c r="CS87" s="529"/>
      <c r="CT87" s="529"/>
      <c r="CU87" s="529"/>
      <c r="CV87" s="529"/>
      <c r="CW87" s="529"/>
      <c r="CX87" s="529" t="s">
        <v>1821</v>
      </c>
    </row>
    <row r="88" ht="14.25" spans="1:102">
      <c r="A88" s="528" t="s">
        <v>1105</v>
      </c>
      <c r="B88" s="528">
        <v>1087</v>
      </c>
      <c r="C88" s="528" t="s">
        <v>996</v>
      </c>
      <c r="D88" s="528" t="s">
        <v>1643</v>
      </c>
      <c r="E88" s="528" t="s">
        <v>1402</v>
      </c>
      <c r="F88" s="528" t="s">
        <v>1402</v>
      </c>
      <c r="G88" s="528" t="s">
        <v>1402</v>
      </c>
      <c r="H88" s="528" t="s">
        <v>1402</v>
      </c>
      <c r="I88" s="528" t="s">
        <v>1402</v>
      </c>
      <c r="J88" s="528" t="s">
        <v>1402</v>
      </c>
      <c r="K88" s="528" t="s">
        <v>1402</v>
      </c>
      <c r="L88" s="528" t="s">
        <v>1402</v>
      </c>
      <c r="M88" s="528" t="s">
        <v>1402</v>
      </c>
      <c r="N88" s="528" t="s">
        <v>1402</v>
      </c>
      <c r="O88" s="528" t="s">
        <v>1402</v>
      </c>
      <c r="P88" s="528" t="s">
        <v>1402</v>
      </c>
      <c r="Q88" s="528" t="s">
        <v>1402</v>
      </c>
      <c r="R88" s="528" t="s">
        <v>1402</v>
      </c>
      <c r="S88" s="528" t="s">
        <v>1402</v>
      </c>
      <c r="T88" s="528" t="s">
        <v>1402</v>
      </c>
      <c r="U88" s="528" t="s">
        <v>1402</v>
      </c>
      <c r="V88" s="528" t="s">
        <v>1402</v>
      </c>
      <c r="W88" s="528" t="s">
        <v>1402</v>
      </c>
      <c r="X88" s="528" t="s">
        <v>1643</v>
      </c>
      <c r="Y88" s="528" t="s">
        <v>1402</v>
      </c>
      <c r="Z88" s="528" t="s">
        <v>1402</v>
      </c>
      <c r="AA88" s="528" t="s">
        <v>1402</v>
      </c>
      <c r="AB88" s="528" t="s">
        <v>1402</v>
      </c>
      <c r="AC88" s="528" t="s">
        <v>1402</v>
      </c>
      <c r="AD88" s="528" t="s">
        <v>1402</v>
      </c>
      <c r="AE88" s="528" t="s">
        <v>1402</v>
      </c>
      <c r="AF88" s="528" t="s">
        <v>1402</v>
      </c>
      <c r="AG88" s="528" t="s">
        <v>1402</v>
      </c>
      <c r="AH88" s="528" t="s">
        <v>1402</v>
      </c>
      <c r="AI88" s="528" t="s">
        <v>1402</v>
      </c>
      <c r="AJ88" s="528" t="s">
        <v>1402</v>
      </c>
      <c r="AK88" s="528" t="s">
        <v>1643</v>
      </c>
      <c r="AL88" s="528" t="s">
        <v>1402</v>
      </c>
      <c r="AM88" s="528" t="s">
        <v>1402</v>
      </c>
      <c r="AN88" s="528" t="s">
        <v>1402</v>
      </c>
      <c r="AO88" s="528" t="s">
        <v>1402</v>
      </c>
      <c r="AP88" s="528" t="s">
        <v>1402</v>
      </c>
      <c r="AQ88" s="528" t="s">
        <v>1402</v>
      </c>
      <c r="AR88" s="528" t="s">
        <v>1402</v>
      </c>
      <c r="AS88" s="528" t="s">
        <v>1402</v>
      </c>
      <c r="AT88" s="528" t="s">
        <v>1402</v>
      </c>
      <c r="AU88" s="528" t="s">
        <v>1402</v>
      </c>
      <c r="AV88" s="528" t="s">
        <v>1402</v>
      </c>
      <c r="AW88" s="528" t="s">
        <v>1402</v>
      </c>
      <c r="AX88" s="528" t="s">
        <v>1402</v>
      </c>
      <c r="AY88" s="528" t="s">
        <v>1402</v>
      </c>
      <c r="AZ88" s="528" t="s">
        <v>1402</v>
      </c>
      <c r="BA88" s="528" t="s">
        <v>1402</v>
      </c>
      <c r="BB88" s="528" t="s">
        <v>1402</v>
      </c>
      <c r="BC88" s="528" t="s">
        <v>1402</v>
      </c>
      <c r="BD88" s="528" t="s">
        <v>1664</v>
      </c>
      <c r="BE88" s="528" t="s">
        <v>1402</v>
      </c>
      <c r="BF88" s="528" t="s">
        <v>1402</v>
      </c>
      <c r="BG88" s="528" t="s">
        <v>1402</v>
      </c>
      <c r="BH88" s="528" t="s">
        <v>1402</v>
      </c>
      <c r="BI88" s="528" t="s">
        <v>1402</v>
      </c>
      <c r="BJ88" s="528" t="s">
        <v>1402</v>
      </c>
      <c r="BK88" s="528" t="s">
        <v>1402</v>
      </c>
      <c r="BL88" s="528" t="s">
        <v>1402</v>
      </c>
      <c r="BM88" s="528" t="s">
        <v>1402</v>
      </c>
      <c r="BN88" s="528" t="s">
        <v>1402</v>
      </c>
      <c r="BO88" s="528" t="s">
        <v>1402</v>
      </c>
      <c r="BP88" s="528" t="s">
        <v>1402</v>
      </c>
      <c r="BQ88" s="528" t="s">
        <v>1402</v>
      </c>
      <c r="BR88" s="528" t="s">
        <v>1402</v>
      </c>
      <c r="BS88" s="528" t="s">
        <v>1402</v>
      </c>
      <c r="BT88" s="528" t="s">
        <v>1402</v>
      </c>
      <c r="BU88" s="528" t="s">
        <v>1402</v>
      </c>
      <c r="BV88" s="528" t="s">
        <v>1402</v>
      </c>
      <c r="BW88" s="528" t="s">
        <v>1643</v>
      </c>
      <c r="BX88" s="528" t="s">
        <v>1402</v>
      </c>
      <c r="BY88" s="528" t="s">
        <v>1643</v>
      </c>
      <c r="BZ88" s="528" t="s">
        <v>1402</v>
      </c>
      <c r="CA88" s="528" t="s">
        <v>1402</v>
      </c>
      <c r="CB88" s="528" t="s">
        <v>1402</v>
      </c>
      <c r="CC88" s="528" t="s">
        <v>1402</v>
      </c>
      <c r="CD88" s="528" t="s">
        <v>1402</v>
      </c>
      <c r="CE88" s="528" t="s">
        <v>1402</v>
      </c>
      <c r="CF88" s="528" t="s">
        <v>1402</v>
      </c>
      <c r="CG88" s="528" t="s">
        <v>1402</v>
      </c>
      <c r="CH88" s="528" t="s">
        <v>1402</v>
      </c>
      <c r="CI88" s="528" t="s">
        <v>1402</v>
      </c>
      <c r="CJ88" s="528" t="s">
        <v>1402</v>
      </c>
      <c r="CK88" s="528" t="s">
        <v>1822</v>
      </c>
      <c r="CL88" s="528" t="s">
        <v>1645</v>
      </c>
      <c r="CM88" s="528" t="s">
        <v>31</v>
      </c>
      <c r="CN88" s="528" t="s">
        <v>459</v>
      </c>
      <c r="CO88" s="528" t="s">
        <v>459</v>
      </c>
      <c r="CP88" s="528"/>
      <c r="CQ88" s="528"/>
      <c r="CR88" s="528"/>
      <c r="CS88" s="528"/>
      <c r="CT88" s="528"/>
      <c r="CU88" s="528"/>
      <c r="CV88" s="528"/>
      <c r="CW88" s="528"/>
      <c r="CX88" s="528" t="s">
        <v>1823</v>
      </c>
    </row>
    <row r="89" ht="14.25" spans="1:102">
      <c r="A89" s="529" t="s">
        <v>1107</v>
      </c>
      <c r="B89" s="529">
        <v>1088</v>
      </c>
      <c r="C89" s="529" t="s">
        <v>874</v>
      </c>
      <c r="D89" s="529" t="s">
        <v>1402</v>
      </c>
      <c r="E89" s="529" t="s">
        <v>1402</v>
      </c>
      <c r="F89" s="529" t="s">
        <v>1402</v>
      </c>
      <c r="G89" s="529" t="s">
        <v>1402</v>
      </c>
      <c r="H89" s="529" t="s">
        <v>1402</v>
      </c>
      <c r="I89" s="529" t="s">
        <v>1402</v>
      </c>
      <c r="J89" s="529" t="s">
        <v>1402</v>
      </c>
      <c r="K89" s="529" t="s">
        <v>1402</v>
      </c>
      <c r="L89" s="529" t="s">
        <v>1402</v>
      </c>
      <c r="M89" s="529" t="s">
        <v>1402</v>
      </c>
      <c r="N89" s="529" t="s">
        <v>1402</v>
      </c>
      <c r="O89" s="529" t="s">
        <v>1643</v>
      </c>
      <c r="P89" s="529" t="s">
        <v>1402</v>
      </c>
      <c r="Q89" s="529" t="s">
        <v>1402</v>
      </c>
      <c r="R89" s="529" t="s">
        <v>1402</v>
      </c>
      <c r="S89" s="529" t="s">
        <v>1402</v>
      </c>
      <c r="T89" s="529" t="s">
        <v>1402</v>
      </c>
      <c r="U89" s="529" t="s">
        <v>1643</v>
      </c>
      <c r="V89" s="529" t="s">
        <v>1402</v>
      </c>
      <c r="W89" s="529" t="s">
        <v>1402</v>
      </c>
      <c r="X89" s="529" t="s">
        <v>1402</v>
      </c>
      <c r="Y89" s="529" t="s">
        <v>1402</v>
      </c>
      <c r="Z89" s="529" t="s">
        <v>1402</v>
      </c>
      <c r="AA89" s="529" t="s">
        <v>1402</v>
      </c>
      <c r="AB89" s="529" t="s">
        <v>1402</v>
      </c>
      <c r="AC89" s="529" t="s">
        <v>1402</v>
      </c>
      <c r="AD89" s="529" t="s">
        <v>1402</v>
      </c>
      <c r="AE89" s="529" t="s">
        <v>1402</v>
      </c>
      <c r="AF89" s="529" t="s">
        <v>1402</v>
      </c>
      <c r="AG89" s="529" t="s">
        <v>1402</v>
      </c>
      <c r="AH89" s="529" t="s">
        <v>1402</v>
      </c>
      <c r="AI89" s="529" t="s">
        <v>1402</v>
      </c>
      <c r="AJ89" s="529" t="s">
        <v>1402</v>
      </c>
      <c r="AK89" s="529" t="s">
        <v>1402</v>
      </c>
      <c r="AL89" s="529" t="s">
        <v>1643</v>
      </c>
      <c r="AM89" s="529" t="s">
        <v>1402</v>
      </c>
      <c r="AN89" s="529" t="s">
        <v>1402</v>
      </c>
      <c r="AO89" s="529" t="s">
        <v>1402</v>
      </c>
      <c r="AP89" s="529" t="s">
        <v>1402</v>
      </c>
      <c r="AQ89" s="529" t="s">
        <v>1402</v>
      </c>
      <c r="AR89" s="529" t="s">
        <v>1402</v>
      </c>
      <c r="AS89" s="529" t="s">
        <v>1402</v>
      </c>
      <c r="AT89" s="529" t="s">
        <v>1402</v>
      </c>
      <c r="AU89" s="529" t="s">
        <v>1402</v>
      </c>
      <c r="AV89" s="529" t="s">
        <v>1402</v>
      </c>
      <c r="AW89" s="529" t="s">
        <v>1402</v>
      </c>
      <c r="AX89" s="529" t="s">
        <v>1402</v>
      </c>
      <c r="AY89" s="529" t="s">
        <v>1402</v>
      </c>
      <c r="AZ89" s="529" t="s">
        <v>1643</v>
      </c>
      <c r="BA89" s="529" t="s">
        <v>1643</v>
      </c>
      <c r="BB89" s="529" t="s">
        <v>1643</v>
      </c>
      <c r="BC89" s="529" t="s">
        <v>1402</v>
      </c>
      <c r="BD89" s="529" t="s">
        <v>1402</v>
      </c>
      <c r="BE89" s="529" t="s">
        <v>1402</v>
      </c>
      <c r="BF89" s="529" t="s">
        <v>1402</v>
      </c>
      <c r="BG89" s="529" t="s">
        <v>1402</v>
      </c>
      <c r="BH89" s="529" t="s">
        <v>1402</v>
      </c>
      <c r="BI89" s="529" t="s">
        <v>1402</v>
      </c>
      <c r="BJ89" s="529" t="s">
        <v>1402</v>
      </c>
      <c r="BK89" s="529" t="s">
        <v>1402</v>
      </c>
      <c r="BL89" s="529" t="s">
        <v>1402</v>
      </c>
      <c r="BM89" s="529" t="s">
        <v>1402</v>
      </c>
      <c r="BN89" s="529" t="s">
        <v>1402</v>
      </c>
      <c r="BO89" s="529" t="s">
        <v>1402</v>
      </c>
      <c r="BP89" s="529" t="s">
        <v>1402</v>
      </c>
      <c r="BQ89" s="529" t="s">
        <v>1402</v>
      </c>
      <c r="BR89" s="529" t="s">
        <v>1402</v>
      </c>
      <c r="BS89" s="529" t="s">
        <v>1402</v>
      </c>
      <c r="BT89" s="529" t="s">
        <v>1402</v>
      </c>
      <c r="BU89" s="529" t="s">
        <v>1402</v>
      </c>
      <c r="BV89" s="529" t="s">
        <v>1402</v>
      </c>
      <c r="BW89" s="529" t="s">
        <v>1402</v>
      </c>
      <c r="BX89" s="529" t="s">
        <v>1402</v>
      </c>
      <c r="BY89" s="529" t="s">
        <v>1643</v>
      </c>
      <c r="BZ89" s="529" t="s">
        <v>1402</v>
      </c>
      <c r="CA89" s="529" t="s">
        <v>1402</v>
      </c>
      <c r="CB89" s="529" t="s">
        <v>1402</v>
      </c>
      <c r="CC89" s="529" t="s">
        <v>1402</v>
      </c>
      <c r="CD89" s="529" t="s">
        <v>1402</v>
      </c>
      <c r="CE89" s="529" t="s">
        <v>1402</v>
      </c>
      <c r="CF89" s="529" t="s">
        <v>1402</v>
      </c>
      <c r="CG89" s="529" t="s">
        <v>1402</v>
      </c>
      <c r="CH89" s="529" t="s">
        <v>1402</v>
      </c>
      <c r="CI89" s="529" t="s">
        <v>1402</v>
      </c>
      <c r="CJ89" s="529" t="s">
        <v>1402</v>
      </c>
      <c r="CK89" s="529" t="s">
        <v>1824</v>
      </c>
      <c r="CL89" s="529" t="s">
        <v>1645</v>
      </c>
      <c r="CM89" s="529" t="s">
        <v>21</v>
      </c>
      <c r="CN89" s="529" t="s">
        <v>459</v>
      </c>
      <c r="CO89" s="529" t="s">
        <v>459</v>
      </c>
      <c r="CP89" s="529"/>
      <c r="CQ89" s="529"/>
      <c r="CR89" s="529"/>
      <c r="CS89" s="529"/>
      <c r="CT89" s="529"/>
      <c r="CU89" s="529"/>
      <c r="CV89" s="529"/>
      <c r="CW89" s="529"/>
      <c r="CX89" s="529" t="s">
        <v>1825</v>
      </c>
    </row>
    <row r="90" ht="14.25" spans="1:102">
      <c r="A90" s="528" t="s">
        <v>1110</v>
      </c>
      <c r="B90" s="528">
        <v>1089</v>
      </c>
      <c r="C90" s="528" t="s">
        <v>889</v>
      </c>
      <c r="D90" s="528" t="s">
        <v>1643</v>
      </c>
      <c r="E90" s="528" t="s">
        <v>1649</v>
      </c>
      <c r="F90" s="528" t="s">
        <v>1649</v>
      </c>
      <c r="G90" s="528" t="s">
        <v>1649</v>
      </c>
      <c r="H90" s="528" t="s">
        <v>1649</v>
      </c>
      <c r="I90" s="528" t="s">
        <v>1649</v>
      </c>
      <c r="J90" s="528" t="s">
        <v>1649</v>
      </c>
      <c r="K90" s="528" t="s">
        <v>1649</v>
      </c>
      <c r="L90" s="528" t="s">
        <v>1649</v>
      </c>
      <c r="M90" s="528" t="s">
        <v>1402</v>
      </c>
      <c r="N90" s="528" t="s">
        <v>1402</v>
      </c>
      <c r="O90" s="528" t="s">
        <v>1402</v>
      </c>
      <c r="P90" s="528" t="s">
        <v>1402</v>
      </c>
      <c r="Q90" s="528" t="s">
        <v>1402</v>
      </c>
      <c r="R90" s="528" t="s">
        <v>1402</v>
      </c>
      <c r="S90" s="528" t="s">
        <v>1402</v>
      </c>
      <c r="T90" s="528" t="s">
        <v>1402</v>
      </c>
      <c r="U90" s="528" t="s">
        <v>1402</v>
      </c>
      <c r="V90" s="528" t="s">
        <v>1402</v>
      </c>
      <c r="W90" s="528" t="s">
        <v>1643</v>
      </c>
      <c r="X90" s="528" t="s">
        <v>1402</v>
      </c>
      <c r="Y90" s="528" t="s">
        <v>1402</v>
      </c>
      <c r="Z90" s="528" t="s">
        <v>1643</v>
      </c>
      <c r="AA90" s="528" t="s">
        <v>1402</v>
      </c>
      <c r="AB90" s="528" t="s">
        <v>1402</v>
      </c>
      <c r="AC90" s="528" t="s">
        <v>1643</v>
      </c>
      <c r="AD90" s="528" t="s">
        <v>1402</v>
      </c>
      <c r="AE90" s="528" t="s">
        <v>1402</v>
      </c>
      <c r="AF90" s="528" t="s">
        <v>1402</v>
      </c>
      <c r="AG90" s="528" t="s">
        <v>1402</v>
      </c>
      <c r="AH90" s="528" t="s">
        <v>1402</v>
      </c>
      <c r="AI90" s="528" t="s">
        <v>1402</v>
      </c>
      <c r="AJ90" s="528" t="s">
        <v>1402</v>
      </c>
      <c r="AK90" s="528" t="s">
        <v>1402</v>
      </c>
      <c r="AL90" s="528" t="s">
        <v>1402</v>
      </c>
      <c r="AM90" s="528" t="s">
        <v>1402</v>
      </c>
      <c r="AN90" s="528" t="s">
        <v>1402</v>
      </c>
      <c r="AO90" s="528" t="s">
        <v>1402</v>
      </c>
      <c r="AP90" s="528" t="s">
        <v>1402</v>
      </c>
      <c r="AQ90" s="528" t="s">
        <v>1402</v>
      </c>
      <c r="AR90" s="528" t="s">
        <v>1402</v>
      </c>
      <c r="AS90" s="528" t="s">
        <v>1643</v>
      </c>
      <c r="AT90" s="528" t="s">
        <v>1402</v>
      </c>
      <c r="AU90" s="528" t="s">
        <v>1402</v>
      </c>
      <c r="AV90" s="528" t="s">
        <v>1402</v>
      </c>
      <c r="AW90" s="528" t="s">
        <v>1402</v>
      </c>
      <c r="AX90" s="528" t="s">
        <v>1402</v>
      </c>
      <c r="AY90" s="528" t="s">
        <v>1402</v>
      </c>
      <c r="AZ90" s="528" t="s">
        <v>1402</v>
      </c>
      <c r="BA90" s="528" t="s">
        <v>1402</v>
      </c>
      <c r="BB90" s="528" t="s">
        <v>1402</v>
      </c>
      <c r="BC90" s="528" t="s">
        <v>1402</v>
      </c>
      <c r="BD90" s="528" t="s">
        <v>1643</v>
      </c>
      <c r="BE90" s="528" t="s">
        <v>1402</v>
      </c>
      <c r="BF90" s="528" t="s">
        <v>1402</v>
      </c>
      <c r="BG90" s="528" t="s">
        <v>1402</v>
      </c>
      <c r="BH90" s="528" t="s">
        <v>1402</v>
      </c>
      <c r="BI90" s="528" t="s">
        <v>1402</v>
      </c>
      <c r="BJ90" s="528" t="s">
        <v>1402</v>
      </c>
      <c r="BK90" s="528" t="s">
        <v>1402</v>
      </c>
      <c r="BL90" s="528" t="s">
        <v>1402</v>
      </c>
      <c r="BM90" s="528" t="s">
        <v>1402</v>
      </c>
      <c r="BN90" s="528" t="s">
        <v>1402</v>
      </c>
      <c r="BO90" s="528" t="s">
        <v>1402</v>
      </c>
      <c r="BP90" s="528" t="s">
        <v>1402</v>
      </c>
      <c r="BQ90" s="528" t="s">
        <v>1402</v>
      </c>
      <c r="BR90" s="528" t="s">
        <v>1402</v>
      </c>
      <c r="BS90" s="528" t="s">
        <v>1402</v>
      </c>
      <c r="BT90" s="528" t="s">
        <v>1402</v>
      </c>
      <c r="BU90" s="528" t="s">
        <v>1402</v>
      </c>
      <c r="BV90" s="528" t="s">
        <v>1402</v>
      </c>
      <c r="BW90" s="528" t="s">
        <v>1402</v>
      </c>
      <c r="BX90" s="528" t="s">
        <v>1402</v>
      </c>
      <c r="BY90" s="528" t="s">
        <v>1402</v>
      </c>
      <c r="BZ90" s="528" t="s">
        <v>1402</v>
      </c>
      <c r="CA90" s="528" t="s">
        <v>1402</v>
      </c>
      <c r="CB90" s="528" t="s">
        <v>1402</v>
      </c>
      <c r="CC90" s="528" t="s">
        <v>1402</v>
      </c>
      <c r="CD90" s="528" t="s">
        <v>1402</v>
      </c>
      <c r="CE90" s="528" t="s">
        <v>1402</v>
      </c>
      <c r="CF90" s="528" t="s">
        <v>1402</v>
      </c>
      <c r="CG90" s="528" t="s">
        <v>1402</v>
      </c>
      <c r="CH90" s="528" t="s">
        <v>1402</v>
      </c>
      <c r="CI90" s="528" t="s">
        <v>1402</v>
      </c>
      <c r="CJ90" s="528" t="s">
        <v>1402</v>
      </c>
      <c r="CK90" s="528" t="s">
        <v>1826</v>
      </c>
      <c r="CL90" s="528" t="s">
        <v>1658</v>
      </c>
      <c r="CM90" s="528" t="s">
        <v>21</v>
      </c>
      <c r="CN90" s="528" t="s">
        <v>11</v>
      </c>
      <c r="CO90" s="528" t="s">
        <v>459</v>
      </c>
      <c r="CP90" s="528"/>
      <c r="CQ90" s="528"/>
      <c r="CR90" s="528"/>
      <c r="CS90" s="528"/>
      <c r="CT90" s="528"/>
      <c r="CU90" s="528"/>
      <c r="CV90" s="528"/>
      <c r="CW90" s="528"/>
      <c r="CX90" s="528" t="s">
        <v>1827</v>
      </c>
    </row>
    <row r="91" ht="14.25" spans="1:102">
      <c r="A91" s="529" t="s">
        <v>1113</v>
      </c>
      <c r="B91" s="529">
        <v>1090</v>
      </c>
      <c r="C91" s="529" t="s">
        <v>1114</v>
      </c>
      <c r="D91" s="529" t="s">
        <v>1402</v>
      </c>
      <c r="E91" s="529" t="s">
        <v>1402</v>
      </c>
      <c r="F91" s="529" t="s">
        <v>1402</v>
      </c>
      <c r="G91" s="529" t="s">
        <v>1402</v>
      </c>
      <c r="H91" s="529" t="s">
        <v>1402</v>
      </c>
      <c r="I91" s="529" t="s">
        <v>1402</v>
      </c>
      <c r="J91" s="529" t="s">
        <v>1402</v>
      </c>
      <c r="K91" s="529" t="s">
        <v>1402</v>
      </c>
      <c r="L91" s="529" t="s">
        <v>1402</v>
      </c>
      <c r="M91" s="529" t="s">
        <v>1402</v>
      </c>
      <c r="N91" s="529" t="s">
        <v>1402</v>
      </c>
      <c r="O91" s="529" t="s">
        <v>1643</v>
      </c>
      <c r="P91" s="529" t="s">
        <v>1402</v>
      </c>
      <c r="Q91" s="529" t="s">
        <v>1402</v>
      </c>
      <c r="R91" s="529" t="s">
        <v>1402</v>
      </c>
      <c r="S91" s="529" t="s">
        <v>1402</v>
      </c>
      <c r="T91" s="529" t="s">
        <v>1402</v>
      </c>
      <c r="U91" s="529" t="s">
        <v>1402</v>
      </c>
      <c r="V91" s="529" t="s">
        <v>1402</v>
      </c>
      <c r="W91" s="529" t="s">
        <v>1402</v>
      </c>
      <c r="X91" s="529" t="s">
        <v>1643</v>
      </c>
      <c r="Y91" s="529" t="s">
        <v>1402</v>
      </c>
      <c r="Z91" s="529" t="s">
        <v>1643</v>
      </c>
      <c r="AA91" s="529" t="s">
        <v>1402</v>
      </c>
      <c r="AB91" s="529" t="s">
        <v>1402</v>
      </c>
      <c r="AC91" s="529" t="s">
        <v>1402</v>
      </c>
      <c r="AD91" s="529" t="s">
        <v>1402</v>
      </c>
      <c r="AE91" s="529" t="s">
        <v>1402</v>
      </c>
      <c r="AF91" s="529" t="s">
        <v>1402</v>
      </c>
      <c r="AG91" s="529" t="s">
        <v>1402</v>
      </c>
      <c r="AH91" s="529" t="s">
        <v>1402</v>
      </c>
      <c r="AI91" s="529" t="s">
        <v>1402</v>
      </c>
      <c r="AJ91" s="529" t="s">
        <v>1402</v>
      </c>
      <c r="AK91" s="529" t="s">
        <v>1402</v>
      </c>
      <c r="AL91" s="529" t="s">
        <v>1402</v>
      </c>
      <c r="AM91" s="529" t="s">
        <v>1402</v>
      </c>
      <c r="AN91" s="529" t="s">
        <v>1402</v>
      </c>
      <c r="AO91" s="529" t="s">
        <v>1643</v>
      </c>
      <c r="AP91" s="529" t="s">
        <v>1402</v>
      </c>
      <c r="AQ91" s="529" t="s">
        <v>1402</v>
      </c>
      <c r="AR91" s="529" t="s">
        <v>1402</v>
      </c>
      <c r="AS91" s="529" t="s">
        <v>1402</v>
      </c>
      <c r="AT91" s="529" t="s">
        <v>1402</v>
      </c>
      <c r="AU91" s="529" t="s">
        <v>1402</v>
      </c>
      <c r="AV91" s="529" t="s">
        <v>1402</v>
      </c>
      <c r="AW91" s="529" t="s">
        <v>1643</v>
      </c>
      <c r="AX91" s="529" t="s">
        <v>1402</v>
      </c>
      <c r="AY91" s="529" t="s">
        <v>1402</v>
      </c>
      <c r="AZ91" s="529" t="s">
        <v>1402</v>
      </c>
      <c r="BA91" s="529" t="s">
        <v>1643</v>
      </c>
      <c r="BB91" s="529" t="s">
        <v>1402</v>
      </c>
      <c r="BC91" s="529" t="s">
        <v>1402</v>
      </c>
      <c r="BD91" s="529" t="s">
        <v>1402</v>
      </c>
      <c r="BE91" s="529" t="s">
        <v>1402</v>
      </c>
      <c r="BF91" s="529" t="s">
        <v>1402</v>
      </c>
      <c r="BG91" s="529" t="s">
        <v>1402</v>
      </c>
      <c r="BH91" s="529" t="s">
        <v>1402</v>
      </c>
      <c r="BI91" s="529" t="s">
        <v>1402</v>
      </c>
      <c r="BJ91" s="529" t="s">
        <v>1402</v>
      </c>
      <c r="BK91" s="529" t="s">
        <v>1402</v>
      </c>
      <c r="BL91" s="529" t="s">
        <v>1402</v>
      </c>
      <c r="BM91" s="529" t="s">
        <v>1402</v>
      </c>
      <c r="BN91" s="529" t="s">
        <v>1402</v>
      </c>
      <c r="BO91" s="529" t="s">
        <v>1402</v>
      </c>
      <c r="BP91" s="529" t="s">
        <v>1402</v>
      </c>
      <c r="BQ91" s="529" t="s">
        <v>1402</v>
      </c>
      <c r="BR91" s="529" t="s">
        <v>1402</v>
      </c>
      <c r="BS91" s="529" t="s">
        <v>1643</v>
      </c>
      <c r="BT91" s="529" t="s">
        <v>1402</v>
      </c>
      <c r="BU91" s="529" t="s">
        <v>1402</v>
      </c>
      <c r="BV91" s="529" t="s">
        <v>1402</v>
      </c>
      <c r="BW91" s="529" t="s">
        <v>1402</v>
      </c>
      <c r="BX91" s="529" t="s">
        <v>1402</v>
      </c>
      <c r="BY91" s="529" t="s">
        <v>1643</v>
      </c>
      <c r="BZ91" s="529" t="s">
        <v>1402</v>
      </c>
      <c r="CA91" s="529" t="s">
        <v>1402</v>
      </c>
      <c r="CB91" s="529" t="s">
        <v>1402</v>
      </c>
      <c r="CC91" s="529" t="s">
        <v>1402</v>
      </c>
      <c r="CD91" s="529" t="s">
        <v>1402</v>
      </c>
      <c r="CE91" s="529" t="s">
        <v>1402</v>
      </c>
      <c r="CF91" s="529" t="s">
        <v>1402</v>
      </c>
      <c r="CG91" s="529" t="s">
        <v>1402</v>
      </c>
      <c r="CH91" s="529" t="s">
        <v>1402</v>
      </c>
      <c r="CI91" s="529" t="s">
        <v>1402</v>
      </c>
      <c r="CJ91" s="529" t="s">
        <v>1402</v>
      </c>
      <c r="CK91" s="529" t="s">
        <v>1828</v>
      </c>
      <c r="CL91" s="529" t="s">
        <v>1658</v>
      </c>
      <c r="CM91" s="529" t="s">
        <v>21</v>
      </c>
      <c r="CN91" s="529" t="s">
        <v>11</v>
      </c>
      <c r="CO91" s="529" t="s">
        <v>459</v>
      </c>
      <c r="CP91" s="529"/>
      <c r="CQ91" s="529"/>
      <c r="CR91" s="529"/>
      <c r="CS91" s="529"/>
      <c r="CT91" s="529"/>
      <c r="CU91" s="529"/>
      <c r="CV91" s="529"/>
      <c r="CW91" s="529"/>
      <c r="CX91" s="529" t="s">
        <v>1829</v>
      </c>
    </row>
    <row r="92" ht="14.25" spans="1:102">
      <c r="A92" s="528" t="s">
        <v>1117</v>
      </c>
      <c r="B92" s="528">
        <v>1091</v>
      </c>
      <c r="C92" s="528" t="s">
        <v>1118</v>
      </c>
      <c r="D92" s="528" t="s">
        <v>1643</v>
      </c>
      <c r="E92" s="528" t="s">
        <v>1649</v>
      </c>
      <c r="F92" s="528" t="s">
        <v>1649</v>
      </c>
      <c r="G92" s="528" t="s">
        <v>1649</v>
      </c>
      <c r="H92" s="528" t="s">
        <v>1649</v>
      </c>
      <c r="I92" s="528" t="s">
        <v>1649</v>
      </c>
      <c r="J92" s="528" t="s">
        <v>1649</v>
      </c>
      <c r="K92" s="528" t="s">
        <v>1649</v>
      </c>
      <c r="L92" s="528" t="s">
        <v>1649</v>
      </c>
      <c r="M92" s="528" t="s">
        <v>1643</v>
      </c>
      <c r="N92" s="528" t="s">
        <v>1402</v>
      </c>
      <c r="O92" s="528" t="s">
        <v>1402</v>
      </c>
      <c r="P92" s="528" t="s">
        <v>1402</v>
      </c>
      <c r="Q92" s="528" t="s">
        <v>1402</v>
      </c>
      <c r="R92" s="528" t="s">
        <v>1402</v>
      </c>
      <c r="S92" s="528" t="s">
        <v>1402</v>
      </c>
      <c r="T92" s="528" t="s">
        <v>1402</v>
      </c>
      <c r="U92" s="528" t="s">
        <v>1402</v>
      </c>
      <c r="V92" s="528" t="s">
        <v>1402</v>
      </c>
      <c r="W92" s="528" t="s">
        <v>1402</v>
      </c>
      <c r="X92" s="528" t="s">
        <v>1402</v>
      </c>
      <c r="Y92" s="528" t="s">
        <v>1643</v>
      </c>
      <c r="Z92" s="528" t="s">
        <v>1402</v>
      </c>
      <c r="AA92" s="528" t="s">
        <v>1402</v>
      </c>
      <c r="AB92" s="528" t="s">
        <v>1402</v>
      </c>
      <c r="AC92" s="528" t="s">
        <v>1402</v>
      </c>
      <c r="AD92" s="528" t="s">
        <v>1402</v>
      </c>
      <c r="AE92" s="528" t="s">
        <v>1402</v>
      </c>
      <c r="AF92" s="528" t="s">
        <v>1402</v>
      </c>
      <c r="AG92" s="528" t="s">
        <v>1643</v>
      </c>
      <c r="AH92" s="528" t="s">
        <v>1402</v>
      </c>
      <c r="AI92" s="528" t="s">
        <v>1402</v>
      </c>
      <c r="AJ92" s="528" t="s">
        <v>1402</v>
      </c>
      <c r="AK92" s="528" t="s">
        <v>1402</v>
      </c>
      <c r="AL92" s="528" t="s">
        <v>1402</v>
      </c>
      <c r="AM92" s="528" t="s">
        <v>1402</v>
      </c>
      <c r="AN92" s="528" t="s">
        <v>1402</v>
      </c>
      <c r="AO92" s="528" t="s">
        <v>1402</v>
      </c>
      <c r="AP92" s="528" t="s">
        <v>1402</v>
      </c>
      <c r="AQ92" s="528" t="s">
        <v>1402</v>
      </c>
      <c r="AR92" s="528" t="s">
        <v>1402</v>
      </c>
      <c r="AS92" s="528" t="s">
        <v>1402</v>
      </c>
      <c r="AT92" s="528" t="s">
        <v>1402</v>
      </c>
      <c r="AU92" s="528" t="s">
        <v>1402</v>
      </c>
      <c r="AV92" s="528" t="s">
        <v>1402</v>
      </c>
      <c r="AW92" s="528" t="s">
        <v>1402</v>
      </c>
      <c r="AX92" s="528" t="s">
        <v>1643</v>
      </c>
      <c r="AY92" s="528" t="s">
        <v>1643</v>
      </c>
      <c r="AZ92" s="528" t="s">
        <v>1402</v>
      </c>
      <c r="BA92" s="528" t="s">
        <v>1402</v>
      </c>
      <c r="BB92" s="528" t="s">
        <v>1402</v>
      </c>
      <c r="BC92" s="528" t="s">
        <v>1402</v>
      </c>
      <c r="BD92" s="528" t="s">
        <v>1402</v>
      </c>
      <c r="BE92" s="528" t="s">
        <v>1402</v>
      </c>
      <c r="BF92" s="528" t="s">
        <v>1402</v>
      </c>
      <c r="BG92" s="528" t="s">
        <v>1402</v>
      </c>
      <c r="BH92" s="528" t="s">
        <v>1402</v>
      </c>
      <c r="BI92" s="528" t="s">
        <v>1402</v>
      </c>
      <c r="BJ92" s="528" t="s">
        <v>1402</v>
      </c>
      <c r="BK92" s="528" t="s">
        <v>1402</v>
      </c>
      <c r="BL92" s="528" t="s">
        <v>1402</v>
      </c>
      <c r="BM92" s="528" t="s">
        <v>1402</v>
      </c>
      <c r="BN92" s="528" t="s">
        <v>1402</v>
      </c>
      <c r="BO92" s="528" t="s">
        <v>1402</v>
      </c>
      <c r="BP92" s="528" t="s">
        <v>1402</v>
      </c>
      <c r="BQ92" s="528" t="s">
        <v>1402</v>
      </c>
      <c r="BR92" s="528" t="s">
        <v>1402</v>
      </c>
      <c r="BS92" s="528" t="s">
        <v>1402</v>
      </c>
      <c r="BT92" s="528" t="s">
        <v>1402</v>
      </c>
      <c r="BU92" s="528" t="s">
        <v>1402</v>
      </c>
      <c r="BV92" s="528" t="s">
        <v>1402</v>
      </c>
      <c r="BW92" s="528" t="s">
        <v>1402</v>
      </c>
      <c r="BX92" s="528" t="s">
        <v>1402</v>
      </c>
      <c r="BY92" s="528" t="s">
        <v>1402</v>
      </c>
      <c r="BZ92" s="528" t="s">
        <v>1402</v>
      </c>
      <c r="CA92" s="528" t="s">
        <v>1402</v>
      </c>
      <c r="CB92" s="528" t="s">
        <v>1402</v>
      </c>
      <c r="CC92" s="528" t="s">
        <v>1402</v>
      </c>
      <c r="CD92" s="528" t="s">
        <v>1402</v>
      </c>
      <c r="CE92" s="528" t="s">
        <v>1402</v>
      </c>
      <c r="CF92" s="528" t="s">
        <v>1402</v>
      </c>
      <c r="CG92" s="528" t="s">
        <v>1402</v>
      </c>
      <c r="CH92" s="528" t="s">
        <v>1402</v>
      </c>
      <c r="CI92" s="528" t="s">
        <v>1402</v>
      </c>
      <c r="CJ92" s="528" t="s">
        <v>1402</v>
      </c>
      <c r="CK92" s="528" t="s">
        <v>1830</v>
      </c>
      <c r="CL92" s="528" t="s">
        <v>1658</v>
      </c>
      <c r="CM92" s="528" t="s">
        <v>447</v>
      </c>
      <c r="CN92" s="528" t="s">
        <v>459</v>
      </c>
      <c r="CO92" s="528" t="s">
        <v>459</v>
      </c>
      <c r="CP92" s="528"/>
      <c r="CQ92" s="528"/>
      <c r="CR92" s="528"/>
      <c r="CS92" s="528"/>
      <c r="CT92" s="528"/>
      <c r="CU92" s="528"/>
      <c r="CV92" s="528"/>
      <c r="CW92" s="528"/>
      <c r="CX92" s="528" t="s">
        <v>1831</v>
      </c>
    </row>
    <row r="93" ht="14.25" spans="1:102">
      <c r="A93" s="529" t="s">
        <v>1121</v>
      </c>
      <c r="B93" s="529">
        <v>1092</v>
      </c>
      <c r="C93" s="529" t="s">
        <v>970</v>
      </c>
      <c r="D93" s="529" t="s">
        <v>1643</v>
      </c>
      <c r="E93" s="529" t="s">
        <v>1402</v>
      </c>
      <c r="F93" s="529" t="s">
        <v>1643</v>
      </c>
      <c r="G93" s="529" t="s">
        <v>1402</v>
      </c>
      <c r="H93" s="529" t="s">
        <v>1402</v>
      </c>
      <c r="I93" s="529" t="s">
        <v>1402</v>
      </c>
      <c r="J93" s="529" t="s">
        <v>1402</v>
      </c>
      <c r="K93" s="529" t="s">
        <v>1402</v>
      </c>
      <c r="L93" s="529" t="s">
        <v>1402</v>
      </c>
      <c r="M93" s="529" t="s">
        <v>1402</v>
      </c>
      <c r="N93" s="529" t="s">
        <v>1402</v>
      </c>
      <c r="O93" s="529" t="s">
        <v>1402</v>
      </c>
      <c r="P93" s="529" t="s">
        <v>1402</v>
      </c>
      <c r="Q93" s="529" t="s">
        <v>1402</v>
      </c>
      <c r="R93" s="529" t="s">
        <v>1402</v>
      </c>
      <c r="S93" s="529" t="s">
        <v>1402</v>
      </c>
      <c r="T93" s="529" t="s">
        <v>1402</v>
      </c>
      <c r="U93" s="529" t="s">
        <v>1402</v>
      </c>
      <c r="V93" s="529" t="s">
        <v>1402</v>
      </c>
      <c r="W93" s="529" t="s">
        <v>1402</v>
      </c>
      <c r="X93" s="529" t="s">
        <v>1402</v>
      </c>
      <c r="Y93" s="529" t="s">
        <v>1402</v>
      </c>
      <c r="Z93" s="529" t="s">
        <v>1402</v>
      </c>
      <c r="AA93" s="529" t="s">
        <v>1402</v>
      </c>
      <c r="AB93" s="529" t="s">
        <v>1643</v>
      </c>
      <c r="AC93" s="529" t="s">
        <v>1402</v>
      </c>
      <c r="AD93" s="529" t="s">
        <v>1402</v>
      </c>
      <c r="AE93" s="529" t="s">
        <v>1402</v>
      </c>
      <c r="AF93" s="529" t="s">
        <v>1402</v>
      </c>
      <c r="AG93" s="529" t="s">
        <v>1402</v>
      </c>
      <c r="AH93" s="529" t="s">
        <v>1402</v>
      </c>
      <c r="AI93" s="529" t="s">
        <v>1402</v>
      </c>
      <c r="AJ93" s="529" t="s">
        <v>1402</v>
      </c>
      <c r="AK93" s="529" t="s">
        <v>1643</v>
      </c>
      <c r="AL93" s="529" t="s">
        <v>1402</v>
      </c>
      <c r="AM93" s="529" t="s">
        <v>1402</v>
      </c>
      <c r="AN93" s="529" t="s">
        <v>1643</v>
      </c>
      <c r="AO93" s="529" t="s">
        <v>1402</v>
      </c>
      <c r="AP93" s="529" t="s">
        <v>1402</v>
      </c>
      <c r="AQ93" s="529" t="s">
        <v>1402</v>
      </c>
      <c r="AR93" s="529" t="s">
        <v>1402</v>
      </c>
      <c r="AS93" s="529" t="s">
        <v>1402</v>
      </c>
      <c r="AT93" s="529" t="s">
        <v>1402</v>
      </c>
      <c r="AU93" s="529" t="s">
        <v>1402</v>
      </c>
      <c r="AV93" s="529" t="s">
        <v>1402</v>
      </c>
      <c r="AW93" s="529" t="s">
        <v>1402</v>
      </c>
      <c r="AX93" s="529" t="s">
        <v>1402</v>
      </c>
      <c r="AY93" s="529" t="s">
        <v>1402</v>
      </c>
      <c r="AZ93" s="529" t="s">
        <v>1402</v>
      </c>
      <c r="BA93" s="529" t="s">
        <v>1402</v>
      </c>
      <c r="BB93" s="529" t="s">
        <v>1402</v>
      </c>
      <c r="BC93" s="529" t="s">
        <v>1402</v>
      </c>
      <c r="BD93" s="529" t="s">
        <v>1402</v>
      </c>
      <c r="BE93" s="529" t="s">
        <v>1402</v>
      </c>
      <c r="BF93" s="529" t="s">
        <v>1402</v>
      </c>
      <c r="BG93" s="529" t="s">
        <v>1402</v>
      </c>
      <c r="BH93" s="529" t="s">
        <v>1402</v>
      </c>
      <c r="BI93" s="529" t="s">
        <v>1402</v>
      </c>
      <c r="BJ93" s="529" t="s">
        <v>1402</v>
      </c>
      <c r="BK93" s="529" t="s">
        <v>1402</v>
      </c>
      <c r="BL93" s="529" t="s">
        <v>1402</v>
      </c>
      <c r="BM93" s="529" t="s">
        <v>1402</v>
      </c>
      <c r="BN93" s="529" t="s">
        <v>1402</v>
      </c>
      <c r="BO93" s="529" t="s">
        <v>1402</v>
      </c>
      <c r="BP93" s="529" t="s">
        <v>1402</v>
      </c>
      <c r="BQ93" s="529" t="s">
        <v>1402</v>
      </c>
      <c r="BR93" s="529" t="s">
        <v>1643</v>
      </c>
      <c r="BS93" s="529" t="s">
        <v>1402</v>
      </c>
      <c r="BT93" s="529" t="s">
        <v>1643</v>
      </c>
      <c r="BU93" s="529" t="s">
        <v>1402</v>
      </c>
      <c r="BV93" s="529" t="s">
        <v>1402</v>
      </c>
      <c r="BW93" s="529" t="s">
        <v>1643</v>
      </c>
      <c r="BX93" s="529" t="s">
        <v>1402</v>
      </c>
      <c r="BY93" s="529" t="s">
        <v>1643</v>
      </c>
      <c r="BZ93" s="529" t="s">
        <v>1402</v>
      </c>
      <c r="CA93" s="529" t="s">
        <v>1402</v>
      </c>
      <c r="CB93" s="529" t="s">
        <v>1402</v>
      </c>
      <c r="CC93" s="529" t="s">
        <v>1402</v>
      </c>
      <c r="CD93" s="529" t="s">
        <v>1402</v>
      </c>
      <c r="CE93" s="529" t="s">
        <v>1402</v>
      </c>
      <c r="CF93" s="529" t="s">
        <v>1402</v>
      </c>
      <c r="CG93" s="529" t="s">
        <v>1402</v>
      </c>
      <c r="CH93" s="529" t="s">
        <v>1402</v>
      </c>
      <c r="CI93" s="529" t="s">
        <v>1402</v>
      </c>
      <c r="CJ93" s="529" t="s">
        <v>1402</v>
      </c>
      <c r="CK93" s="529" t="s">
        <v>1832</v>
      </c>
      <c r="CL93" s="529" t="s">
        <v>1402</v>
      </c>
      <c r="CM93" s="529" t="s">
        <v>31</v>
      </c>
      <c r="CN93" s="529" t="s">
        <v>459</v>
      </c>
      <c r="CO93" s="529" t="s">
        <v>459</v>
      </c>
      <c r="CP93" s="529"/>
      <c r="CQ93" s="529"/>
      <c r="CR93" s="529"/>
      <c r="CS93" s="529"/>
      <c r="CT93" s="529"/>
      <c r="CU93" s="529"/>
      <c r="CV93" s="529"/>
      <c r="CW93" s="529"/>
      <c r="CX93" s="529" t="s">
        <v>1833</v>
      </c>
    </row>
    <row r="94" ht="14.25" spans="1:102">
      <c r="A94" s="528" t="s">
        <v>1124</v>
      </c>
      <c r="B94" s="528">
        <v>1093</v>
      </c>
      <c r="C94" s="528" t="s">
        <v>836</v>
      </c>
      <c r="D94" s="528" t="s">
        <v>1643</v>
      </c>
      <c r="E94" s="528" t="s">
        <v>1402</v>
      </c>
      <c r="F94" s="528" t="s">
        <v>1643</v>
      </c>
      <c r="G94" s="528" t="s">
        <v>1402</v>
      </c>
      <c r="H94" s="528" t="s">
        <v>1402</v>
      </c>
      <c r="I94" s="528" t="s">
        <v>1402</v>
      </c>
      <c r="J94" s="528" t="s">
        <v>1402</v>
      </c>
      <c r="K94" s="528" t="s">
        <v>1402</v>
      </c>
      <c r="L94" s="528" t="s">
        <v>1402</v>
      </c>
      <c r="M94" s="528" t="s">
        <v>1402</v>
      </c>
      <c r="N94" s="528" t="s">
        <v>1402</v>
      </c>
      <c r="O94" s="528" t="s">
        <v>1402</v>
      </c>
      <c r="P94" s="528" t="s">
        <v>1402</v>
      </c>
      <c r="Q94" s="528" t="s">
        <v>1402</v>
      </c>
      <c r="R94" s="528" t="s">
        <v>1402</v>
      </c>
      <c r="S94" s="528" t="s">
        <v>1402</v>
      </c>
      <c r="T94" s="528" t="s">
        <v>1402</v>
      </c>
      <c r="U94" s="528" t="s">
        <v>1402</v>
      </c>
      <c r="V94" s="528" t="s">
        <v>1402</v>
      </c>
      <c r="W94" s="528" t="s">
        <v>1643</v>
      </c>
      <c r="X94" s="528" t="s">
        <v>1402</v>
      </c>
      <c r="Y94" s="528" t="s">
        <v>1402</v>
      </c>
      <c r="Z94" s="528" t="s">
        <v>1402</v>
      </c>
      <c r="AA94" s="528" t="s">
        <v>1402</v>
      </c>
      <c r="AB94" s="528" t="s">
        <v>1643</v>
      </c>
      <c r="AC94" s="528" t="s">
        <v>1402</v>
      </c>
      <c r="AD94" s="528" t="s">
        <v>1402</v>
      </c>
      <c r="AE94" s="528" t="s">
        <v>1402</v>
      </c>
      <c r="AF94" s="528" t="s">
        <v>1402</v>
      </c>
      <c r="AG94" s="528" t="s">
        <v>1402</v>
      </c>
      <c r="AH94" s="528" t="s">
        <v>1402</v>
      </c>
      <c r="AI94" s="528" t="s">
        <v>1402</v>
      </c>
      <c r="AJ94" s="528" t="s">
        <v>1402</v>
      </c>
      <c r="AK94" s="528" t="s">
        <v>1402</v>
      </c>
      <c r="AL94" s="528" t="s">
        <v>1402</v>
      </c>
      <c r="AM94" s="528" t="s">
        <v>1402</v>
      </c>
      <c r="AN94" s="528" t="s">
        <v>1402</v>
      </c>
      <c r="AO94" s="528" t="s">
        <v>1402</v>
      </c>
      <c r="AP94" s="528" t="s">
        <v>1402</v>
      </c>
      <c r="AQ94" s="528" t="s">
        <v>1402</v>
      </c>
      <c r="AR94" s="528" t="s">
        <v>1402</v>
      </c>
      <c r="AS94" s="528" t="s">
        <v>1402</v>
      </c>
      <c r="AT94" s="528" t="s">
        <v>1402</v>
      </c>
      <c r="AU94" s="528" t="s">
        <v>1402</v>
      </c>
      <c r="AV94" s="528" t="s">
        <v>1643</v>
      </c>
      <c r="AW94" s="528" t="s">
        <v>1402</v>
      </c>
      <c r="AX94" s="528" t="s">
        <v>1402</v>
      </c>
      <c r="AY94" s="528" t="s">
        <v>1402</v>
      </c>
      <c r="AZ94" s="528" t="s">
        <v>1402</v>
      </c>
      <c r="BA94" s="528" t="s">
        <v>1402</v>
      </c>
      <c r="BB94" s="528" t="s">
        <v>1402</v>
      </c>
      <c r="BC94" s="528" t="s">
        <v>1402</v>
      </c>
      <c r="BD94" s="528" t="s">
        <v>1402</v>
      </c>
      <c r="BE94" s="528" t="s">
        <v>1402</v>
      </c>
      <c r="BF94" s="528" t="s">
        <v>1402</v>
      </c>
      <c r="BG94" s="528" t="s">
        <v>1402</v>
      </c>
      <c r="BH94" s="528" t="s">
        <v>1402</v>
      </c>
      <c r="BI94" s="528" t="s">
        <v>1402</v>
      </c>
      <c r="BJ94" s="528" t="s">
        <v>1402</v>
      </c>
      <c r="BK94" s="528" t="s">
        <v>1402</v>
      </c>
      <c r="BL94" s="528" t="s">
        <v>1402</v>
      </c>
      <c r="BM94" s="528" t="s">
        <v>1402</v>
      </c>
      <c r="BN94" s="528" t="s">
        <v>1402</v>
      </c>
      <c r="BO94" s="528" t="s">
        <v>1402</v>
      </c>
      <c r="BP94" s="528" t="s">
        <v>1402</v>
      </c>
      <c r="BQ94" s="528" t="s">
        <v>1402</v>
      </c>
      <c r="BR94" s="528" t="s">
        <v>1643</v>
      </c>
      <c r="BS94" s="528" t="s">
        <v>1402</v>
      </c>
      <c r="BT94" s="528" t="s">
        <v>1402</v>
      </c>
      <c r="BU94" s="528" t="s">
        <v>1402</v>
      </c>
      <c r="BV94" s="528" t="s">
        <v>1402</v>
      </c>
      <c r="BW94" s="528" t="s">
        <v>1402</v>
      </c>
      <c r="BX94" s="528" t="s">
        <v>1402</v>
      </c>
      <c r="BY94" s="528" t="s">
        <v>1402</v>
      </c>
      <c r="BZ94" s="528" t="s">
        <v>1402</v>
      </c>
      <c r="CA94" s="528" t="s">
        <v>1402</v>
      </c>
      <c r="CB94" s="528" t="s">
        <v>1402</v>
      </c>
      <c r="CC94" s="528" t="s">
        <v>1402</v>
      </c>
      <c r="CD94" s="528" t="s">
        <v>1402</v>
      </c>
      <c r="CE94" s="528" t="s">
        <v>1402</v>
      </c>
      <c r="CF94" s="528" t="s">
        <v>1402</v>
      </c>
      <c r="CG94" s="528" t="s">
        <v>1402</v>
      </c>
      <c r="CH94" s="528" t="s">
        <v>1402</v>
      </c>
      <c r="CI94" s="528" t="s">
        <v>1402</v>
      </c>
      <c r="CJ94" s="528" t="s">
        <v>1402</v>
      </c>
      <c r="CK94" s="528" t="s">
        <v>1834</v>
      </c>
      <c r="CL94" s="528" t="s">
        <v>1658</v>
      </c>
      <c r="CM94" s="528" t="s">
        <v>31</v>
      </c>
      <c r="CN94" s="528" t="s">
        <v>459</v>
      </c>
      <c r="CO94" s="528" t="s">
        <v>459</v>
      </c>
      <c r="CP94" s="528"/>
      <c r="CQ94" s="528"/>
      <c r="CR94" s="528"/>
      <c r="CS94" s="528"/>
      <c r="CT94" s="528"/>
      <c r="CU94" s="528"/>
      <c r="CV94" s="528"/>
      <c r="CW94" s="528"/>
      <c r="CX94" s="528" t="s">
        <v>1835</v>
      </c>
    </row>
    <row r="95" ht="14.25" spans="1:102">
      <c r="A95" s="529" t="s">
        <v>1127</v>
      </c>
      <c r="B95" s="529">
        <v>1094</v>
      </c>
      <c r="C95" s="529" t="s">
        <v>889</v>
      </c>
      <c r="D95" s="529" t="s">
        <v>1402</v>
      </c>
      <c r="E95" s="529" t="s">
        <v>1649</v>
      </c>
      <c r="F95" s="529" t="s">
        <v>1649</v>
      </c>
      <c r="G95" s="529" t="s">
        <v>1649</v>
      </c>
      <c r="H95" s="529" t="s">
        <v>1649</v>
      </c>
      <c r="I95" s="529" t="s">
        <v>1649</v>
      </c>
      <c r="J95" s="529" t="s">
        <v>1649</v>
      </c>
      <c r="K95" s="529" t="s">
        <v>1649</v>
      </c>
      <c r="L95" s="529" t="s">
        <v>1649</v>
      </c>
      <c r="M95" s="529" t="s">
        <v>1402</v>
      </c>
      <c r="N95" s="529" t="s">
        <v>1402</v>
      </c>
      <c r="O95" s="529" t="s">
        <v>1402</v>
      </c>
      <c r="P95" s="529" t="s">
        <v>1402</v>
      </c>
      <c r="Q95" s="529" t="s">
        <v>1402</v>
      </c>
      <c r="R95" s="529" t="s">
        <v>1402</v>
      </c>
      <c r="S95" s="529" t="s">
        <v>1402</v>
      </c>
      <c r="T95" s="529" t="s">
        <v>1402</v>
      </c>
      <c r="U95" s="529" t="s">
        <v>1402</v>
      </c>
      <c r="V95" s="529" t="s">
        <v>1402</v>
      </c>
      <c r="W95" s="529" t="s">
        <v>1643</v>
      </c>
      <c r="X95" s="529" t="s">
        <v>1402</v>
      </c>
      <c r="Y95" s="529" t="s">
        <v>1402</v>
      </c>
      <c r="Z95" s="529" t="s">
        <v>1643</v>
      </c>
      <c r="AA95" s="529" t="s">
        <v>1402</v>
      </c>
      <c r="AB95" s="529" t="s">
        <v>1402</v>
      </c>
      <c r="AC95" s="529" t="s">
        <v>1402</v>
      </c>
      <c r="AD95" s="529" t="s">
        <v>1402</v>
      </c>
      <c r="AE95" s="529" t="s">
        <v>1402</v>
      </c>
      <c r="AF95" s="529" t="s">
        <v>1402</v>
      </c>
      <c r="AG95" s="529" t="s">
        <v>1402</v>
      </c>
      <c r="AH95" s="529" t="s">
        <v>1402</v>
      </c>
      <c r="AI95" s="529" t="s">
        <v>1402</v>
      </c>
      <c r="AJ95" s="529" t="s">
        <v>1402</v>
      </c>
      <c r="AK95" s="529" t="s">
        <v>1402</v>
      </c>
      <c r="AL95" s="529" t="s">
        <v>1402</v>
      </c>
      <c r="AM95" s="529" t="s">
        <v>1402</v>
      </c>
      <c r="AN95" s="529" t="s">
        <v>1402</v>
      </c>
      <c r="AO95" s="529" t="s">
        <v>1402</v>
      </c>
      <c r="AP95" s="529" t="s">
        <v>1402</v>
      </c>
      <c r="AQ95" s="529" t="s">
        <v>1402</v>
      </c>
      <c r="AR95" s="529" t="s">
        <v>1402</v>
      </c>
      <c r="AS95" s="529" t="s">
        <v>1402</v>
      </c>
      <c r="AT95" s="529" t="s">
        <v>1402</v>
      </c>
      <c r="AU95" s="529" t="s">
        <v>1402</v>
      </c>
      <c r="AV95" s="529" t="s">
        <v>1402</v>
      </c>
      <c r="AW95" s="529" t="s">
        <v>1643</v>
      </c>
      <c r="AX95" s="529" t="s">
        <v>1402</v>
      </c>
      <c r="AY95" s="529" t="s">
        <v>1402</v>
      </c>
      <c r="AZ95" s="529" t="s">
        <v>1402</v>
      </c>
      <c r="BA95" s="529" t="s">
        <v>1402</v>
      </c>
      <c r="BB95" s="529" t="s">
        <v>1402</v>
      </c>
      <c r="BC95" s="529" t="s">
        <v>1402</v>
      </c>
      <c r="BD95" s="529" t="s">
        <v>1402</v>
      </c>
      <c r="BE95" s="529" t="s">
        <v>1402</v>
      </c>
      <c r="BF95" s="529" t="s">
        <v>1402</v>
      </c>
      <c r="BG95" s="529" t="s">
        <v>1402</v>
      </c>
      <c r="BH95" s="529" t="s">
        <v>1402</v>
      </c>
      <c r="BI95" s="529" t="s">
        <v>1402</v>
      </c>
      <c r="BJ95" s="529" t="s">
        <v>1402</v>
      </c>
      <c r="BK95" s="529" t="s">
        <v>1402</v>
      </c>
      <c r="BL95" s="529" t="s">
        <v>1402</v>
      </c>
      <c r="BM95" s="529" t="s">
        <v>1402</v>
      </c>
      <c r="BN95" s="529" t="s">
        <v>1402</v>
      </c>
      <c r="BO95" s="529" t="s">
        <v>1402</v>
      </c>
      <c r="BP95" s="529" t="s">
        <v>1402</v>
      </c>
      <c r="BQ95" s="529" t="s">
        <v>1402</v>
      </c>
      <c r="BR95" s="529" t="s">
        <v>1402</v>
      </c>
      <c r="BS95" s="529" t="s">
        <v>1402</v>
      </c>
      <c r="BT95" s="529" t="s">
        <v>1402</v>
      </c>
      <c r="BU95" s="529" t="s">
        <v>1402</v>
      </c>
      <c r="BV95" s="529" t="s">
        <v>1402</v>
      </c>
      <c r="BW95" s="529" t="s">
        <v>1643</v>
      </c>
      <c r="BX95" s="529" t="s">
        <v>1402</v>
      </c>
      <c r="BY95" s="529" t="s">
        <v>1402</v>
      </c>
      <c r="BZ95" s="529" t="s">
        <v>1402</v>
      </c>
      <c r="CA95" s="529" t="s">
        <v>1402</v>
      </c>
      <c r="CB95" s="529" t="s">
        <v>1402</v>
      </c>
      <c r="CC95" s="529" t="s">
        <v>1402</v>
      </c>
      <c r="CD95" s="529" t="s">
        <v>1402</v>
      </c>
      <c r="CE95" s="529" t="s">
        <v>1402</v>
      </c>
      <c r="CF95" s="529" t="s">
        <v>1402</v>
      </c>
      <c r="CG95" s="529" t="s">
        <v>1402</v>
      </c>
      <c r="CH95" s="529" t="s">
        <v>1402</v>
      </c>
      <c r="CI95" s="529" t="s">
        <v>1402</v>
      </c>
      <c r="CJ95" s="529" t="s">
        <v>1402</v>
      </c>
      <c r="CK95" s="529" t="s">
        <v>1836</v>
      </c>
      <c r="CL95" s="529" t="s">
        <v>1837</v>
      </c>
      <c r="CM95" s="529" t="s">
        <v>31</v>
      </c>
      <c r="CN95" s="529" t="s">
        <v>459</v>
      </c>
      <c r="CO95" s="529" t="s">
        <v>459</v>
      </c>
      <c r="CP95" s="529"/>
      <c r="CQ95" s="529"/>
      <c r="CR95" s="529"/>
      <c r="CS95" s="529"/>
      <c r="CT95" s="529"/>
      <c r="CU95" s="529"/>
      <c r="CV95" s="529"/>
      <c r="CW95" s="529"/>
      <c r="CX95" s="529" t="s">
        <v>1838</v>
      </c>
    </row>
    <row r="96" ht="14.25" spans="1:102">
      <c r="A96" s="528" t="s">
        <v>1130</v>
      </c>
      <c r="B96" s="528">
        <v>1095</v>
      </c>
      <c r="C96" s="528" t="s">
        <v>889</v>
      </c>
      <c r="D96" s="528" t="s">
        <v>1402</v>
      </c>
      <c r="E96" s="528" t="s">
        <v>1402</v>
      </c>
      <c r="F96" s="528" t="s">
        <v>1402</v>
      </c>
      <c r="G96" s="528" t="s">
        <v>1402</v>
      </c>
      <c r="H96" s="528" t="s">
        <v>1402</v>
      </c>
      <c r="I96" s="528" t="s">
        <v>1402</v>
      </c>
      <c r="J96" s="528" t="s">
        <v>1402</v>
      </c>
      <c r="K96" s="528" t="s">
        <v>1402</v>
      </c>
      <c r="L96" s="528" t="s">
        <v>1402</v>
      </c>
      <c r="M96" s="528" t="s">
        <v>1402</v>
      </c>
      <c r="N96" s="528" t="s">
        <v>1402</v>
      </c>
      <c r="O96" s="528" t="s">
        <v>1643</v>
      </c>
      <c r="P96" s="528" t="s">
        <v>1643</v>
      </c>
      <c r="Q96" s="528" t="s">
        <v>1643</v>
      </c>
      <c r="R96" s="528" t="s">
        <v>1402</v>
      </c>
      <c r="S96" s="528" t="s">
        <v>1643</v>
      </c>
      <c r="T96" s="528" t="s">
        <v>1402</v>
      </c>
      <c r="U96" s="528" t="s">
        <v>1643</v>
      </c>
      <c r="V96" s="528" t="s">
        <v>1402</v>
      </c>
      <c r="W96" s="528" t="s">
        <v>1402</v>
      </c>
      <c r="X96" s="528" t="s">
        <v>1402</v>
      </c>
      <c r="Y96" s="528" t="s">
        <v>1402</v>
      </c>
      <c r="Z96" s="528" t="s">
        <v>1402</v>
      </c>
      <c r="AA96" s="528" t="s">
        <v>1402</v>
      </c>
      <c r="AB96" s="528" t="s">
        <v>1402</v>
      </c>
      <c r="AC96" s="528" t="s">
        <v>1402</v>
      </c>
      <c r="AD96" s="528" t="s">
        <v>1402</v>
      </c>
      <c r="AE96" s="528" t="s">
        <v>1402</v>
      </c>
      <c r="AF96" s="528" t="s">
        <v>1402</v>
      </c>
      <c r="AG96" s="528" t="s">
        <v>1402</v>
      </c>
      <c r="AH96" s="528" t="s">
        <v>1402</v>
      </c>
      <c r="AI96" s="528" t="s">
        <v>1402</v>
      </c>
      <c r="AJ96" s="528" t="s">
        <v>1402</v>
      </c>
      <c r="AK96" s="528" t="s">
        <v>1402</v>
      </c>
      <c r="AL96" s="528" t="s">
        <v>1402</v>
      </c>
      <c r="AM96" s="528" t="s">
        <v>1402</v>
      </c>
      <c r="AN96" s="528" t="s">
        <v>1402</v>
      </c>
      <c r="AO96" s="528" t="s">
        <v>1402</v>
      </c>
      <c r="AP96" s="528" t="s">
        <v>1402</v>
      </c>
      <c r="AQ96" s="528" t="s">
        <v>1402</v>
      </c>
      <c r="AR96" s="528" t="s">
        <v>1402</v>
      </c>
      <c r="AS96" s="528" t="s">
        <v>1402</v>
      </c>
      <c r="AT96" s="528" t="s">
        <v>1402</v>
      </c>
      <c r="AU96" s="528" t="s">
        <v>1402</v>
      </c>
      <c r="AV96" s="528" t="s">
        <v>1402</v>
      </c>
      <c r="AW96" s="528" t="s">
        <v>1402</v>
      </c>
      <c r="AX96" s="528" t="s">
        <v>1402</v>
      </c>
      <c r="AY96" s="528" t="s">
        <v>1402</v>
      </c>
      <c r="AZ96" s="528" t="s">
        <v>1402</v>
      </c>
      <c r="BA96" s="528" t="s">
        <v>1649</v>
      </c>
      <c r="BB96" s="528" t="s">
        <v>1649</v>
      </c>
      <c r="BC96" s="528" t="s">
        <v>1402</v>
      </c>
      <c r="BD96" s="528" t="s">
        <v>1402</v>
      </c>
      <c r="BE96" s="528" t="s">
        <v>1643</v>
      </c>
      <c r="BF96" s="528" t="s">
        <v>1643</v>
      </c>
      <c r="BG96" s="528" t="s">
        <v>1643</v>
      </c>
      <c r="BH96" s="528" t="s">
        <v>1643</v>
      </c>
      <c r="BI96" s="528" t="s">
        <v>1643</v>
      </c>
      <c r="BJ96" s="528" t="s">
        <v>1643</v>
      </c>
      <c r="BK96" s="528" t="s">
        <v>1643</v>
      </c>
      <c r="BL96" s="528" t="s">
        <v>1643</v>
      </c>
      <c r="BM96" s="528" t="s">
        <v>1643</v>
      </c>
      <c r="BN96" s="528" t="s">
        <v>1402</v>
      </c>
      <c r="BO96" s="528" t="s">
        <v>1643</v>
      </c>
      <c r="BP96" s="528" t="s">
        <v>1643</v>
      </c>
      <c r="BQ96" s="528" t="s">
        <v>1643</v>
      </c>
      <c r="BR96" s="528" t="s">
        <v>1402</v>
      </c>
      <c r="BS96" s="528" t="s">
        <v>1643</v>
      </c>
      <c r="BT96" s="528" t="s">
        <v>1402</v>
      </c>
      <c r="BU96" s="528" t="s">
        <v>1402</v>
      </c>
      <c r="BV96" s="528" t="s">
        <v>1402</v>
      </c>
      <c r="BW96" s="528" t="s">
        <v>1402</v>
      </c>
      <c r="BX96" s="528" t="s">
        <v>1402</v>
      </c>
      <c r="BY96" s="528" t="s">
        <v>1402</v>
      </c>
      <c r="BZ96" s="528" t="s">
        <v>1402</v>
      </c>
      <c r="CA96" s="528" t="s">
        <v>1402</v>
      </c>
      <c r="CB96" s="528" t="s">
        <v>1402</v>
      </c>
      <c r="CC96" s="528" t="s">
        <v>1402</v>
      </c>
      <c r="CD96" s="528" t="s">
        <v>1402</v>
      </c>
      <c r="CE96" s="528" t="s">
        <v>1402</v>
      </c>
      <c r="CF96" s="528" t="s">
        <v>1402</v>
      </c>
      <c r="CG96" s="528" t="s">
        <v>1402</v>
      </c>
      <c r="CH96" s="528" t="s">
        <v>1402</v>
      </c>
      <c r="CI96" s="528" t="s">
        <v>1402</v>
      </c>
      <c r="CJ96" s="528" t="s">
        <v>1402</v>
      </c>
      <c r="CK96" s="528" t="s">
        <v>1839</v>
      </c>
      <c r="CL96" s="528" t="s">
        <v>1402</v>
      </c>
      <c r="CM96" s="528" t="s">
        <v>31</v>
      </c>
      <c r="CN96" s="528" t="s">
        <v>459</v>
      </c>
      <c r="CO96" s="528" t="s">
        <v>459</v>
      </c>
      <c r="CP96" s="528"/>
      <c r="CQ96" s="528"/>
      <c r="CR96" s="528"/>
      <c r="CS96" s="528"/>
      <c r="CT96" s="528"/>
      <c r="CU96" s="528"/>
      <c r="CV96" s="528"/>
      <c r="CW96" s="528"/>
      <c r="CX96" s="528" t="s">
        <v>1840</v>
      </c>
    </row>
    <row r="97" ht="14.25" spans="1:102">
      <c r="A97" s="529" t="s">
        <v>1133</v>
      </c>
      <c r="B97" s="529">
        <v>1096</v>
      </c>
      <c r="C97" s="529" t="s">
        <v>885</v>
      </c>
      <c r="D97" s="529" t="s">
        <v>1402</v>
      </c>
      <c r="E97" s="529" t="s">
        <v>1649</v>
      </c>
      <c r="F97" s="529" t="s">
        <v>1649</v>
      </c>
      <c r="G97" s="529" t="s">
        <v>1649</v>
      </c>
      <c r="H97" s="529" t="s">
        <v>1649</v>
      </c>
      <c r="I97" s="529" t="s">
        <v>1649</v>
      </c>
      <c r="J97" s="529" t="s">
        <v>1649</v>
      </c>
      <c r="K97" s="529" t="s">
        <v>1649</v>
      </c>
      <c r="L97" s="529" t="s">
        <v>1649</v>
      </c>
      <c r="M97" s="529" t="s">
        <v>1402</v>
      </c>
      <c r="N97" s="529" t="s">
        <v>1402</v>
      </c>
      <c r="O97" s="529" t="s">
        <v>1643</v>
      </c>
      <c r="P97" s="529" t="s">
        <v>1402</v>
      </c>
      <c r="Q97" s="529" t="s">
        <v>1402</v>
      </c>
      <c r="R97" s="529" t="s">
        <v>1402</v>
      </c>
      <c r="S97" s="529" t="s">
        <v>1643</v>
      </c>
      <c r="T97" s="529" t="s">
        <v>1402</v>
      </c>
      <c r="U97" s="529" t="s">
        <v>1643</v>
      </c>
      <c r="V97" s="529" t="s">
        <v>1402</v>
      </c>
      <c r="W97" s="529" t="s">
        <v>1402</v>
      </c>
      <c r="X97" s="529" t="s">
        <v>1402</v>
      </c>
      <c r="Y97" s="529" t="s">
        <v>1402</v>
      </c>
      <c r="Z97" s="529" t="s">
        <v>1643</v>
      </c>
      <c r="AA97" s="529" t="s">
        <v>1402</v>
      </c>
      <c r="AB97" s="529" t="s">
        <v>1402</v>
      </c>
      <c r="AC97" s="529" t="s">
        <v>1402</v>
      </c>
      <c r="AD97" s="529" t="s">
        <v>1402</v>
      </c>
      <c r="AE97" s="529" t="s">
        <v>1402</v>
      </c>
      <c r="AF97" s="529" t="s">
        <v>1402</v>
      </c>
      <c r="AG97" s="529" t="s">
        <v>1402</v>
      </c>
      <c r="AH97" s="529" t="s">
        <v>1402</v>
      </c>
      <c r="AI97" s="529" t="s">
        <v>1402</v>
      </c>
      <c r="AJ97" s="529" t="s">
        <v>1402</v>
      </c>
      <c r="AK97" s="529" t="s">
        <v>1402</v>
      </c>
      <c r="AL97" s="529" t="s">
        <v>1402</v>
      </c>
      <c r="AM97" s="529" t="s">
        <v>1402</v>
      </c>
      <c r="AN97" s="529" t="s">
        <v>1402</v>
      </c>
      <c r="AO97" s="529" t="s">
        <v>1402</v>
      </c>
      <c r="AP97" s="529" t="s">
        <v>1402</v>
      </c>
      <c r="AQ97" s="529" t="s">
        <v>1643</v>
      </c>
      <c r="AR97" s="529" t="s">
        <v>1402</v>
      </c>
      <c r="AS97" s="529" t="s">
        <v>1402</v>
      </c>
      <c r="AT97" s="529" t="s">
        <v>1402</v>
      </c>
      <c r="AU97" s="529" t="s">
        <v>1643</v>
      </c>
      <c r="AV97" s="529" t="s">
        <v>1402</v>
      </c>
      <c r="AW97" s="529" t="s">
        <v>1402</v>
      </c>
      <c r="AX97" s="529" t="s">
        <v>1402</v>
      </c>
      <c r="AY97" s="529" t="s">
        <v>1402</v>
      </c>
      <c r="AZ97" s="529" t="s">
        <v>1402</v>
      </c>
      <c r="BA97" s="529" t="s">
        <v>1643</v>
      </c>
      <c r="BB97" s="529" t="s">
        <v>1402</v>
      </c>
      <c r="BC97" s="529" t="s">
        <v>1402</v>
      </c>
      <c r="BD97" s="529" t="s">
        <v>1402</v>
      </c>
      <c r="BE97" s="529" t="s">
        <v>1402</v>
      </c>
      <c r="BF97" s="529" t="s">
        <v>1402</v>
      </c>
      <c r="BG97" s="529" t="s">
        <v>1402</v>
      </c>
      <c r="BH97" s="529" t="s">
        <v>1402</v>
      </c>
      <c r="BI97" s="529" t="s">
        <v>1402</v>
      </c>
      <c r="BJ97" s="529" t="s">
        <v>1402</v>
      </c>
      <c r="BK97" s="529" t="s">
        <v>1402</v>
      </c>
      <c r="BL97" s="529" t="s">
        <v>1402</v>
      </c>
      <c r="BM97" s="529" t="s">
        <v>1402</v>
      </c>
      <c r="BN97" s="529" t="s">
        <v>1402</v>
      </c>
      <c r="BO97" s="529" t="s">
        <v>1402</v>
      </c>
      <c r="BP97" s="529" t="s">
        <v>1402</v>
      </c>
      <c r="BQ97" s="529" t="s">
        <v>1402</v>
      </c>
      <c r="BR97" s="529" t="s">
        <v>1402</v>
      </c>
      <c r="BS97" s="529" t="s">
        <v>1643</v>
      </c>
      <c r="BT97" s="529" t="s">
        <v>1402</v>
      </c>
      <c r="BU97" s="529" t="s">
        <v>1402</v>
      </c>
      <c r="BV97" s="529" t="s">
        <v>1402</v>
      </c>
      <c r="BW97" s="529" t="s">
        <v>1402</v>
      </c>
      <c r="BX97" s="529" t="s">
        <v>1402</v>
      </c>
      <c r="BY97" s="529" t="s">
        <v>1402</v>
      </c>
      <c r="BZ97" s="529" t="s">
        <v>1402</v>
      </c>
      <c r="CA97" s="529" t="s">
        <v>1402</v>
      </c>
      <c r="CB97" s="529" t="s">
        <v>1402</v>
      </c>
      <c r="CC97" s="529" t="s">
        <v>1402</v>
      </c>
      <c r="CD97" s="529" t="s">
        <v>1402</v>
      </c>
      <c r="CE97" s="529" t="s">
        <v>1402</v>
      </c>
      <c r="CF97" s="529" t="s">
        <v>1402</v>
      </c>
      <c r="CG97" s="529" t="s">
        <v>1402</v>
      </c>
      <c r="CH97" s="529" t="s">
        <v>1402</v>
      </c>
      <c r="CI97" s="529" t="s">
        <v>1402</v>
      </c>
      <c r="CJ97" s="529" t="s">
        <v>1402</v>
      </c>
      <c r="CK97" s="529" t="s">
        <v>1841</v>
      </c>
      <c r="CL97" s="529" t="s">
        <v>1402</v>
      </c>
      <c r="CM97" s="529" t="s">
        <v>31</v>
      </c>
      <c r="CN97" s="529" t="s">
        <v>459</v>
      </c>
      <c r="CO97" s="529" t="s">
        <v>459</v>
      </c>
      <c r="CP97" s="529"/>
      <c r="CQ97" s="529"/>
      <c r="CR97" s="529"/>
      <c r="CS97" s="529"/>
      <c r="CT97" s="529"/>
      <c r="CU97" s="529"/>
      <c r="CV97" s="529"/>
      <c r="CW97" s="529"/>
      <c r="CX97" s="529" t="s">
        <v>1842</v>
      </c>
    </row>
    <row r="98" ht="14.25" spans="1:102">
      <c r="A98" s="528" t="s">
        <v>1136</v>
      </c>
      <c r="B98" s="528">
        <v>1097</v>
      </c>
      <c r="C98" s="528" t="s">
        <v>823</v>
      </c>
      <c r="D98" s="528" t="s">
        <v>1643</v>
      </c>
      <c r="E98" s="528" t="s">
        <v>1402</v>
      </c>
      <c r="F98" s="528" t="s">
        <v>1402</v>
      </c>
      <c r="G98" s="528" t="s">
        <v>1402</v>
      </c>
      <c r="H98" s="528" t="s">
        <v>1402</v>
      </c>
      <c r="I98" s="528" t="s">
        <v>1402</v>
      </c>
      <c r="J98" s="528" t="s">
        <v>1402</v>
      </c>
      <c r="K98" s="528" t="s">
        <v>1402</v>
      </c>
      <c r="L98" s="528" t="s">
        <v>1402</v>
      </c>
      <c r="M98" s="528" t="s">
        <v>1649</v>
      </c>
      <c r="N98" s="528" t="s">
        <v>1402</v>
      </c>
      <c r="O98" s="528" t="s">
        <v>1402</v>
      </c>
      <c r="P98" s="528" t="s">
        <v>1402</v>
      </c>
      <c r="Q98" s="528" t="s">
        <v>1402</v>
      </c>
      <c r="R98" s="528" t="s">
        <v>1402</v>
      </c>
      <c r="S98" s="528" t="s">
        <v>1402</v>
      </c>
      <c r="T98" s="528" t="s">
        <v>1643</v>
      </c>
      <c r="U98" s="528" t="s">
        <v>1402</v>
      </c>
      <c r="V98" s="528" t="s">
        <v>1402</v>
      </c>
      <c r="W98" s="528" t="s">
        <v>1402</v>
      </c>
      <c r="X98" s="528" t="s">
        <v>1402</v>
      </c>
      <c r="Y98" s="528" t="s">
        <v>1402</v>
      </c>
      <c r="Z98" s="528" t="s">
        <v>1402</v>
      </c>
      <c r="AA98" s="528" t="s">
        <v>1402</v>
      </c>
      <c r="AB98" s="528" t="s">
        <v>1643</v>
      </c>
      <c r="AC98" s="528" t="s">
        <v>1402</v>
      </c>
      <c r="AD98" s="528" t="s">
        <v>1402</v>
      </c>
      <c r="AE98" s="528" t="s">
        <v>1402</v>
      </c>
      <c r="AF98" s="528" t="s">
        <v>1402</v>
      </c>
      <c r="AG98" s="528" t="s">
        <v>1649</v>
      </c>
      <c r="AH98" s="528" t="s">
        <v>1402</v>
      </c>
      <c r="AI98" s="528" t="s">
        <v>1402</v>
      </c>
      <c r="AJ98" s="528" t="s">
        <v>1402</v>
      </c>
      <c r="AK98" s="528" t="s">
        <v>1402</v>
      </c>
      <c r="AL98" s="528" t="s">
        <v>1402</v>
      </c>
      <c r="AM98" s="528" t="s">
        <v>1402</v>
      </c>
      <c r="AN98" s="528" t="s">
        <v>1402</v>
      </c>
      <c r="AO98" s="528" t="s">
        <v>1402</v>
      </c>
      <c r="AP98" s="528" t="s">
        <v>1402</v>
      </c>
      <c r="AQ98" s="528" t="s">
        <v>1402</v>
      </c>
      <c r="AR98" s="528" t="s">
        <v>1402</v>
      </c>
      <c r="AS98" s="528" t="s">
        <v>1402</v>
      </c>
      <c r="AT98" s="528" t="s">
        <v>1402</v>
      </c>
      <c r="AU98" s="528" t="s">
        <v>1402</v>
      </c>
      <c r="AV98" s="528" t="s">
        <v>1643</v>
      </c>
      <c r="AW98" s="528" t="s">
        <v>1402</v>
      </c>
      <c r="AX98" s="528" t="s">
        <v>1402</v>
      </c>
      <c r="AY98" s="528" t="s">
        <v>1402</v>
      </c>
      <c r="AZ98" s="528" t="s">
        <v>1402</v>
      </c>
      <c r="BA98" s="528" t="s">
        <v>1402</v>
      </c>
      <c r="BB98" s="528" t="s">
        <v>1402</v>
      </c>
      <c r="BC98" s="528" t="s">
        <v>1402</v>
      </c>
      <c r="BD98" s="528" t="s">
        <v>1402</v>
      </c>
      <c r="BE98" s="528" t="s">
        <v>1402</v>
      </c>
      <c r="BF98" s="528" t="s">
        <v>1402</v>
      </c>
      <c r="BG98" s="528" t="s">
        <v>1402</v>
      </c>
      <c r="BH98" s="528" t="s">
        <v>1402</v>
      </c>
      <c r="BI98" s="528" t="s">
        <v>1402</v>
      </c>
      <c r="BJ98" s="528" t="s">
        <v>1402</v>
      </c>
      <c r="BK98" s="528" t="s">
        <v>1402</v>
      </c>
      <c r="BL98" s="528" t="s">
        <v>1402</v>
      </c>
      <c r="BM98" s="528" t="s">
        <v>1402</v>
      </c>
      <c r="BN98" s="528" t="s">
        <v>1402</v>
      </c>
      <c r="BO98" s="528" t="s">
        <v>1402</v>
      </c>
      <c r="BP98" s="528" t="s">
        <v>1402</v>
      </c>
      <c r="BQ98" s="528" t="s">
        <v>1402</v>
      </c>
      <c r="BR98" s="528" t="s">
        <v>1402</v>
      </c>
      <c r="BS98" s="528" t="s">
        <v>1402</v>
      </c>
      <c r="BT98" s="528" t="s">
        <v>1402</v>
      </c>
      <c r="BU98" s="528" t="s">
        <v>1402</v>
      </c>
      <c r="BV98" s="528" t="s">
        <v>1402</v>
      </c>
      <c r="BW98" s="528" t="s">
        <v>1402</v>
      </c>
      <c r="BX98" s="528" t="s">
        <v>1402</v>
      </c>
      <c r="BY98" s="528" t="s">
        <v>1402</v>
      </c>
      <c r="BZ98" s="528" t="s">
        <v>1402</v>
      </c>
      <c r="CA98" s="528" t="s">
        <v>1402</v>
      </c>
      <c r="CB98" s="528" t="s">
        <v>1402</v>
      </c>
      <c r="CC98" s="528" t="s">
        <v>1402</v>
      </c>
      <c r="CD98" s="528" t="s">
        <v>1402</v>
      </c>
      <c r="CE98" s="528" t="s">
        <v>1402</v>
      </c>
      <c r="CF98" s="528" t="s">
        <v>1402</v>
      </c>
      <c r="CG98" s="528" t="s">
        <v>1402</v>
      </c>
      <c r="CH98" s="528" t="s">
        <v>1402</v>
      </c>
      <c r="CI98" s="528" t="s">
        <v>1402</v>
      </c>
      <c r="CJ98" s="528" t="s">
        <v>1402</v>
      </c>
      <c r="CK98" s="528" t="s">
        <v>1843</v>
      </c>
      <c r="CL98" s="528" t="s">
        <v>1844</v>
      </c>
      <c r="CM98" s="528" t="s">
        <v>447</v>
      </c>
      <c r="CN98" s="528" t="s">
        <v>459</v>
      </c>
      <c r="CO98" s="528" t="s">
        <v>459</v>
      </c>
      <c r="CP98" s="528"/>
      <c r="CQ98" s="528"/>
      <c r="CR98" s="528"/>
      <c r="CS98" s="528"/>
      <c r="CT98" s="528"/>
      <c r="CU98" s="528"/>
      <c r="CV98" s="528"/>
      <c r="CW98" s="528"/>
      <c r="CX98" s="528" t="s">
        <v>1845</v>
      </c>
    </row>
    <row r="99" ht="14.25" spans="1:102">
      <c r="A99" s="529" t="s">
        <v>1139</v>
      </c>
      <c r="B99" s="529">
        <v>1098</v>
      </c>
      <c r="C99" s="529" t="s">
        <v>849</v>
      </c>
      <c r="D99" s="529" t="s">
        <v>1402</v>
      </c>
      <c r="E99" s="529" t="s">
        <v>1649</v>
      </c>
      <c r="F99" s="529" t="s">
        <v>1649</v>
      </c>
      <c r="G99" s="529" t="s">
        <v>1649</v>
      </c>
      <c r="H99" s="529" t="s">
        <v>1649</v>
      </c>
      <c r="I99" s="529" t="s">
        <v>1649</v>
      </c>
      <c r="J99" s="529" t="s">
        <v>1649</v>
      </c>
      <c r="K99" s="529" t="s">
        <v>1649</v>
      </c>
      <c r="L99" s="529" t="s">
        <v>1649</v>
      </c>
      <c r="M99" s="529" t="s">
        <v>1402</v>
      </c>
      <c r="N99" s="529" t="s">
        <v>1402</v>
      </c>
      <c r="O99" s="529" t="s">
        <v>1402</v>
      </c>
      <c r="P99" s="529" t="s">
        <v>1402</v>
      </c>
      <c r="Q99" s="529" t="s">
        <v>1402</v>
      </c>
      <c r="R99" s="529" t="s">
        <v>1402</v>
      </c>
      <c r="S99" s="529" t="s">
        <v>1402</v>
      </c>
      <c r="T99" s="529" t="s">
        <v>1402</v>
      </c>
      <c r="U99" s="529" t="s">
        <v>1402</v>
      </c>
      <c r="V99" s="529" t="s">
        <v>1402</v>
      </c>
      <c r="W99" s="529" t="s">
        <v>1643</v>
      </c>
      <c r="X99" s="529" t="s">
        <v>1402</v>
      </c>
      <c r="Y99" s="529" t="s">
        <v>1402</v>
      </c>
      <c r="Z99" s="529" t="s">
        <v>1643</v>
      </c>
      <c r="AA99" s="529" t="s">
        <v>1402</v>
      </c>
      <c r="AB99" s="529" t="s">
        <v>1402</v>
      </c>
      <c r="AC99" s="529" t="s">
        <v>1402</v>
      </c>
      <c r="AD99" s="529" t="s">
        <v>1402</v>
      </c>
      <c r="AE99" s="529" t="s">
        <v>1402</v>
      </c>
      <c r="AF99" s="529" t="s">
        <v>1402</v>
      </c>
      <c r="AG99" s="529" t="s">
        <v>1402</v>
      </c>
      <c r="AH99" s="529" t="s">
        <v>1402</v>
      </c>
      <c r="AI99" s="529" t="s">
        <v>1402</v>
      </c>
      <c r="AJ99" s="529" t="s">
        <v>1402</v>
      </c>
      <c r="AK99" s="529" t="s">
        <v>1402</v>
      </c>
      <c r="AL99" s="529" t="s">
        <v>1402</v>
      </c>
      <c r="AM99" s="529" t="s">
        <v>1402</v>
      </c>
      <c r="AN99" s="529" t="s">
        <v>1402</v>
      </c>
      <c r="AO99" s="529" t="s">
        <v>1402</v>
      </c>
      <c r="AP99" s="529" t="s">
        <v>1402</v>
      </c>
      <c r="AQ99" s="529" t="s">
        <v>1402</v>
      </c>
      <c r="AR99" s="529" t="s">
        <v>1402</v>
      </c>
      <c r="AS99" s="529" t="s">
        <v>1402</v>
      </c>
      <c r="AT99" s="529" t="s">
        <v>1402</v>
      </c>
      <c r="AU99" s="529" t="s">
        <v>1402</v>
      </c>
      <c r="AV99" s="529" t="s">
        <v>1402</v>
      </c>
      <c r="AW99" s="529" t="s">
        <v>1402</v>
      </c>
      <c r="AX99" s="529" t="s">
        <v>1402</v>
      </c>
      <c r="AY99" s="529" t="s">
        <v>1402</v>
      </c>
      <c r="AZ99" s="529" t="s">
        <v>1402</v>
      </c>
      <c r="BA99" s="529" t="s">
        <v>1402</v>
      </c>
      <c r="BB99" s="529" t="s">
        <v>1402</v>
      </c>
      <c r="BC99" s="529" t="s">
        <v>1643</v>
      </c>
      <c r="BD99" s="529" t="s">
        <v>1402</v>
      </c>
      <c r="BE99" s="529" t="s">
        <v>1402</v>
      </c>
      <c r="BF99" s="529" t="s">
        <v>1402</v>
      </c>
      <c r="BG99" s="529" t="s">
        <v>1402</v>
      </c>
      <c r="BH99" s="529" t="s">
        <v>1402</v>
      </c>
      <c r="BI99" s="529" t="s">
        <v>1402</v>
      </c>
      <c r="BJ99" s="529" t="s">
        <v>1402</v>
      </c>
      <c r="BK99" s="529" t="s">
        <v>1402</v>
      </c>
      <c r="BL99" s="529" t="s">
        <v>1402</v>
      </c>
      <c r="BM99" s="529" t="s">
        <v>1402</v>
      </c>
      <c r="BN99" s="529" t="s">
        <v>1402</v>
      </c>
      <c r="BO99" s="529" t="s">
        <v>1402</v>
      </c>
      <c r="BP99" s="529" t="s">
        <v>1402</v>
      </c>
      <c r="BQ99" s="529" t="s">
        <v>1402</v>
      </c>
      <c r="BR99" s="529" t="s">
        <v>1402</v>
      </c>
      <c r="BS99" s="529" t="s">
        <v>1402</v>
      </c>
      <c r="BT99" s="529" t="s">
        <v>1402</v>
      </c>
      <c r="BU99" s="529" t="s">
        <v>1402</v>
      </c>
      <c r="BV99" s="529" t="s">
        <v>1643</v>
      </c>
      <c r="BW99" s="529" t="s">
        <v>1643</v>
      </c>
      <c r="BX99" s="529" t="s">
        <v>1402</v>
      </c>
      <c r="BY99" s="529" t="s">
        <v>1643</v>
      </c>
      <c r="BZ99" s="529" t="s">
        <v>1402</v>
      </c>
      <c r="CA99" s="529" t="s">
        <v>1402</v>
      </c>
      <c r="CB99" s="529" t="s">
        <v>1402</v>
      </c>
      <c r="CC99" s="529" t="s">
        <v>1402</v>
      </c>
      <c r="CD99" s="529" t="s">
        <v>1402</v>
      </c>
      <c r="CE99" s="529" t="s">
        <v>1402</v>
      </c>
      <c r="CF99" s="529" t="s">
        <v>1402</v>
      </c>
      <c r="CG99" s="529" t="s">
        <v>1402</v>
      </c>
      <c r="CH99" s="529" t="s">
        <v>1402</v>
      </c>
      <c r="CI99" s="529" t="s">
        <v>1402</v>
      </c>
      <c r="CJ99" s="529" t="s">
        <v>1402</v>
      </c>
      <c r="CK99" s="529" t="s">
        <v>1846</v>
      </c>
      <c r="CL99" s="529" t="s">
        <v>1847</v>
      </c>
      <c r="CM99" s="529" t="s">
        <v>31</v>
      </c>
      <c r="CN99" s="529" t="s">
        <v>459</v>
      </c>
      <c r="CO99" s="529" t="s">
        <v>459</v>
      </c>
      <c r="CP99" s="529"/>
      <c r="CQ99" s="529"/>
      <c r="CR99" s="529"/>
      <c r="CS99" s="529"/>
      <c r="CT99" s="529"/>
      <c r="CU99" s="529"/>
      <c r="CV99" s="529"/>
      <c r="CW99" s="529"/>
      <c r="CX99" s="529" t="s">
        <v>1848</v>
      </c>
    </row>
    <row r="100" ht="14.25" spans="1:102">
      <c r="A100" s="528" t="s">
        <v>1142</v>
      </c>
      <c r="B100" s="528">
        <v>1099</v>
      </c>
      <c r="C100" s="528" t="s">
        <v>889</v>
      </c>
      <c r="D100" s="528" t="s">
        <v>1643</v>
      </c>
      <c r="E100" s="528" t="s">
        <v>1402</v>
      </c>
      <c r="F100" s="528" t="s">
        <v>1402</v>
      </c>
      <c r="G100" s="528" t="s">
        <v>1402</v>
      </c>
      <c r="H100" s="528" t="s">
        <v>1402</v>
      </c>
      <c r="I100" s="528" t="s">
        <v>1402</v>
      </c>
      <c r="J100" s="528" t="s">
        <v>1402</v>
      </c>
      <c r="K100" s="528" t="s">
        <v>1402</v>
      </c>
      <c r="L100" s="528" t="s">
        <v>1402</v>
      </c>
      <c r="M100" s="528" t="s">
        <v>1402</v>
      </c>
      <c r="N100" s="528" t="s">
        <v>1402</v>
      </c>
      <c r="O100" s="528" t="s">
        <v>1402</v>
      </c>
      <c r="P100" s="528" t="s">
        <v>1402</v>
      </c>
      <c r="Q100" s="528" t="s">
        <v>1402</v>
      </c>
      <c r="R100" s="528" t="s">
        <v>1402</v>
      </c>
      <c r="S100" s="528" t="s">
        <v>1402</v>
      </c>
      <c r="T100" s="528" t="s">
        <v>1402</v>
      </c>
      <c r="U100" s="528" t="s">
        <v>1402</v>
      </c>
      <c r="V100" s="528" t="s">
        <v>1402</v>
      </c>
      <c r="W100" s="528" t="s">
        <v>1402</v>
      </c>
      <c r="X100" s="528" t="s">
        <v>1402</v>
      </c>
      <c r="Y100" s="528" t="s">
        <v>1402</v>
      </c>
      <c r="Z100" s="528" t="s">
        <v>1402</v>
      </c>
      <c r="AA100" s="528" t="s">
        <v>1402</v>
      </c>
      <c r="AB100" s="528" t="s">
        <v>1402</v>
      </c>
      <c r="AC100" s="528" t="s">
        <v>1402</v>
      </c>
      <c r="AD100" s="528" t="s">
        <v>1402</v>
      </c>
      <c r="AE100" s="528" t="s">
        <v>1402</v>
      </c>
      <c r="AF100" s="528" t="s">
        <v>1402</v>
      </c>
      <c r="AG100" s="528" t="s">
        <v>1402</v>
      </c>
      <c r="AH100" s="528" t="s">
        <v>1402</v>
      </c>
      <c r="AI100" s="528" t="s">
        <v>1402</v>
      </c>
      <c r="AJ100" s="528" t="s">
        <v>1402</v>
      </c>
      <c r="AK100" s="528" t="s">
        <v>1402</v>
      </c>
      <c r="AL100" s="528" t="s">
        <v>1402</v>
      </c>
      <c r="AM100" s="528" t="s">
        <v>1402</v>
      </c>
      <c r="AN100" s="528" t="s">
        <v>1402</v>
      </c>
      <c r="AO100" s="528" t="s">
        <v>1402</v>
      </c>
      <c r="AP100" s="528" t="s">
        <v>1402</v>
      </c>
      <c r="AQ100" s="528" t="s">
        <v>1402</v>
      </c>
      <c r="AR100" s="528" t="s">
        <v>1402</v>
      </c>
      <c r="AS100" s="528" t="s">
        <v>1402</v>
      </c>
      <c r="AT100" s="528" t="s">
        <v>1402</v>
      </c>
      <c r="AU100" s="528" t="s">
        <v>1402</v>
      </c>
      <c r="AV100" s="528" t="s">
        <v>1643</v>
      </c>
      <c r="AW100" s="528" t="s">
        <v>1402</v>
      </c>
      <c r="AX100" s="528" t="s">
        <v>1402</v>
      </c>
      <c r="AY100" s="528" t="s">
        <v>1402</v>
      </c>
      <c r="AZ100" s="528" t="s">
        <v>1402</v>
      </c>
      <c r="BA100" s="528" t="s">
        <v>1402</v>
      </c>
      <c r="BB100" s="528" t="s">
        <v>1402</v>
      </c>
      <c r="BC100" s="528" t="s">
        <v>1402</v>
      </c>
      <c r="BD100" s="528" t="s">
        <v>1402</v>
      </c>
      <c r="BE100" s="528" t="s">
        <v>1402</v>
      </c>
      <c r="BF100" s="528" t="s">
        <v>1402</v>
      </c>
      <c r="BG100" s="528" t="s">
        <v>1402</v>
      </c>
      <c r="BH100" s="528" t="s">
        <v>1402</v>
      </c>
      <c r="BI100" s="528" t="s">
        <v>1402</v>
      </c>
      <c r="BJ100" s="528" t="s">
        <v>1402</v>
      </c>
      <c r="BK100" s="528" t="s">
        <v>1402</v>
      </c>
      <c r="BL100" s="528" t="s">
        <v>1402</v>
      </c>
      <c r="BM100" s="528" t="s">
        <v>1402</v>
      </c>
      <c r="BN100" s="528" t="s">
        <v>1402</v>
      </c>
      <c r="BO100" s="528" t="s">
        <v>1402</v>
      </c>
      <c r="BP100" s="528" t="s">
        <v>1402</v>
      </c>
      <c r="BQ100" s="528" t="s">
        <v>1402</v>
      </c>
      <c r="BR100" s="528" t="s">
        <v>1402</v>
      </c>
      <c r="BS100" s="528" t="s">
        <v>1402</v>
      </c>
      <c r="BT100" s="528" t="s">
        <v>1402</v>
      </c>
      <c r="BU100" s="528" t="s">
        <v>1402</v>
      </c>
      <c r="BV100" s="528" t="s">
        <v>1643</v>
      </c>
      <c r="BW100" s="528" t="s">
        <v>1402</v>
      </c>
      <c r="BX100" s="528" t="s">
        <v>1402</v>
      </c>
      <c r="BY100" s="528" t="s">
        <v>1402</v>
      </c>
      <c r="BZ100" s="528" t="s">
        <v>1402</v>
      </c>
      <c r="CA100" s="528" t="s">
        <v>1402</v>
      </c>
      <c r="CB100" s="528" t="s">
        <v>1402</v>
      </c>
      <c r="CC100" s="528" t="s">
        <v>1402</v>
      </c>
      <c r="CD100" s="528" t="s">
        <v>1402</v>
      </c>
      <c r="CE100" s="528" t="s">
        <v>1402</v>
      </c>
      <c r="CF100" s="528" t="s">
        <v>1402</v>
      </c>
      <c r="CG100" s="528" t="s">
        <v>1402</v>
      </c>
      <c r="CH100" s="528" t="s">
        <v>1402</v>
      </c>
      <c r="CI100" s="528" t="s">
        <v>1402</v>
      </c>
      <c r="CJ100" s="528" t="s">
        <v>1402</v>
      </c>
      <c r="CK100" s="528" t="s">
        <v>1849</v>
      </c>
      <c r="CL100" s="528" t="s">
        <v>1658</v>
      </c>
      <c r="CM100" s="528" t="s">
        <v>21</v>
      </c>
      <c r="CN100" s="528" t="s">
        <v>447</v>
      </c>
      <c r="CO100" s="528" t="s">
        <v>459</v>
      </c>
      <c r="CP100" s="528"/>
      <c r="CQ100" s="528"/>
      <c r="CR100" s="528"/>
      <c r="CS100" s="528"/>
      <c r="CT100" s="528"/>
      <c r="CU100" s="528"/>
      <c r="CV100" s="528"/>
      <c r="CW100" s="528"/>
      <c r="CX100" s="528" t="s">
        <v>1850</v>
      </c>
    </row>
    <row r="101" ht="14.25" spans="1:102">
      <c r="A101" s="529" t="s">
        <v>1145</v>
      </c>
      <c r="B101" s="529">
        <v>1100</v>
      </c>
      <c r="C101" s="529" t="s">
        <v>885</v>
      </c>
      <c r="D101" s="529" t="s">
        <v>1643</v>
      </c>
      <c r="E101" s="529" t="s">
        <v>1402</v>
      </c>
      <c r="F101" s="529" t="s">
        <v>1402</v>
      </c>
      <c r="G101" s="529" t="s">
        <v>1402</v>
      </c>
      <c r="H101" s="529" t="s">
        <v>1402</v>
      </c>
      <c r="I101" s="529" t="s">
        <v>1402</v>
      </c>
      <c r="J101" s="529" t="s">
        <v>1402</v>
      </c>
      <c r="K101" s="529" t="s">
        <v>1402</v>
      </c>
      <c r="L101" s="529" t="s">
        <v>1402</v>
      </c>
      <c r="M101" s="529" t="s">
        <v>1402</v>
      </c>
      <c r="N101" s="529" t="s">
        <v>1402</v>
      </c>
      <c r="O101" s="529" t="s">
        <v>1402</v>
      </c>
      <c r="P101" s="529" t="s">
        <v>1402</v>
      </c>
      <c r="Q101" s="529" t="s">
        <v>1402</v>
      </c>
      <c r="R101" s="529" t="s">
        <v>1402</v>
      </c>
      <c r="S101" s="529" t="s">
        <v>1402</v>
      </c>
      <c r="T101" s="529" t="s">
        <v>1402</v>
      </c>
      <c r="U101" s="529" t="s">
        <v>1402</v>
      </c>
      <c r="V101" s="529" t="s">
        <v>1402</v>
      </c>
      <c r="W101" s="529" t="s">
        <v>1402</v>
      </c>
      <c r="X101" s="529" t="s">
        <v>1402</v>
      </c>
      <c r="Y101" s="529" t="s">
        <v>1402</v>
      </c>
      <c r="Z101" s="529" t="s">
        <v>1643</v>
      </c>
      <c r="AA101" s="529" t="s">
        <v>1402</v>
      </c>
      <c r="AB101" s="529" t="s">
        <v>1643</v>
      </c>
      <c r="AC101" s="529" t="s">
        <v>1402</v>
      </c>
      <c r="AD101" s="529" t="s">
        <v>1402</v>
      </c>
      <c r="AE101" s="529" t="s">
        <v>1402</v>
      </c>
      <c r="AF101" s="529" t="s">
        <v>1402</v>
      </c>
      <c r="AG101" s="529" t="s">
        <v>1402</v>
      </c>
      <c r="AH101" s="529" t="s">
        <v>1402</v>
      </c>
      <c r="AI101" s="529" t="s">
        <v>1402</v>
      </c>
      <c r="AJ101" s="529" t="s">
        <v>1402</v>
      </c>
      <c r="AK101" s="529" t="s">
        <v>1402</v>
      </c>
      <c r="AL101" s="529" t="s">
        <v>1402</v>
      </c>
      <c r="AM101" s="529" t="s">
        <v>1402</v>
      </c>
      <c r="AN101" s="529" t="s">
        <v>1402</v>
      </c>
      <c r="AO101" s="529" t="s">
        <v>1402</v>
      </c>
      <c r="AP101" s="529" t="s">
        <v>1402</v>
      </c>
      <c r="AQ101" s="529" t="s">
        <v>1402</v>
      </c>
      <c r="AR101" s="529" t="s">
        <v>1402</v>
      </c>
      <c r="AS101" s="529" t="s">
        <v>1402</v>
      </c>
      <c r="AT101" s="529" t="s">
        <v>1402</v>
      </c>
      <c r="AU101" s="529" t="s">
        <v>1402</v>
      </c>
      <c r="AV101" s="529" t="s">
        <v>1643</v>
      </c>
      <c r="AW101" s="529" t="s">
        <v>1402</v>
      </c>
      <c r="AX101" s="529" t="s">
        <v>1402</v>
      </c>
      <c r="AY101" s="529" t="s">
        <v>1402</v>
      </c>
      <c r="AZ101" s="529" t="s">
        <v>1402</v>
      </c>
      <c r="BA101" s="529" t="s">
        <v>1643</v>
      </c>
      <c r="BB101" s="529" t="s">
        <v>1643</v>
      </c>
      <c r="BC101" s="529" t="s">
        <v>1402</v>
      </c>
      <c r="BD101" s="529" t="s">
        <v>1402</v>
      </c>
      <c r="BE101" s="529" t="s">
        <v>1402</v>
      </c>
      <c r="BF101" s="529" t="s">
        <v>1402</v>
      </c>
      <c r="BG101" s="529" t="s">
        <v>1402</v>
      </c>
      <c r="BH101" s="529" t="s">
        <v>1402</v>
      </c>
      <c r="BI101" s="529" t="s">
        <v>1402</v>
      </c>
      <c r="BJ101" s="529" t="s">
        <v>1402</v>
      </c>
      <c r="BK101" s="529" t="s">
        <v>1402</v>
      </c>
      <c r="BL101" s="529" t="s">
        <v>1402</v>
      </c>
      <c r="BM101" s="529" t="s">
        <v>1402</v>
      </c>
      <c r="BN101" s="529" t="s">
        <v>1402</v>
      </c>
      <c r="BO101" s="529" t="s">
        <v>1402</v>
      </c>
      <c r="BP101" s="529" t="s">
        <v>1402</v>
      </c>
      <c r="BQ101" s="529" t="s">
        <v>1402</v>
      </c>
      <c r="BR101" s="529" t="s">
        <v>1402</v>
      </c>
      <c r="BS101" s="529" t="s">
        <v>1402</v>
      </c>
      <c r="BT101" s="529" t="s">
        <v>1402</v>
      </c>
      <c r="BU101" s="529" t="s">
        <v>1402</v>
      </c>
      <c r="BV101" s="529" t="s">
        <v>1402</v>
      </c>
      <c r="BW101" s="529" t="s">
        <v>1402</v>
      </c>
      <c r="BX101" s="529" t="s">
        <v>1402</v>
      </c>
      <c r="BY101" s="529" t="s">
        <v>1402</v>
      </c>
      <c r="BZ101" s="529" t="s">
        <v>1402</v>
      </c>
      <c r="CA101" s="529" t="s">
        <v>1402</v>
      </c>
      <c r="CB101" s="529" t="s">
        <v>1402</v>
      </c>
      <c r="CC101" s="529" t="s">
        <v>1402</v>
      </c>
      <c r="CD101" s="529" t="s">
        <v>1402</v>
      </c>
      <c r="CE101" s="529" t="s">
        <v>1402</v>
      </c>
      <c r="CF101" s="529" t="s">
        <v>1402</v>
      </c>
      <c r="CG101" s="529" t="s">
        <v>1402</v>
      </c>
      <c r="CH101" s="529" t="s">
        <v>1402</v>
      </c>
      <c r="CI101" s="529" t="s">
        <v>1402</v>
      </c>
      <c r="CJ101" s="529" t="s">
        <v>1402</v>
      </c>
      <c r="CK101" s="529" t="s">
        <v>1851</v>
      </c>
      <c r="CL101" s="529" t="s">
        <v>1402</v>
      </c>
      <c r="CM101" s="529" t="s">
        <v>447</v>
      </c>
      <c r="CN101" s="529" t="s">
        <v>21</v>
      </c>
      <c r="CO101" s="529" t="s">
        <v>459</v>
      </c>
      <c r="CP101" s="529"/>
      <c r="CQ101" s="529"/>
      <c r="CR101" s="529"/>
      <c r="CS101" s="529"/>
      <c r="CT101" s="529"/>
      <c r="CU101" s="529"/>
      <c r="CV101" s="529"/>
      <c r="CW101" s="529"/>
      <c r="CX101" s="529" t="s">
        <v>1852</v>
      </c>
    </row>
    <row r="102" ht="14.25" spans="1:102">
      <c r="A102" s="528" t="s">
        <v>1148</v>
      </c>
      <c r="B102" s="528">
        <v>1101</v>
      </c>
      <c r="C102" s="528" t="s">
        <v>889</v>
      </c>
      <c r="D102" s="528" t="s">
        <v>1402</v>
      </c>
      <c r="E102" s="528" t="s">
        <v>1402</v>
      </c>
      <c r="F102" s="528" t="s">
        <v>1402</v>
      </c>
      <c r="G102" s="528" t="s">
        <v>1402</v>
      </c>
      <c r="H102" s="528" t="s">
        <v>1402</v>
      </c>
      <c r="I102" s="528" t="s">
        <v>1402</v>
      </c>
      <c r="J102" s="528" t="s">
        <v>1402</v>
      </c>
      <c r="K102" s="528" t="s">
        <v>1402</v>
      </c>
      <c r="L102" s="528" t="s">
        <v>1402</v>
      </c>
      <c r="M102" s="528" t="s">
        <v>1402</v>
      </c>
      <c r="N102" s="528" t="s">
        <v>1402</v>
      </c>
      <c r="O102" s="528" t="s">
        <v>1402</v>
      </c>
      <c r="P102" s="528" t="s">
        <v>1643</v>
      </c>
      <c r="Q102" s="528" t="s">
        <v>1643</v>
      </c>
      <c r="R102" s="528" t="s">
        <v>1643</v>
      </c>
      <c r="S102" s="528" t="s">
        <v>1402</v>
      </c>
      <c r="T102" s="528" t="s">
        <v>1402</v>
      </c>
      <c r="U102" s="528" t="s">
        <v>1402</v>
      </c>
      <c r="V102" s="528" t="s">
        <v>1402</v>
      </c>
      <c r="W102" s="528" t="s">
        <v>1402</v>
      </c>
      <c r="X102" s="528" t="s">
        <v>1402</v>
      </c>
      <c r="Y102" s="528" t="s">
        <v>1643</v>
      </c>
      <c r="Z102" s="528" t="s">
        <v>1402</v>
      </c>
      <c r="AA102" s="528" t="s">
        <v>1402</v>
      </c>
      <c r="AB102" s="528" t="s">
        <v>1402</v>
      </c>
      <c r="AC102" s="528" t="s">
        <v>1402</v>
      </c>
      <c r="AD102" s="528" t="s">
        <v>1402</v>
      </c>
      <c r="AE102" s="528" t="s">
        <v>1402</v>
      </c>
      <c r="AF102" s="528" t="s">
        <v>1402</v>
      </c>
      <c r="AG102" s="528" t="s">
        <v>1643</v>
      </c>
      <c r="AH102" s="528" t="s">
        <v>1402</v>
      </c>
      <c r="AI102" s="528" t="s">
        <v>1402</v>
      </c>
      <c r="AJ102" s="528" t="s">
        <v>1402</v>
      </c>
      <c r="AK102" s="528" t="s">
        <v>1402</v>
      </c>
      <c r="AL102" s="528" t="s">
        <v>1402</v>
      </c>
      <c r="AM102" s="528" t="s">
        <v>1402</v>
      </c>
      <c r="AN102" s="528" t="s">
        <v>1402</v>
      </c>
      <c r="AO102" s="528" t="s">
        <v>1402</v>
      </c>
      <c r="AP102" s="528" t="s">
        <v>1402</v>
      </c>
      <c r="AQ102" s="528" t="s">
        <v>1402</v>
      </c>
      <c r="AR102" s="528" t="s">
        <v>1402</v>
      </c>
      <c r="AS102" s="528" t="s">
        <v>1402</v>
      </c>
      <c r="AT102" s="528" t="s">
        <v>1402</v>
      </c>
      <c r="AU102" s="528" t="s">
        <v>1402</v>
      </c>
      <c r="AV102" s="528" t="s">
        <v>1402</v>
      </c>
      <c r="AW102" s="528" t="s">
        <v>1402</v>
      </c>
      <c r="AX102" s="528" t="s">
        <v>1402</v>
      </c>
      <c r="AY102" s="528" t="s">
        <v>1402</v>
      </c>
      <c r="AZ102" s="528" t="s">
        <v>1402</v>
      </c>
      <c r="BA102" s="528" t="s">
        <v>1649</v>
      </c>
      <c r="BB102" s="528" t="s">
        <v>1402</v>
      </c>
      <c r="BC102" s="528" t="s">
        <v>1402</v>
      </c>
      <c r="BD102" s="528" t="s">
        <v>1402</v>
      </c>
      <c r="BE102" s="528" t="s">
        <v>1643</v>
      </c>
      <c r="BF102" s="528" t="s">
        <v>1643</v>
      </c>
      <c r="BG102" s="528" t="s">
        <v>1643</v>
      </c>
      <c r="BH102" s="528" t="s">
        <v>1643</v>
      </c>
      <c r="BI102" s="528" t="s">
        <v>1643</v>
      </c>
      <c r="BJ102" s="528" t="s">
        <v>1643</v>
      </c>
      <c r="BK102" s="528" t="s">
        <v>1643</v>
      </c>
      <c r="BL102" s="528" t="s">
        <v>1643</v>
      </c>
      <c r="BM102" s="528" t="s">
        <v>1643</v>
      </c>
      <c r="BN102" s="528" t="s">
        <v>1402</v>
      </c>
      <c r="BO102" s="528" t="s">
        <v>1643</v>
      </c>
      <c r="BP102" s="528" t="s">
        <v>1643</v>
      </c>
      <c r="BQ102" s="528" t="s">
        <v>1643</v>
      </c>
      <c r="BR102" s="528" t="s">
        <v>1402</v>
      </c>
      <c r="BS102" s="528" t="s">
        <v>1649</v>
      </c>
      <c r="BT102" s="528" t="s">
        <v>1402</v>
      </c>
      <c r="BU102" s="528" t="s">
        <v>1402</v>
      </c>
      <c r="BV102" s="528" t="s">
        <v>1402</v>
      </c>
      <c r="BW102" s="528" t="s">
        <v>1649</v>
      </c>
      <c r="BX102" s="528" t="s">
        <v>1402</v>
      </c>
      <c r="BY102" s="528" t="s">
        <v>1402</v>
      </c>
      <c r="BZ102" s="528" t="s">
        <v>1402</v>
      </c>
      <c r="CA102" s="528" t="s">
        <v>1402</v>
      </c>
      <c r="CB102" s="528" t="s">
        <v>1402</v>
      </c>
      <c r="CC102" s="528" t="s">
        <v>1402</v>
      </c>
      <c r="CD102" s="528" t="s">
        <v>1402</v>
      </c>
      <c r="CE102" s="528" t="s">
        <v>1402</v>
      </c>
      <c r="CF102" s="528" t="s">
        <v>1402</v>
      </c>
      <c r="CG102" s="528" t="s">
        <v>1402</v>
      </c>
      <c r="CH102" s="528" t="s">
        <v>1402</v>
      </c>
      <c r="CI102" s="528" t="s">
        <v>1402</v>
      </c>
      <c r="CJ102" s="528" t="s">
        <v>1402</v>
      </c>
      <c r="CK102" s="528" t="s">
        <v>1853</v>
      </c>
      <c r="CL102" s="528" t="s">
        <v>1854</v>
      </c>
      <c r="CM102" s="528" t="s">
        <v>21</v>
      </c>
      <c r="CN102" s="528" t="s">
        <v>11</v>
      </c>
      <c r="CO102" s="528" t="s">
        <v>459</v>
      </c>
      <c r="CP102" s="528"/>
      <c r="CQ102" s="528"/>
      <c r="CR102" s="528"/>
      <c r="CS102" s="528"/>
      <c r="CT102" s="528"/>
      <c r="CU102" s="528"/>
      <c r="CV102" s="528"/>
      <c r="CW102" s="528"/>
      <c r="CX102" s="528" t="s">
        <v>1855</v>
      </c>
    </row>
    <row r="103" ht="14.25" spans="1:102">
      <c r="A103" s="529" t="s">
        <v>1150</v>
      </c>
      <c r="B103" s="529">
        <v>1102</v>
      </c>
      <c r="C103" s="529" t="s">
        <v>908</v>
      </c>
      <c r="D103" s="529" t="s">
        <v>1643</v>
      </c>
      <c r="E103" s="529" t="s">
        <v>1402</v>
      </c>
      <c r="F103" s="529" t="s">
        <v>1402</v>
      </c>
      <c r="G103" s="529" t="s">
        <v>1402</v>
      </c>
      <c r="H103" s="529" t="s">
        <v>1402</v>
      </c>
      <c r="I103" s="529" t="s">
        <v>1402</v>
      </c>
      <c r="J103" s="529" t="s">
        <v>1402</v>
      </c>
      <c r="K103" s="529" t="s">
        <v>1402</v>
      </c>
      <c r="L103" s="529" t="s">
        <v>1402</v>
      </c>
      <c r="M103" s="529" t="s">
        <v>1643</v>
      </c>
      <c r="N103" s="529" t="s">
        <v>1402</v>
      </c>
      <c r="O103" s="529" t="s">
        <v>1402</v>
      </c>
      <c r="P103" s="529" t="s">
        <v>1402</v>
      </c>
      <c r="Q103" s="529" t="s">
        <v>1402</v>
      </c>
      <c r="R103" s="529" t="s">
        <v>1402</v>
      </c>
      <c r="S103" s="529" t="s">
        <v>1402</v>
      </c>
      <c r="T103" s="529" t="s">
        <v>1402</v>
      </c>
      <c r="U103" s="529" t="s">
        <v>1402</v>
      </c>
      <c r="V103" s="529" t="s">
        <v>1402</v>
      </c>
      <c r="W103" s="529" t="s">
        <v>1402</v>
      </c>
      <c r="X103" s="529" t="s">
        <v>1402</v>
      </c>
      <c r="Y103" s="529" t="s">
        <v>1402</v>
      </c>
      <c r="Z103" s="529" t="s">
        <v>1402</v>
      </c>
      <c r="AA103" s="529" t="s">
        <v>1402</v>
      </c>
      <c r="AB103" s="529" t="s">
        <v>1643</v>
      </c>
      <c r="AC103" s="529" t="s">
        <v>1649</v>
      </c>
      <c r="AD103" s="529" t="s">
        <v>1402</v>
      </c>
      <c r="AE103" s="529" t="s">
        <v>1402</v>
      </c>
      <c r="AF103" s="529" t="s">
        <v>1402</v>
      </c>
      <c r="AG103" s="529" t="s">
        <v>1643</v>
      </c>
      <c r="AH103" s="529" t="s">
        <v>1402</v>
      </c>
      <c r="AI103" s="529" t="s">
        <v>1402</v>
      </c>
      <c r="AJ103" s="529" t="s">
        <v>1402</v>
      </c>
      <c r="AK103" s="529" t="s">
        <v>1402</v>
      </c>
      <c r="AL103" s="529" t="s">
        <v>1402</v>
      </c>
      <c r="AM103" s="529" t="s">
        <v>1402</v>
      </c>
      <c r="AN103" s="529" t="s">
        <v>1402</v>
      </c>
      <c r="AO103" s="529" t="s">
        <v>1402</v>
      </c>
      <c r="AP103" s="529" t="s">
        <v>1402</v>
      </c>
      <c r="AQ103" s="529" t="s">
        <v>1402</v>
      </c>
      <c r="AR103" s="529" t="s">
        <v>1402</v>
      </c>
      <c r="AS103" s="529" t="s">
        <v>1402</v>
      </c>
      <c r="AT103" s="529" t="s">
        <v>1402</v>
      </c>
      <c r="AU103" s="529" t="s">
        <v>1402</v>
      </c>
      <c r="AV103" s="529" t="s">
        <v>1402</v>
      </c>
      <c r="AW103" s="529" t="s">
        <v>1402</v>
      </c>
      <c r="AX103" s="529" t="s">
        <v>1402</v>
      </c>
      <c r="AY103" s="529" t="s">
        <v>1649</v>
      </c>
      <c r="AZ103" s="529" t="s">
        <v>1402</v>
      </c>
      <c r="BA103" s="529" t="s">
        <v>1402</v>
      </c>
      <c r="BB103" s="529" t="s">
        <v>1402</v>
      </c>
      <c r="BC103" s="529" t="s">
        <v>1402</v>
      </c>
      <c r="BD103" s="529" t="s">
        <v>1402</v>
      </c>
      <c r="BE103" s="529" t="s">
        <v>1402</v>
      </c>
      <c r="BF103" s="529" t="s">
        <v>1402</v>
      </c>
      <c r="BG103" s="529" t="s">
        <v>1402</v>
      </c>
      <c r="BH103" s="529" t="s">
        <v>1402</v>
      </c>
      <c r="BI103" s="529" t="s">
        <v>1402</v>
      </c>
      <c r="BJ103" s="529" t="s">
        <v>1402</v>
      </c>
      <c r="BK103" s="529" t="s">
        <v>1402</v>
      </c>
      <c r="BL103" s="529" t="s">
        <v>1402</v>
      </c>
      <c r="BM103" s="529" t="s">
        <v>1643</v>
      </c>
      <c r="BN103" s="529" t="s">
        <v>1402</v>
      </c>
      <c r="BO103" s="529" t="s">
        <v>1643</v>
      </c>
      <c r="BP103" s="529" t="s">
        <v>1643</v>
      </c>
      <c r="BQ103" s="529" t="s">
        <v>1643</v>
      </c>
      <c r="BR103" s="529" t="s">
        <v>1402</v>
      </c>
      <c r="BS103" s="529" t="s">
        <v>1402</v>
      </c>
      <c r="BT103" s="529" t="s">
        <v>1402</v>
      </c>
      <c r="BU103" s="529" t="s">
        <v>1402</v>
      </c>
      <c r="BV103" s="529" t="s">
        <v>1402</v>
      </c>
      <c r="BW103" s="529" t="s">
        <v>1643</v>
      </c>
      <c r="BX103" s="529" t="s">
        <v>1402</v>
      </c>
      <c r="BY103" s="529" t="s">
        <v>1402</v>
      </c>
      <c r="BZ103" s="529" t="s">
        <v>1649</v>
      </c>
      <c r="CA103" s="529" t="s">
        <v>1402</v>
      </c>
      <c r="CB103" s="529" t="s">
        <v>1402</v>
      </c>
      <c r="CC103" s="529" t="s">
        <v>1402</v>
      </c>
      <c r="CD103" s="529" t="s">
        <v>1402</v>
      </c>
      <c r="CE103" s="529" t="s">
        <v>1402</v>
      </c>
      <c r="CF103" s="529" t="s">
        <v>1402</v>
      </c>
      <c r="CG103" s="529" t="s">
        <v>1402</v>
      </c>
      <c r="CH103" s="529" t="s">
        <v>1402</v>
      </c>
      <c r="CI103" s="529" t="s">
        <v>1402</v>
      </c>
      <c r="CJ103" s="529" t="s">
        <v>1402</v>
      </c>
      <c r="CK103" s="529" t="s">
        <v>1856</v>
      </c>
      <c r="CL103" s="529" t="s">
        <v>1857</v>
      </c>
      <c r="CM103" s="529" t="s">
        <v>447</v>
      </c>
      <c r="CN103" s="529" t="s">
        <v>21</v>
      </c>
      <c r="CO103" s="529" t="s">
        <v>459</v>
      </c>
      <c r="CP103" s="529"/>
      <c r="CQ103" s="529"/>
      <c r="CR103" s="529"/>
      <c r="CS103" s="529"/>
      <c r="CT103" s="529"/>
      <c r="CU103" s="529"/>
      <c r="CV103" s="529"/>
      <c r="CW103" s="529"/>
      <c r="CX103" s="529" t="s">
        <v>1858</v>
      </c>
    </row>
    <row r="104" ht="14.25" spans="1:102">
      <c r="A104" s="528" t="s">
        <v>1153</v>
      </c>
      <c r="B104" s="528">
        <v>1103</v>
      </c>
      <c r="C104" s="528" t="s">
        <v>1154</v>
      </c>
      <c r="D104" s="528" t="s">
        <v>1402</v>
      </c>
      <c r="E104" s="528" t="s">
        <v>1402</v>
      </c>
      <c r="F104" s="528" t="s">
        <v>1402</v>
      </c>
      <c r="G104" s="528" t="s">
        <v>1402</v>
      </c>
      <c r="H104" s="528" t="s">
        <v>1402</v>
      </c>
      <c r="I104" s="528" t="s">
        <v>1402</v>
      </c>
      <c r="J104" s="528" t="s">
        <v>1402</v>
      </c>
      <c r="K104" s="528" t="s">
        <v>1402</v>
      </c>
      <c r="L104" s="528" t="s">
        <v>1402</v>
      </c>
      <c r="M104" s="528" t="s">
        <v>1402</v>
      </c>
      <c r="N104" s="528" t="s">
        <v>1402</v>
      </c>
      <c r="O104" s="528" t="s">
        <v>1402</v>
      </c>
      <c r="P104" s="528" t="s">
        <v>1402</v>
      </c>
      <c r="Q104" s="528" t="s">
        <v>1402</v>
      </c>
      <c r="R104" s="528" t="s">
        <v>1402</v>
      </c>
      <c r="S104" s="528" t="s">
        <v>1402</v>
      </c>
      <c r="T104" s="528" t="s">
        <v>1402</v>
      </c>
      <c r="U104" s="528" t="s">
        <v>1402</v>
      </c>
      <c r="V104" s="528" t="s">
        <v>1402</v>
      </c>
      <c r="W104" s="528" t="s">
        <v>1643</v>
      </c>
      <c r="X104" s="528" t="s">
        <v>1402</v>
      </c>
      <c r="Y104" s="528" t="s">
        <v>1402</v>
      </c>
      <c r="Z104" s="528" t="s">
        <v>1402</v>
      </c>
      <c r="AA104" s="528" t="s">
        <v>1402</v>
      </c>
      <c r="AB104" s="528" t="s">
        <v>1643</v>
      </c>
      <c r="AC104" s="528" t="s">
        <v>1402</v>
      </c>
      <c r="AD104" s="528" t="s">
        <v>1402</v>
      </c>
      <c r="AE104" s="528" t="s">
        <v>1402</v>
      </c>
      <c r="AF104" s="528" t="s">
        <v>1402</v>
      </c>
      <c r="AG104" s="528" t="s">
        <v>1402</v>
      </c>
      <c r="AH104" s="528" t="s">
        <v>1402</v>
      </c>
      <c r="AI104" s="528" t="s">
        <v>1649</v>
      </c>
      <c r="AJ104" s="528" t="s">
        <v>1649</v>
      </c>
      <c r="AK104" s="528" t="s">
        <v>1649</v>
      </c>
      <c r="AL104" s="528" t="s">
        <v>1649</v>
      </c>
      <c r="AM104" s="528" t="s">
        <v>1649</v>
      </c>
      <c r="AN104" s="528" t="s">
        <v>1649</v>
      </c>
      <c r="AO104" s="528" t="s">
        <v>1649</v>
      </c>
      <c r="AP104" s="528" t="s">
        <v>1649</v>
      </c>
      <c r="AQ104" s="528" t="s">
        <v>1649</v>
      </c>
      <c r="AR104" s="528" t="s">
        <v>1649</v>
      </c>
      <c r="AS104" s="528" t="s">
        <v>1649</v>
      </c>
      <c r="AT104" s="528" t="s">
        <v>1649</v>
      </c>
      <c r="AU104" s="528" t="s">
        <v>1649</v>
      </c>
      <c r="AV104" s="528" t="s">
        <v>1649</v>
      </c>
      <c r="AW104" s="528" t="s">
        <v>1649</v>
      </c>
      <c r="AX104" s="528" t="s">
        <v>1402</v>
      </c>
      <c r="AY104" s="528" t="s">
        <v>1402</v>
      </c>
      <c r="AZ104" s="528" t="s">
        <v>1402</v>
      </c>
      <c r="BA104" s="528" t="s">
        <v>1402</v>
      </c>
      <c r="BB104" s="528" t="s">
        <v>1402</v>
      </c>
      <c r="BC104" s="528" t="s">
        <v>1402</v>
      </c>
      <c r="BD104" s="528" t="s">
        <v>1402</v>
      </c>
      <c r="BE104" s="528" t="s">
        <v>1402</v>
      </c>
      <c r="BF104" s="528" t="s">
        <v>1402</v>
      </c>
      <c r="BG104" s="528" t="s">
        <v>1402</v>
      </c>
      <c r="BH104" s="528" t="s">
        <v>1402</v>
      </c>
      <c r="BI104" s="528" t="s">
        <v>1402</v>
      </c>
      <c r="BJ104" s="528" t="s">
        <v>1402</v>
      </c>
      <c r="BK104" s="528" t="s">
        <v>1402</v>
      </c>
      <c r="BL104" s="528" t="s">
        <v>1402</v>
      </c>
      <c r="BM104" s="528" t="s">
        <v>1402</v>
      </c>
      <c r="BN104" s="528" t="s">
        <v>1402</v>
      </c>
      <c r="BO104" s="528" t="s">
        <v>1402</v>
      </c>
      <c r="BP104" s="528" t="s">
        <v>1402</v>
      </c>
      <c r="BQ104" s="528" t="s">
        <v>1402</v>
      </c>
      <c r="BR104" s="528" t="s">
        <v>1402</v>
      </c>
      <c r="BS104" s="528" t="s">
        <v>1402</v>
      </c>
      <c r="BT104" s="528" t="s">
        <v>1402</v>
      </c>
      <c r="BU104" s="528" t="s">
        <v>1402</v>
      </c>
      <c r="BV104" s="528" t="s">
        <v>1643</v>
      </c>
      <c r="BW104" s="528" t="s">
        <v>1643</v>
      </c>
      <c r="BX104" s="528" t="s">
        <v>1402</v>
      </c>
      <c r="BY104" s="528" t="s">
        <v>1402</v>
      </c>
      <c r="BZ104" s="528" t="s">
        <v>1402</v>
      </c>
      <c r="CA104" s="528" t="s">
        <v>1402</v>
      </c>
      <c r="CB104" s="528" t="s">
        <v>1402</v>
      </c>
      <c r="CC104" s="528" t="s">
        <v>1402</v>
      </c>
      <c r="CD104" s="528" t="s">
        <v>1402</v>
      </c>
      <c r="CE104" s="528" t="s">
        <v>1402</v>
      </c>
      <c r="CF104" s="528" t="s">
        <v>1402</v>
      </c>
      <c r="CG104" s="528" t="s">
        <v>1402</v>
      </c>
      <c r="CH104" s="528" t="s">
        <v>1402</v>
      </c>
      <c r="CI104" s="528" t="s">
        <v>1402</v>
      </c>
      <c r="CJ104" s="528" t="s">
        <v>1402</v>
      </c>
      <c r="CK104" s="528" t="s">
        <v>1859</v>
      </c>
      <c r="CL104" s="528" t="s">
        <v>1645</v>
      </c>
      <c r="CM104" s="528" t="s">
        <v>31</v>
      </c>
      <c r="CN104" s="528" t="s">
        <v>459</v>
      </c>
      <c r="CO104" s="528" t="s">
        <v>459</v>
      </c>
      <c r="CP104" s="528"/>
      <c r="CQ104" s="528"/>
      <c r="CR104" s="528"/>
      <c r="CS104" s="528"/>
      <c r="CT104" s="528"/>
      <c r="CU104" s="528"/>
      <c r="CV104" s="528"/>
      <c r="CW104" s="528"/>
      <c r="CX104" s="528" t="s">
        <v>1860</v>
      </c>
    </row>
    <row r="105" ht="14.25" spans="1:102">
      <c r="A105" s="529" t="s">
        <v>1157</v>
      </c>
      <c r="B105" s="529">
        <v>1104</v>
      </c>
      <c r="C105" s="529" t="s">
        <v>1158</v>
      </c>
      <c r="D105" s="529" t="s">
        <v>1402</v>
      </c>
      <c r="E105" s="529" t="s">
        <v>1402</v>
      </c>
      <c r="F105" s="529" t="s">
        <v>1402</v>
      </c>
      <c r="G105" s="529" t="s">
        <v>1402</v>
      </c>
      <c r="H105" s="529" t="s">
        <v>1402</v>
      </c>
      <c r="I105" s="529" t="s">
        <v>1402</v>
      </c>
      <c r="J105" s="529" t="s">
        <v>1402</v>
      </c>
      <c r="K105" s="529" t="s">
        <v>1402</v>
      </c>
      <c r="L105" s="529" t="s">
        <v>1402</v>
      </c>
      <c r="M105" s="529" t="s">
        <v>1402</v>
      </c>
      <c r="N105" s="529" t="s">
        <v>1643</v>
      </c>
      <c r="O105" s="529" t="s">
        <v>1402</v>
      </c>
      <c r="P105" s="529" t="s">
        <v>1402</v>
      </c>
      <c r="Q105" s="529" t="s">
        <v>1402</v>
      </c>
      <c r="R105" s="529" t="s">
        <v>1402</v>
      </c>
      <c r="S105" s="529" t="s">
        <v>1643</v>
      </c>
      <c r="T105" s="529" t="s">
        <v>1402</v>
      </c>
      <c r="U105" s="529" t="s">
        <v>1402</v>
      </c>
      <c r="V105" s="529" t="s">
        <v>1643</v>
      </c>
      <c r="W105" s="529" t="s">
        <v>1402</v>
      </c>
      <c r="X105" s="529" t="s">
        <v>1643</v>
      </c>
      <c r="Y105" s="529" t="s">
        <v>1643</v>
      </c>
      <c r="Z105" s="529" t="s">
        <v>1402</v>
      </c>
      <c r="AA105" s="529" t="s">
        <v>1402</v>
      </c>
      <c r="AB105" s="529" t="s">
        <v>1402</v>
      </c>
      <c r="AC105" s="529" t="s">
        <v>1402</v>
      </c>
      <c r="AD105" s="529" t="s">
        <v>1402</v>
      </c>
      <c r="AE105" s="529" t="s">
        <v>1402</v>
      </c>
      <c r="AF105" s="529" t="s">
        <v>1402</v>
      </c>
      <c r="AG105" s="529" t="s">
        <v>1402</v>
      </c>
      <c r="AH105" s="529" t="s">
        <v>1402</v>
      </c>
      <c r="AI105" s="529" t="s">
        <v>1402</v>
      </c>
      <c r="AJ105" s="529" t="s">
        <v>1402</v>
      </c>
      <c r="AK105" s="529" t="s">
        <v>1402</v>
      </c>
      <c r="AL105" s="529" t="s">
        <v>1402</v>
      </c>
      <c r="AM105" s="529" t="s">
        <v>1402</v>
      </c>
      <c r="AN105" s="529" t="s">
        <v>1402</v>
      </c>
      <c r="AO105" s="529" t="s">
        <v>1402</v>
      </c>
      <c r="AP105" s="529" t="s">
        <v>1402</v>
      </c>
      <c r="AQ105" s="529" t="s">
        <v>1402</v>
      </c>
      <c r="AR105" s="529" t="s">
        <v>1402</v>
      </c>
      <c r="AS105" s="529" t="s">
        <v>1402</v>
      </c>
      <c r="AT105" s="529" t="s">
        <v>1402</v>
      </c>
      <c r="AU105" s="529" t="s">
        <v>1402</v>
      </c>
      <c r="AV105" s="529" t="s">
        <v>1402</v>
      </c>
      <c r="AW105" s="529" t="s">
        <v>1402</v>
      </c>
      <c r="AX105" s="529" t="s">
        <v>1402</v>
      </c>
      <c r="AY105" s="529" t="s">
        <v>1402</v>
      </c>
      <c r="AZ105" s="529" t="s">
        <v>1402</v>
      </c>
      <c r="BA105" s="529" t="s">
        <v>1402</v>
      </c>
      <c r="BB105" s="529" t="s">
        <v>1402</v>
      </c>
      <c r="BC105" s="529" t="s">
        <v>1402</v>
      </c>
      <c r="BD105" s="529" t="s">
        <v>1402</v>
      </c>
      <c r="BE105" s="529" t="s">
        <v>1643</v>
      </c>
      <c r="BF105" s="529" t="s">
        <v>1643</v>
      </c>
      <c r="BG105" s="529" t="s">
        <v>1643</v>
      </c>
      <c r="BH105" s="529" t="s">
        <v>1643</v>
      </c>
      <c r="BI105" s="529" t="s">
        <v>1643</v>
      </c>
      <c r="BJ105" s="529" t="s">
        <v>1643</v>
      </c>
      <c r="BK105" s="529" t="s">
        <v>1643</v>
      </c>
      <c r="BL105" s="529" t="s">
        <v>1643</v>
      </c>
      <c r="BM105" s="529" t="s">
        <v>1402</v>
      </c>
      <c r="BN105" s="529" t="s">
        <v>1402</v>
      </c>
      <c r="BO105" s="529" t="s">
        <v>1402</v>
      </c>
      <c r="BP105" s="529" t="s">
        <v>1402</v>
      </c>
      <c r="BQ105" s="529" t="s">
        <v>1402</v>
      </c>
      <c r="BR105" s="529" t="s">
        <v>1402</v>
      </c>
      <c r="BS105" s="529" t="s">
        <v>1643</v>
      </c>
      <c r="BT105" s="529" t="s">
        <v>1402</v>
      </c>
      <c r="BU105" s="529" t="s">
        <v>1402</v>
      </c>
      <c r="BV105" s="529" t="s">
        <v>1402</v>
      </c>
      <c r="BW105" s="529" t="s">
        <v>1402</v>
      </c>
      <c r="BX105" s="529" t="s">
        <v>1402</v>
      </c>
      <c r="BY105" s="529" t="s">
        <v>1402</v>
      </c>
      <c r="BZ105" s="529" t="s">
        <v>1402</v>
      </c>
      <c r="CA105" s="529" t="s">
        <v>1402</v>
      </c>
      <c r="CB105" s="529" t="s">
        <v>1402</v>
      </c>
      <c r="CC105" s="529" t="s">
        <v>1402</v>
      </c>
      <c r="CD105" s="529" t="s">
        <v>1402</v>
      </c>
      <c r="CE105" s="529" t="s">
        <v>1402</v>
      </c>
      <c r="CF105" s="529" t="s">
        <v>1402</v>
      </c>
      <c r="CG105" s="529" t="s">
        <v>1402</v>
      </c>
      <c r="CH105" s="529" t="s">
        <v>1402</v>
      </c>
      <c r="CI105" s="529" t="s">
        <v>1402</v>
      </c>
      <c r="CJ105" s="529" t="s">
        <v>1402</v>
      </c>
      <c r="CK105" s="529" t="s">
        <v>1861</v>
      </c>
      <c r="CL105" s="529" t="s">
        <v>1402</v>
      </c>
      <c r="CM105" s="529" t="s">
        <v>21</v>
      </c>
      <c r="CN105" s="529" t="s">
        <v>11</v>
      </c>
      <c r="CO105" s="529" t="s">
        <v>459</v>
      </c>
      <c r="CP105" s="529"/>
      <c r="CQ105" s="529"/>
      <c r="CR105" s="529"/>
      <c r="CS105" s="529"/>
      <c r="CT105" s="529"/>
      <c r="CU105" s="529"/>
      <c r="CV105" s="529"/>
      <c r="CW105" s="529"/>
      <c r="CX105" s="529" t="s">
        <v>1862</v>
      </c>
    </row>
    <row r="106" ht="14.25" spans="1:102">
      <c r="A106" s="528" t="s">
        <v>1161</v>
      </c>
      <c r="B106" s="528">
        <v>1105</v>
      </c>
      <c r="C106" s="528" t="s">
        <v>1162</v>
      </c>
      <c r="D106" s="528" t="s">
        <v>1402</v>
      </c>
      <c r="E106" s="528" t="s">
        <v>1402</v>
      </c>
      <c r="F106" s="528" t="s">
        <v>1402</v>
      </c>
      <c r="G106" s="528" t="s">
        <v>1402</v>
      </c>
      <c r="H106" s="528" t="s">
        <v>1402</v>
      </c>
      <c r="I106" s="528" t="s">
        <v>1402</v>
      </c>
      <c r="J106" s="528" t="s">
        <v>1402</v>
      </c>
      <c r="K106" s="528" t="s">
        <v>1402</v>
      </c>
      <c r="L106" s="528" t="s">
        <v>1402</v>
      </c>
      <c r="M106" s="528" t="s">
        <v>1402</v>
      </c>
      <c r="N106" s="528" t="s">
        <v>1402</v>
      </c>
      <c r="O106" s="528" t="s">
        <v>1402</v>
      </c>
      <c r="P106" s="528" t="s">
        <v>1649</v>
      </c>
      <c r="Q106" s="528" t="s">
        <v>1649</v>
      </c>
      <c r="R106" s="528" t="s">
        <v>1649</v>
      </c>
      <c r="S106" s="528" t="s">
        <v>1643</v>
      </c>
      <c r="T106" s="528" t="s">
        <v>1402</v>
      </c>
      <c r="U106" s="528" t="s">
        <v>1402</v>
      </c>
      <c r="V106" s="528" t="s">
        <v>1402</v>
      </c>
      <c r="W106" s="528" t="s">
        <v>1402</v>
      </c>
      <c r="X106" s="528" t="s">
        <v>1643</v>
      </c>
      <c r="Y106" s="528" t="s">
        <v>1402</v>
      </c>
      <c r="Z106" s="528" t="s">
        <v>1643</v>
      </c>
      <c r="AA106" s="528" t="s">
        <v>1402</v>
      </c>
      <c r="AB106" s="528" t="s">
        <v>1643</v>
      </c>
      <c r="AC106" s="528" t="s">
        <v>1402</v>
      </c>
      <c r="AD106" s="528" t="s">
        <v>1402</v>
      </c>
      <c r="AE106" s="528" t="s">
        <v>1402</v>
      </c>
      <c r="AF106" s="528" t="s">
        <v>1402</v>
      </c>
      <c r="AG106" s="528" t="s">
        <v>1402</v>
      </c>
      <c r="AH106" s="528" t="s">
        <v>1402</v>
      </c>
      <c r="AI106" s="528" t="s">
        <v>1402</v>
      </c>
      <c r="AJ106" s="528" t="s">
        <v>1643</v>
      </c>
      <c r="AK106" s="528" t="s">
        <v>1402</v>
      </c>
      <c r="AL106" s="528" t="s">
        <v>1402</v>
      </c>
      <c r="AM106" s="528" t="s">
        <v>1402</v>
      </c>
      <c r="AN106" s="528" t="s">
        <v>1402</v>
      </c>
      <c r="AO106" s="528" t="s">
        <v>1402</v>
      </c>
      <c r="AP106" s="528" t="s">
        <v>1402</v>
      </c>
      <c r="AQ106" s="528" t="s">
        <v>1643</v>
      </c>
      <c r="AR106" s="528" t="s">
        <v>1402</v>
      </c>
      <c r="AS106" s="528" t="s">
        <v>1402</v>
      </c>
      <c r="AT106" s="528" t="s">
        <v>1402</v>
      </c>
      <c r="AU106" s="528" t="s">
        <v>1643</v>
      </c>
      <c r="AV106" s="528" t="s">
        <v>1402</v>
      </c>
      <c r="AW106" s="528" t="s">
        <v>1402</v>
      </c>
      <c r="AX106" s="528" t="s">
        <v>1402</v>
      </c>
      <c r="AY106" s="528" t="s">
        <v>1402</v>
      </c>
      <c r="AZ106" s="528" t="s">
        <v>1402</v>
      </c>
      <c r="BA106" s="528" t="s">
        <v>1402</v>
      </c>
      <c r="BB106" s="528" t="s">
        <v>1402</v>
      </c>
      <c r="BC106" s="528" t="s">
        <v>1402</v>
      </c>
      <c r="BD106" s="528" t="s">
        <v>1402</v>
      </c>
      <c r="BE106" s="528" t="s">
        <v>1643</v>
      </c>
      <c r="BF106" s="528" t="s">
        <v>1643</v>
      </c>
      <c r="BG106" s="528" t="s">
        <v>1643</v>
      </c>
      <c r="BH106" s="528" t="s">
        <v>1643</v>
      </c>
      <c r="BI106" s="528" t="s">
        <v>1643</v>
      </c>
      <c r="BJ106" s="528" t="s">
        <v>1643</v>
      </c>
      <c r="BK106" s="528" t="s">
        <v>1643</v>
      </c>
      <c r="BL106" s="528" t="s">
        <v>1643</v>
      </c>
      <c r="BM106" s="528" t="s">
        <v>1402</v>
      </c>
      <c r="BN106" s="528" t="s">
        <v>1643</v>
      </c>
      <c r="BO106" s="528" t="s">
        <v>1402</v>
      </c>
      <c r="BP106" s="528" t="s">
        <v>1402</v>
      </c>
      <c r="BQ106" s="528" t="s">
        <v>1402</v>
      </c>
      <c r="BR106" s="528" t="s">
        <v>1402</v>
      </c>
      <c r="BS106" s="528" t="s">
        <v>1402</v>
      </c>
      <c r="BT106" s="528" t="s">
        <v>1402</v>
      </c>
      <c r="BU106" s="528" t="s">
        <v>1402</v>
      </c>
      <c r="BV106" s="528" t="s">
        <v>1402</v>
      </c>
      <c r="BW106" s="528" t="s">
        <v>1402</v>
      </c>
      <c r="BX106" s="528" t="s">
        <v>1402</v>
      </c>
      <c r="BY106" s="528" t="s">
        <v>1402</v>
      </c>
      <c r="BZ106" s="528" t="s">
        <v>1402</v>
      </c>
      <c r="CA106" s="528" t="s">
        <v>1402</v>
      </c>
      <c r="CB106" s="528" t="s">
        <v>1402</v>
      </c>
      <c r="CC106" s="528" t="s">
        <v>1402</v>
      </c>
      <c r="CD106" s="528" t="s">
        <v>1402</v>
      </c>
      <c r="CE106" s="528" t="s">
        <v>1402</v>
      </c>
      <c r="CF106" s="528" t="s">
        <v>1402</v>
      </c>
      <c r="CG106" s="528" t="s">
        <v>1402</v>
      </c>
      <c r="CH106" s="528" t="s">
        <v>1402</v>
      </c>
      <c r="CI106" s="528" t="s">
        <v>1402</v>
      </c>
      <c r="CJ106" s="528" t="s">
        <v>1402</v>
      </c>
      <c r="CK106" s="528" t="s">
        <v>1863</v>
      </c>
      <c r="CL106" s="528" t="s">
        <v>1402</v>
      </c>
      <c r="CM106" s="528" t="s">
        <v>21</v>
      </c>
      <c r="CN106" s="528" t="s">
        <v>11</v>
      </c>
      <c r="CO106" s="528" t="s">
        <v>459</v>
      </c>
      <c r="CP106" s="528"/>
      <c r="CQ106" s="528"/>
      <c r="CR106" s="528"/>
      <c r="CS106" s="528"/>
      <c r="CT106" s="528"/>
      <c r="CU106" s="528"/>
      <c r="CV106" s="528"/>
      <c r="CW106" s="528"/>
      <c r="CX106" s="528" t="s">
        <v>1864</v>
      </c>
    </row>
    <row r="107" ht="14.25" spans="1:102">
      <c r="A107" s="529" t="s">
        <v>1165</v>
      </c>
      <c r="B107" s="529">
        <v>1106</v>
      </c>
      <c r="C107" s="529" t="s">
        <v>885</v>
      </c>
      <c r="D107" s="529" t="s">
        <v>1643</v>
      </c>
      <c r="E107" s="529" t="s">
        <v>1649</v>
      </c>
      <c r="F107" s="529" t="s">
        <v>1649</v>
      </c>
      <c r="G107" s="529" t="s">
        <v>1649</v>
      </c>
      <c r="H107" s="529" t="s">
        <v>1402</v>
      </c>
      <c r="I107" s="529" t="s">
        <v>1402</v>
      </c>
      <c r="J107" s="529" t="s">
        <v>1402</v>
      </c>
      <c r="K107" s="529" t="s">
        <v>1402</v>
      </c>
      <c r="L107" s="529" t="s">
        <v>1649</v>
      </c>
      <c r="M107" s="529" t="s">
        <v>1402</v>
      </c>
      <c r="N107" s="529" t="s">
        <v>1402</v>
      </c>
      <c r="O107" s="529" t="s">
        <v>1402</v>
      </c>
      <c r="P107" s="529" t="s">
        <v>1402</v>
      </c>
      <c r="Q107" s="529" t="s">
        <v>1402</v>
      </c>
      <c r="R107" s="529" t="s">
        <v>1402</v>
      </c>
      <c r="S107" s="529" t="s">
        <v>1402</v>
      </c>
      <c r="T107" s="529" t="s">
        <v>1643</v>
      </c>
      <c r="U107" s="529" t="s">
        <v>1402</v>
      </c>
      <c r="V107" s="529" t="s">
        <v>1402</v>
      </c>
      <c r="W107" s="529" t="s">
        <v>1402</v>
      </c>
      <c r="X107" s="529" t="s">
        <v>1402</v>
      </c>
      <c r="Y107" s="529" t="s">
        <v>1402</v>
      </c>
      <c r="Z107" s="529" t="s">
        <v>1402</v>
      </c>
      <c r="AA107" s="529" t="s">
        <v>1402</v>
      </c>
      <c r="AB107" s="529" t="s">
        <v>1402</v>
      </c>
      <c r="AC107" s="529" t="s">
        <v>1402</v>
      </c>
      <c r="AD107" s="529" t="s">
        <v>1402</v>
      </c>
      <c r="AE107" s="529" t="s">
        <v>1402</v>
      </c>
      <c r="AF107" s="529" t="s">
        <v>1402</v>
      </c>
      <c r="AG107" s="529" t="s">
        <v>1402</v>
      </c>
      <c r="AH107" s="529" t="s">
        <v>1402</v>
      </c>
      <c r="AI107" s="529" t="s">
        <v>1402</v>
      </c>
      <c r="AJ107" s="529" t="s">
        <v>1643</v>
      </c>
      <c r="AK107" s="529" t="s">
        <v>1643</v>
      </c>
      <c r="AL107" s="529" t="s">
        <v>1402</v>
      </c>
      <c r="AM107" s="529" t="s">
        <v>1402</v>
      </c>
      <c r="AN107" s="529" t="s">
        <v>1643</v>
      </c>
      <c r="AO107" s="529" t="s">
        <v>1402</v>
      </c>
      <c r="AP107" s="529" t="s">
        <v>1402</v>
      </c>
      <c r="AQ107" s="529" t="s">
        <v>1402</v>
      </c>
      <c r="AR107" s="529" t="s">
        <v>1402</v>
      </c>
      <c r="AS107" s="529" t="s">
        <v>1402</v>
      </c>
      <c r="AT107" s="529" t="s">
        <v>1402</v>
      </c>
      <c r="AU107" s="529" t="s">
        <v>1402</v>
      </c>
      <c r="AV107" s="529" t="s">
        <v>1643</v>
      </c>
      <c r="AW107" s="529" t="s">
        <v>1643</v>
      </c>
      <c r="AX107" s="529" t="s">
        <v>1402</v>
      </c>
      <c r="AY107" s="529" t="s">
        <v>1402</v>
      </c>
      <c r="AZ107" s="529" t="s">
        <v>1402</v>
      </c>
      <c r="BA107" s="529" t="s">
        <v>1402</v>
      </c>
      <c r="BB107" s="529" t="s">
        <v>1402</v>
      </c>
      <c r="BC107" s="529" t="s">
        <v>1402</v>
      </c>
      <c r="BD107" s="529" t="s">
        <v>1402</v>
      </c>
      <c r="BE107" s="529" t="s">
        <v>1402</v>
      </c>
      <c r="BF107" s="529" t="s">
        <v>1402</v>
      </c>
      <c r="BG107" s="529" t="s">
        <v>1402</v>
      </c>
      <c r="BH107" s="529" t="s">
        <v>1402</v>
      </c>
      <c r="BI107" s="529" t="s">
        <v>1402</v>
      </c>
      <c r="BJ107" s="529" t="s">
        <v>1402</v>
      </c>
      <c r="BK107" s="529" t="s">
        <v>1402</v>
      </c>
      <c r="BL107" s="529" t="s">
        <v>1402</v>
      </c>
      <c r="BM107" s="529" t="s">
        <v>1402</v>
      </c>
      <c r="BN107" s="529" t="s">
        <v>1402</v>
      </c>
      <c r="BO107" s="529" t="s">
        <v>1402</v>
      </c>
      <c r="BP107" s="529" t="s">
        <v>1402</v>
      </c>
      <c r="BQ107" s="529" t="s">
        <v>1402</v>
      </c>
      <c r="BR107" s="529" t="s">
        <v>1402</v>
      </c>
      <c r="BS107" s="529" t="s">
        <v>1402</v>
      </c>
      <c r="BT107" s="529" t="s">
        <v>1402</v>
      </c>
      <c r="BU107" s="529" t="s">
        <v>1402</v>
      </c>
      <c r="BV107" s="529" t="s">
        <v>1402</v>
      </c>
      <c r="BW107" s="529" t="s">
        <v>1402</v>
      </c>
      <c r="BX107" s="529" t="s">
        <v>1402</v>
      </c>
      <c r="BY107" s="529" t="s">
        <v>1643</v>
      </c>
      <c r="BZ107" s="529" t="s">
        <v>1402</v>
      </c>
      <c r="CA107" s="529" t="s">
        <v>1402</v>
      </c>
      <c r="CB107" s="529" t="s">
        <v>1402</v>
      </c>
      <c r="CC107" s="529" t="s">
        <v>1402</v>
      </c>
      <c r="CD107" s="529" t="s">
        <v>1402</v>
      </c>
      <c r="CE107" s="529" t="s">
        <v>1402</v>
      </c>
      <c r="CF107" s="529" t="s">
        <v>1402</v>
      </c>
      <c r="CG107" s="529" t="s">
        <v>1402</v>
      </c>
      <c r="CH107" s="529" t="s">
        <v>1402</v>
      </c>
      <c r="CI107" s="529" t="s">
        <v>1402</v>
      </c>
      <c r="CJ107" s="529" t="s">
        <v>1402</v>
      </c>
      <c r="CK107" s="529" t="s">
        <v>1865</v>
      </c>
      <c r="CL107" s="529" t="s">
        <v>1402</v>
      </c>
      <c r="CM107" s="529" t="s">
        <v>31</v>
      </c>
      <c r="CN107" s="529" t="s">
        <v>459</v>
      </c>
      <c r="CO107" s="529" t="s">
        <v>459</v>
      </c>
      <c r="CP107" s="529"/>
      <c r="CQ107" s="529"/>
      <c r="CR107" s="529"/>
      <c r="CS107" s="529"/>
      <c r="CT107" s="529"/>
      <c r="CU107" s="529"/>
      <c r="CV107" s="529"/>
      <c r="CW107" s="529"/>
      <c r="CX107" s="529" t="s">
        <v>1866</v>
      </c>
    </row>
    <row r="108" ht="14.25" spans="1:102">
      <c r="A108" s="528" t="s">
        <v>1168</v>
      </c>
      <c r="B108" s="528">
        <v>1107</v>
      </c>
      <c r="C108" s="528" t="s">
        <v>1118</v>
      </c>
      <c r="D108" s="528" t="s">
        <v>1643</v>
      </c>
      <c r="E108" s="528" t="s">
        <v>1402</v>
      </c>
      <c r="F108" s="528" t="s">
        <v>1402</v>
      </c>
      <c r="G108" s="528" t="s">
        <v>1402</v>
      </c>
      <c r="H108" s="528" t="s">
        <v>1402</v>
      </c>
      <c r="I108" s="528" t="s">
        <v>1402</v>
      </c>
      <c r="J108" s="528" t="s">
        <v>1402</v>
      </c>
      <c r="K108" s="528" t="s">
        <v>1402</v>
      </c>
      <c r="L108" s="528" t="s">
        <v>1402</v>
      </c>
      <c r="M108" s="528" t="s">
        <v>1402</v>
      </c>
      <c r="N108" s="528" t="s">
        <v>1402</v>
      </c>
      <c r="O108" s="528" t="s">
        <v>1402</v>
      </c>
      <c r="P108" s="528" t="s">
        <v>1402</v>
      </c>
      <c r="Q108" s="528" t="s">
        <v>1402</v>
      </c>
      <c r="R108" s="528" t="s">
        <v>1402</v>
      </c>
      <c r="S108" s="528" t="s">
        <v>1402</v>
      </c>
      <c r="T108" s="528" t="s">
        <v>1402</v>
      </c>
      <c r="U108" s="528" t="s">
        <v>1402</v>
      </c>
      <c r="V108" s="528" t="s">
        <v>1402</v>
      </c>
      <c r="W108" s="528" t="s">
        <v>1402</v>
      </c>
      <c r="X108" s="528" t="s">
        <v>1402</v>
      </c>
      <c r="Y108" s="528" t="s">
        <v>1402</v>
      </c>
      <c r="Z108" s="528" t="s">
        <v>1402</v>
      </c>
      <c r="AA108" s="528" t="s">
        <v>1402</v>
      </c>
      <c r="AB108" s="528" t="s">
        <v>1643</v>
      </c>
      <c r="AC108" s="528" t="s">
        <v>1402</v>
      </c>
      <c r="AD108" s="528" t="s">
        <v>1402</v>
      </c>
      <c r="AE108" s="528" t="s">
        <v>1402</v>
      </c>
      <c r="AF108" s="528" t="s">
        <v>1402</v>
      </c>
      <c r="AG108" s="528" t="s">
        <v>1402</v>
      </c>
      <c r="AH108" s="528" t="s">
        <v>1402</v>
      </c>
      <c r="AI108" s="528" t="s">
        <v>1402</v>
      </c>
      <c r="AJ108" s="528" t="s">
        <v>1402</v>
      </c>
      <c r="AK108" s="528" t="s">
        <v>1402</v>
      </c>
      <c r="AL108" s="528" t="s">
        <v>1402</v>
      </c>
      <c r="AM108" s="528" t="s">
        <v>1402</v>
      </c>
      <c r="AN108" s="528" t="s">
        <v>1402</v>
      </c>
      <c r="AO108" s="528" t="s">
        <v>1402</v>
      </c>
      <c r="AP108" s="528" t="s">
        <v>1402</v>
      </c>
      <c r="AQ108" s="528" t="s">
        <v>1402</v>
      </c>
      <c r="AR108" s="528" t="s">
        <v>1402</v>
      </c>
      <c r="AS108" s="528" t="s">
        <v>1643</v>
      </c>
      <c r="AT108" s="528" t="s">
        <v>1402</v>
      </c>
      <c r="AU108" s="528" t="s">
        <v>1402</v>
      </c>
      <c r="AV108" s="528" t="s">
        <v>1643</v>
      </c>
      <c r="AW108" s="528" t="s">
        <v>1402</v>
      </c>
      <c r="AX108" s="528" t="s">
        <v>1402</v>
      </c>
      <c r="AY108" s="528" t="s">
        <v>1402</v>
      </c>
      <c r="AZ108" s="528" t="s">
        <v>1643</v>
      </c>
      <c r="BA108" s="528" t="s">
        <v>1402</v>
      </c>
      <c r="BB108" s="528" t="s">
        <v>1402</v>
      </c>
      <c r="BC108" s="528" t="s">
        <v>1402</v>
      </c>
      <c r="BD108" s="528" t="s">
        <v>1402</v>
      </c>
      <c r="BE108" s="528" t="s">
        <v>1643</v>
      </c>
      <c r="BF108" s="528" t="s">
        <v>1402</v>
      </c>
      <c r="BG108" s="528" t="s">
        <v>1402</v>
      </c>
      <c r="BH108" s="528" t="s">
        <v>1402</v>
      </c>
      <c r="BI108" s="528" t="s">
        <v>1402</v>
      </c>
      <c r="BJ108" s="528" t="s">
        <v>1402</v>
      </c>
      <c r="BK108" s="528" t="s">
        <v>1402</v>
      </c>
      <c r="BL108" s="528" t="s">
        <v>1402</v>
      </c>
      <c r="BM108" s="528" t="s">
        <v>1402</v>
      </c>
      <c r="BN108" s="528" t="s">
        <v>1402</v>
      </c>
      <c r="BO108" s="528" t="s">
        <v>1402</v>
      </c>
      <c r="BP108" s="528" t="s">
        <v>1402</v>
      </c>
      <c r="BQ108" s="528" t="s">
        <v>1402</v>
      </c>
      <c r="BR108" s="528" t="s">
        <v>1402</v>
      </c>
      <c r="BS108" s="528" t="s">
        <v>1402</v>
      </c>
      <c r="BT108" s="528" t="s">
        <v>1402</v>
      </c>
      <c r="BU108" s="528" t="s">
        <v>1402</v>
      </c>
      <c r="BV108" s="528" t="s">
        <v>1402</v>
      </c>
      <c r="BW108" s="528" t="s">
        <v>1402</v>
      </c>
      <c r="BX108" s="528" t="s">
        <v>1402</v>
      </c>
      <c r="BY108" s="528" t="s">
        <v>1402</v>
      </c>
      <c r="BZ108" s="528" t="s">
        <v>1402</v>
      </c>
      <c r="CA108" s="528" t="s">
        <v>1402</v>
      </c>
      <c r="CB108" s="528" t="s">
        <v>1402</v>
      </c>
      <c r="CC108" s="528" t="s">
        <v>1402</v>
      </c>
      <c r="CD108" s="528" t="s">
        <v>1402</v>
      </c>
      <c r="CE108" s="528" t="s">
        <v>1402</v>
      </c>
      <c r="CF108" s="528" t="s">
        <v>1402</v>
      </c>
      <c r="CG108" s="528" t="s">
        <v>1402</v>
      </c>
      <c r="CH108" s="528" t="s">
        <v>1402</v>
      </c>
      <c r="CI108" s="528" t="s">
        <v>1402</v>
      </c>
      <c r="CJ108" s="528" t="s">
        <v>1402</v>
      </c>
      <c r="CK108" s="528" t="s">
        <v>1867</v>
      </c>
      <c r="CL108" s="528" t="s">
        <v>1402</v>
      </c>
      <c r="CM108" s="528" t="s">
        <v>31</v>
      </c>
      <c r="CN108" s="528" t="s">
        <v>459</v>
      </c>
      <c r="CO108" s="528" t="s">
        <v>459</v>
      </c>
      <c r="CP108" s="528"/>
      <c r="CQ108" s="528"/>
      <c r="CR108" s="528"/>
      <c r="CS108" s="528"/>
      <c r="CT108" s="528"/>
      <c r="CU108" s="528"/>
      <c r="CV108" s="528"/>
      <c r="CW108" s="528"/>
      <c r="CX108" s="528" t="s">
        <v>1868</v>
      </c>
    </row>
    <row r="109" ht="14.25" spans="1:102">
      <c r="A109" s="529" t="s">
        <v>1171</v>
      </c>
      <c r="B109" s="529">
        <v>1108</v>
      </c>
      <c r="C109" s="529" t="s">
        <v>818</v>
      </c>
      <c r="D109" s="529" t="s">
        <v>1643</v>
      </c>
      <c r="E109" s="529" t="s">
        <v>1649</v>
      </c>
      <c r="F109" s="529" t="s">
        <v>1649</v>
      </c>
      <c r="G109" s="529" t="s">
        <v>1649</v>
      </c>
      <c r="H109" s="529" t="s">
        <v>1402</v>
      </c>
      <c r="I109" s="529" t="s">
        <v>1402</v>
      </c>
      <c r="J109" s="529" t="s">
        <v>1402</v>
      </c>
      <c r="K109" s="529" t="s">
        <v>1402</v>
      </c>
      <c r="L109" s="529" t="s">
        <v>1649</v>
      </c>
      <c r="M109" s="529" t="s">
        <v>1402</v>
      </c>
      <c r="N109" s="529" t="s">
        <v>1402</v>
      </c>
      <c r="O109" s="529" t="s">
        <v>1402</v>
      </c>
      <c r="P109" s="529" t="s">
        <v>1402</v>
      </c>
      <c r="Q109" s="529" t="s">
        <v>1402</v>
      </c>
      <c r="R109" s="529" t="s">
        <v>1402</v>
      </c>
      <c r="S109" s="529" t="s">
        <v>1402</v>
      </c>
      <c r="T109" s="529" t="s">
        <v>1402</v>
      </c>
      <c r="U109" s="529" t="s">
        <v>1402</v>
      </c>
      <c r="V109" s="529" t="s">
        <v>1402</v>
      </c>
      <c r="W109" s="529" t="s">
        <v>1402</v>
      </c>
      <c r="X109" s="529" t="s">
        <v>1402</v>
      </c>
      <c r="Y109" s="529" t="s">
        <v>1643</v>
      </c>
      <c r="Z109" s="529" t="s">
        <v>1402</v>
      </c>
      <c r="AA109" s="529" t="s">
        <v>1402</v>
      </c>
      <c r="AB109" s="529" t="s">
        <v>1643</v>
      </c>
      <c r="AC109" s="529" t="s">
        <v>1402</v>
      </c>
      <c r="AD109" s="529" t="s">
        <v>1402</v>
      </c>
      <c r="AE109" s="529" t="s">
        <v>1402</v>
      </c>
      <c r="AF109" s="529" t="s">
        <v>1402</v>
      </c>
      <c r="AG109" s="529" t="s">
        <v>1402</v>
      </c>
      <c r="AH109" s="529" t="s">
        <v>1402</v>
      </c>
      <c r="AI109" s="529" t="s">
        <v>1402</v>
      </c>
      <c r="AJ109" s="529" t="s">
        <v>1402</v>
      </c>
      <c r="AK109" s="529" t="s">
        <v>1402</v>
      </c>
      <c r="AL109" s="529" t="s">
        <v>1402</v>
      </c>
      <c r="AM109" s="529" t="s">
        <v>1402</v>
      </c>
      <c r="AN109" s="529" t="s">
        <v>1402</v>
      </c>
      <c r="AO109" s="529" t="s">
        <v>1402</v>
      </c>
      <c r="AP109" s="529" t="s">
        <v>1402</v>
      </c>
      <c r="AQ109" s="529" t="s">
        <v>1402</v>
      </c>
      <c r="AR109" s="529" t="s">
        <v>1402</v>
      </c>
      <c r="AS109" s="529" t="s">
        <v>1402</v>
      </c>
      <c r="AT109" s="529" t="s">
        <v>1402</v>
      </c>
      <c r="AU109" s="529" t="s">
        <v>1402</v>
      </c>
      <c r="AV109" s="529" t="s">
        <v>1643</v>
      </c>
      <c r="AW109" s="529" t="s">
        <v>1402</v>
      </c>
      <c r="AX109" s="529" t="s">
        <v>1643</v>
      </c>
      <c r="AY109" s="529" t="s">
        <v>1643</v>
      </c>
      <c r="AZ109" s="529" t="s">
        <v>1402</v>
      </c>
      <c r="BA109" s="529" t="s">
        <v>1402</v>
      </c>
      <c r="BB109" s="529" t="s">
        <v>1402</v>
      </c>
      <c r="BC109" s="529" t="s">
        <v>1402</v>
      </c>
      <c r="BD109" s="529" t="s">
        <v>1402</v>
      </c>
      <c r="BE109" s="529" t="s">
        <v>1402</v>
      </c>
      <c r="BF109" s="529" t="s">
        <v>1402</v>
      </c>
      <c r="BG109" s="529" t="s">
        <v>1402</v>
      </c>
      <c r="BH109" s="529" t="s">
        <v>1402</v>
      </c>
      <c r="BI109" s="529" t="s">
        <v>1402</v>
      </c>
      <c r="BJ109" s="529" t="s">
        <v>1402</v>
      </c>
      <c r="BK109" s="529" t="s">
        <v>1402</v>
      </c>
      <c r="BL109" s="529" t="s">
        <v>1402</v>
      </c>
      <c r="BM109" s="529" t="s">
        <v>1402</v>
      </c>
      <c r="BN109" s="529" t="s">
        <v>1402</v>
      </c>
      <c r="BO109" s="529" t="s">
        <v>1402</v>
      </c>
      <c r="BP109" s="529" t="s">
        <v>1402</v>
      </c>
      <c r="BQ109" s="529" t="s">
        <v>1402</v>
      </c>
      <c r="BR109" s="529" t="s">
        <v>1402</v>
      </c>
      <c r="BS109" s="529" t="s">
        <v>1402</v>
      </c>
      <c r="BT109" s="529" t="s">
        <v>1402</v>
      </c>
      <c r="BU109" s="529" t="s">
        <v>1402</v>
      </c>
      <c r="BV109" s="529" t="s">
        <v>1402</v>
      </c>
      <c r="BW109" s="529" t="s">
        <v>1402</v>
      </c>
      <c r="BX109" s="529" t="s">
        <v>1402</v>
      </c>
      <c r="BY109" s="529" t="s">
        <v>1402</v>
      </c>
      <c r="BZ109" s="529" t="s">
        <v>1402</v>
      </c>
      <c r="CA109" s="529" t="s">
        <v>1402</v>
      </c>
      <c r="CB109" s="529" t="s">
        <v>1402</v>
      </c>
      <c r="CC109" s="529" t="s">
        <v>1402</v>
      </c>
      <c r="CD109" s="529" t="s">
        <v>1402</v>
      </c>
      <c r="CE109" s="529" t="s">
        <v>1402</v>
      </c>
      <c r="CF109" s="529" t="s">
        <v>1402</v>
      </c>
      <c r="CG109" s="529" t="s">
        <v>1402</v>
      </c>
      <c r="CH109" s="529" t="s">
        <v>1402</v>
      </c>
      <c r="CI109" s="529" t="s">
        <v>1402</v>
      </c>
      <c r="CJ109" s="529" t="s">
        <v>1402</v>
      </c>
      <c r="CK109" s="529" t="s">
        <v>1869</v>
      </c>
      <c r="CL109" s="529" t="s">
        <v>1658</v>
      </c>
      <c r="CM109" s="529" t="s">
        <v>447</v>
      </c>
      <c r="CN109" s="529" t="s">
        <v>21</v>
      </c>
      <c r="CO109" s="529" t="s">
        <v>459</v>
      </c>
      <c r="CP109" s="529"/>
      <c r="CQ109" s="529"/>
      <c r="CR109" s="529"/>
      <c r="CS109" s="529"/>
      <c r="CT109" s="529"/>
      <c r="CU109" s="529"/>
      <c r="CV109" s="529"/>
      <c r="CW109" s="529"/>
      <c r="CX109" s="529" t="s">
        <v>1870</v>
      </c>
    </row>
    <row r="110" ht="14.25" spans="1:102">
      <c r="A110" s="528" t="s">
        <v>1174</v>
      </c>
      <c r="B110" s="528">
        <v>1109</v>
      </c>
      <c r="C110" s="528" t="s">
        <v>818</v>
      </c>
      <c r="D110" s="528" t="s">
        <v>1402</v>
      </c>
      <c r="E110" s="528" t="s">
        <v>1402</v>
      </c>
      <c r="F110" s="528" t="s">
        <v>1402</v>
      </c>
      <c r="G110" s="528" t="s">
        <v>1402</v>
      </c>
      <c r="H110" s="528" t="s">
        <v>1402</v>
      </c>
      <c r="I110" s="528" t="s">
        <v>1402</v>
      </c>
      <c r="J110" s="528" t="s">
        <v>1402</v>
      </c>
      <c r="K110" s="528" t="s">
        <v>1402</v>
      </c>
      <c r="L110" s="528" t="s">
        <v>1402</v>
      </c>
      <c r="M110" s="528" t="s">
        <v>1402</v>
      </c>
      <c r="N110" s="528" t="s">
        <v>1402</v>
      </c>
      <c r="O110" s="528" t="s">
        <v>1402</v>
      </c>
      <c r="P110" s="528" t="s">
        <v>1402</v>
      </c>
      <c r="Q110" s="528" t="s">
        <v>1402</v>
      </c>
      <c r="R110" s="528" t="s">
        <v>1402</v>
      </c>
      <c r="S110" s="528" t="s">
        <v>1402</v>
      </c>
      <c r="T110" s="528" t="s">
        <v>1402</v>
      </c>
      <c r="U110" s="528" t="s">
        <v>1402</v>
      </c>
      <c r="V110" s="528" t="s">
        <v>1402</v>
      </c>
      <c r="W110" s="528" t="s">
        <v>1402</v>
      </c>
      <c r="X110" s="528" t="s">
        <v>1402</v>
      </c>
      <c r="Y110" s="528" t="s">
        <v>1402</v>
      </c>
      <c r="Z110" s="528" t="s">
        <v>1402</v>
      </c>
      <c r="AA110" s="528" t="s">
        <v>1402</v>
      </c>
      <c r="AB110" s="528" t="s">
        <v>1643</v>
      </c>
      <c r="AC110" s="528" t="s">
        <v>1402</v>
      </c>
      <c r="AD110" s="528" t="s">
        <v>1402</v>
      </c>
      <c r="AE110" s="528" t="s">
        <v>1402</v>
      </c>
      <c r="AF110" s="528" t="s">
        <v>1402</v>
      </c>
      <c r="AG110" s="528" t="s">
        <v>1402</v>
      </c>
      <c r="AH110" s="528" t="s">
        <v>1402</v>
      </c>
      <c r="AI110" s="528" t="s">
        <v>1402</v>
      </c>
      <c r="AJ110" s="528" t="s">
        <v>1402</v>
      </c>
      <c r="AK110" s="528" t="s">
        <v>1402</v>
      </c>
      <c r="AL110" s="528" t="s">
        <v>1402</v>
      </c>
      <c r="AM110" s="528" t="s">
        <v>1402</v>
      </c>
      <c r="AN110" s="528" t="s">
        <v>1402</v>
      </c>
      <c r="AO110" s="528" t="s">
        <v>1402</v>
      </c>
      <c r="AP110" s="528" t="s">
        <v>1402</v>
      </c>
      <c r="AQ110" s="528" t="s">
        <v>1402</v>
      </c>
      <c r="AR110" s="528" t="s">
        <v>1402</v>
      </c>
      <c r="AS110" s="528" t="s">
        <v>1643</v>
      </c>
      <c r="AT110" s="528" t="s">
        <v>1402</v>
      </c>
      <c r="AU110" s="528" t="s">
        <v>1402</v>
      </c>
      <c r="AV110" s="528" t="s">
        <v>1643</v>
      </c>
      <c r="AW110" s="528" t="s">
        <v>1402</v>
      </c>
      <c r="AX110" s="528" t="s">
        <v>1402</v>
      </c>
      <c r="AY110" s="528" t="s">
        <v>1402</v>
      </c>
      <c r="AZ110" s="528" t="s">
        <v>1402</v>
      </c>
      <c r="BA110" s="528" t="s">
        <v>1402</v>
      </c>
      <c r="BB110" s="528" t="s">
        <v>1402</v>
      </c>
      <c r="BC110" s="528" t="s">
        <v>1402</v>
      </c>
      <c r="BD110" s="528" t="s">
        <v>1402</v>
      </c>
      <c r="BE110" s="528" t="s">
        <v>1402</v>
      </c>
      <c r="BF110" s="528" t="s">
        <v>1402</v>
      </c>
      <c r="BG110" s="528" t="s">
        <v>1402</v>
      </c>
      <c r="BH110" s="528" t="s">
        <v>1402</v>
      </c>
      <c r="BI110" s="528" t="s">
        <v>1402</v>
      </c>
      <c r="BJ110" s="528" t="s">
        <v>1402</v>
      </c>
      <c r="BK110" s="528" t="s">
        <v>1402</v>
      </c>
      <c r="BL110" s="528" t="s">
        <v>1402</v>
      </c>
      <c r="BM110" s="528" t="s">
        <v>1402</v>
      </c>
      <c r="BN110" s="528" t="s">
        <v>1402</v>
      </c>
      <c r="BO110" s="528" t="s">
        <v>1402</v>
      </c>
      <c r="BP110" s="528" t="s">
        <v>1402</v>
      </c>
      <c r="BQ110" s="528" t="s">
        <v>1402</v>
      </c>
      <c r="BR110" s="528" t="s">
        <v>1402</v>
      </c>
      <c r="BS110" s="528" t="s">
        <v>1402</v>
      </c>
      <c r="BT110" s="528" t="s">
        <v>1402</v>
      </c>
      <c r="BU110" s="528" t="s">
        <v>1402</v>
      </c>
      <c r="BV110" s="528" t="s">
        <v>1402</v>
      </c>
      <c r="BW110" s="528" t="s">
        <v>1643</v>
      </c>
      <c r="BX110" s="528" t="s">
        <v>1402</v>
      </c>
      <c r="BY110" s="528" t="s">
        <v>1402</v>
      </c>
      <c r="BZ110" s="528" t="s">
        <v>1402</v>
      </c>
      <c r="CA110" s="528" t="s">
        <v>1402</v>
      </c>
      <c r="CB110" s="528" t="s">
        <v>1402</v>
      </c>
      <c r="CC110" s="528" t="s">
        <v>1402</v>
      </c>
      <c r="CD110" s="528" t="s">
        <v>1402</v>
      </c>
      <c r="CE110" s="528" t="s">
        <v>1402</v>
      </c>
      <c r="CF110" s="528" t="s">
        <v>1402</v>
      </c>
      <c r="CG110" s="528" t="s">
        <v>1402</v>
      </c>
      <c r="CH110" s="528" t="s">
        <v>1402</v>
      </c>
      <c r="CI110" s="528" t="s">
        <v>1402</v>
      </c>
      <c r="CJ110" s="528" t="s">
        <v>1402</v>
      </c>
      <c r="CK110" s="528" t="s">
        <v>1871</v>
      </c>
      <c r="CL110" s="528" t="s">
        <v>1645</v>
      </c>
      <c r="CM110" s="528" t="s">
        <v>31</v>
      </c>
      <c r="CN110" s="528" t="s">
        <v>459</v>
      </c>
      <c r="CO110" s="528" t="s">
        <v>459</v>
      </c>
      <c r="CP110" s="528"/>
      <c r="CQ110" s="528"/>
      <c r="CR110" s="528"/>
      <c r="CS110" s="528"/>
      <c r="CT110" s="528"/>
      <c r="CU110" s="528"/>
      <c r="CV110" s="528"/>
      <c r="CW110" s="528"/>
      <c r="CX110" s="528" t="s">
        <v>1872</v>
      </c>
    </row>
    <row r="111" ht="14.25" spans="1:102">
      <c r="A111" s="529" t="s">
        <v>1177</v>
      </c>
      <c r="B111" s="529">
        <v>1110</v>
      </c>
      <c r="C111" s="529" t="s">
        <v>1178</v>
      </c>
      <c r="D111" s="529" t="s">
        <v>1643</v>
      </c>
      <c r="E111" s="529" t="s">
        <v>1402</v>
      </c>
      <c r="F111" s="529" t="s">
        <v>1402</v>
      </c>
      <c r="G111" s="529" t="s">
        <v>1402</v>
      </c>
      <c r="H111" s="529" t="s">
        <v>1402</v>
      </c>
      <c r="I111" s="529" t="s">
        <v>1402</v>
      </c>
      <c r="J111" s="529" t="s">
        <v>1402</v>
      </c>
      <c r="K111" s="529" t="s">
        <v>1402</v>
      </c>
      <c r="L111" s="529" t="s">
        <v>1402</v>
      </c>
      <c r="M111" s="529" t="s">
        <v>1402</v>
      </c>
      <c r="N111" s="529" t="s">
        <v>1402</v>
      </c>
      <c r="O111" s="529" t="s">
        <v>1402</v>
      </c>
      <c r="P111" s="529" t="s">
        <v>1402</v>
      </c>
      <c r="Q111" s="529" t="s">
        <v>1402</v>
      </c>
      <c r="R111" s="529" t="s">
        <v>1402</v>
      </c>
      <c r="S111" s="529" t="s">
        <v>1402</v>
      </c>
      <c r="T111" s="529" t="s">
        <v>1402</v>
      </c>
      <c r="U111" s="529" t="s">
        <v>1402</v>
      </c>
      <c r="V111" s="529" t="s">
        <v>1402</v>
      </c>
      <c r="W111" s="529" t="s">
        <v>1402</v>
      </c>
      <c r="X111" s="529" t="s">
        <v>1402</v>
      </c>
      <c r="Y111" s="529" t="s">
        <v>1402</v>
      </c>
      <c r="Z111" s="529" t="s">
        <v>1402</v>
      </c>
      <c r="AA111" s="529" t="s">
        <v>1402</v>
      </c>
      <c r="AB111" s="529" t="s">
        <v>1402</v>
      </c>
      <c r="AC111" s="529" t="s">
        <v>1402</v>
      </c>
      <c r="AD111" s="529" t="s">
        <v>1402</v>
      </c>
      <c r="AE111" s="529" t="s">
        <v>1402</v>
      </c>
      <c r="AF111" s="529" t="s">
        <v>1402</v>
      </c>
      <c r="AG111" s="529" t="s">
        <v>1402</v>
      </c>
      <c r="AH111" s="529" t="s">
        <v>1402</v>
      </c>
      <c r="AI111" s="529" t="s">
        <v>1402</v>
      </c>
      <c r="AJ111" s="529" t="s">
        <v>1402</v>
      </c>
      <c r="AK111" s="529" t="s">
        <v>1402</v>
      </c>
      <c r="AL111" s="529" t="s">
        <v>1402</v>
      </c>
      <c r="AM111" s="529" t="s">
        <v>1402</v>
      </c>
      <c r="AN111" s="529" t="s">
        <v>1402</v>
      </c>
      <c r="AO111" s="529" t="s">
        <v>1402</v>
      </c>
      <c r="AP111" s="529" t="s">
        <v>1402</v>
      </c>
      <c r="AQ111" s="529" t="s">
        <v>1402</v>
      </c>
      <c r="AR111" s="529" t="s">
        <v>1402</v>
      </c>
      <c r="AS111" s="529" t="s">
        <v>1643</v>
      </c>
      <c r="AT111" s="529" t="s">
        <v>1402</v>
      </c>
      <c r="AU111" s="529" t="s">
        <v>1402</v>
      </c>
      <c r="AV111" s="529" t="s">
        <v>1643</v>
      </c>
      <c r="AW111" s="529" t="s">
        <v>1402</v>
      </c>
      <c r="AX111" s="529" t="s">
        <v>1402</v>
      </c>
      <c r="AY111" s="529" t="s">
        <v>1402</v>
      </c>
      <c r="AZ111" s="529" t="s">
        <v>1402</v>
      </c>
      <c r="BA111" s="529" t="s">
        <v>1402</v>
      </c>
      <c r="BB111" s="529" t="s">
        <v>1402</v>
      </c>
      <c r="BC111" s="529" t="s">
        <v>1402</v>
      </c>
      <c r="BD111" s="529" t="s">
        <v>1402</v>
      </c>
      <c r="BE111" s="529" t="s">
        <v>1402</v>
      </c>
      <c r="BF111" s="529" t="s">
        <v>1402</v>
      </c>
      <c r="BG111" s="529" t="s">
        <v>1402</v>
      </c>
      <c r="BH111" s="529" t="s">
        <v>1402</v>
      </c>
      <c r="BI111" s="529" t="s">
        <v>1402</v>
      </c>
      <c r="BJ111" s="529" t="s">
        <v>1402</v>
      </c>
      <c r="BK111" s="529" t="s">
        <v>1402</v>
      </c>
      <c r="BL111" s="529" t="s">
        <v>1402</v>
      </c>
      <c r="BM111" s="529" t="s">
        <v>1402</v>
      </c>
      <c r="BN111" s="529" t="s">
        <v>1402</v>
      </c>
      <c r="BO111" s="529" t="s">
        <v>1402</v>
      </c>
      <c r="BP111" s="529" t="s">
        <v>1402</v>
      </c>
      <c r="BQ111" s="529" t="s">
        <v>1402</v>
      </c>
      <c r="BR111" s="529" t="s">
        <v>1402</v>
      </c>
      <c r="BS111" s="529" t="s">
        <v>1402</v>
      </c>
      <c r="BT111" s="529" t="s">
        <v>1402</v>
      </c>
      <c r="BU111" s="529" t="s">
        <v>1402</v>
      </c>
      <c r="BV111" s="529" t="s">
        <v>1402</v>
      </c>
      <c r="BW111" s="529" t="s">
        <v>1643</v>
      </c>
      <c r="BX111" s="529" t="s">
        <v>1402</v>
      </c>
      <c r="BY111" s="529" t="s">
        <v>1402</v>
      </c>
      <c r="BZ111" s="529" t="s">
        <v>1402</v>
      </c>
      <c r="CA111" s="529" t="s">
        <v>1402</v>
      </c>
      <c r="CB111" s="529" t="s">
        <v>1402</v>
      </c>
      <c r="CC111" s="529" t="s">
        <v>1402</v>
      </c>
      <c r="CD111" s="529" t="s">
        <v>1402</v>
      </c>
      <c r="CE111" s="529" t="s">
        <v>1402</v>
      </c>
      <c r="CF111" s="529" t="s">
        <v>1402</v>
      </c>
      <c r="CG111" s="529" t="s">
        <v>1402</v>
      </c>
      <c r="CH111" s="529" t="s">
        <v>1402</v>
      </c>
      <c r="CI111" s="529" t="s">
        <v>1402</v>
      </c>
      <c r="CJ111" s="529" t="s">
        <v>1402</v>
      </c>
      <c r="CK111" s="529" t="s">
        <v>1873</v>
      </c>
      <c r="CL111" s="529" t="s">
        <v>1645</v>
      </c>
      <c r="CM111" s="529" t="s">
        <v>31</v>
      </c>
      <c r="CN111" s="529" t="s">
        <v>459</v>
      </c>
      <c r="CO111" s="529" t="s">
        <v>459</v>
      </c>
      <c r="CP111" s="529"/>
      <c r="CQ111" s="529"/>
      <c r="CR111" s="529"/>
      <c r="CS111" s="529"/>
      <c r="CT111" s="529"/>
      <c r="CU111" s="529"/>
      <c r="CV111" s="529"/>
      <c r="CW111" s="529"/>
      <c r="CX111" s="529" t="s">
        <v>1874</v>
      </c>
    </row>
    <row r="112" ht="14.25" spans="1:102">
      <c r="A112" s="528" t="s">
        <v>1181</v>
      </c>
      <c r="B112" s="528">
        <v>1111</v>
      </c>
      <c r="C112" s="528" t="s">
        <v>1071</v>
      </c>
      <c r="D112" s="528" t="s">
        <v>1643</v>
      </c>
      <c r="E112" s="528" t="s">
        <v>1402</v>
      </c>
      <c r="F112" s="528" t="s">
        <v>1402</v>
      </c>
      <c r="G112" s="528" t="s">
        <v>1402</v>
      </c>
      <c r="H112" s="528" t="s">
        <v>1402</v>
      </c>
      <c r="I112" s="528" t="s">
        <v>1402</v>
      </c>
      <c r="J112" s="528" t="s">
        <v>1402</v>
      </c>
      <c r="K112" s="528" t="s">
        <v>1402</v>
      </c>
      <c r="L112" s="528" t="s">
        <v>1402</v>
      </c>
      <c r="M112" s="528" t="s">
        <v>1402</v>
      </c>
      <c r="N112" s="528" t="s">
        <v>1402</v>
      </c>
      <c r="O112" s="528" t="s">
        <v>1402</v>
      </c>
      <c r="P112" s="528" t="s">
        <v>1402</v>
      </c>
      <c r="Q112" s="528" t="s">
        <v>1402</v>
      </c>
      <c r="R112" s="528" t="s">
        <v>1402</v>
      </c>
      <c r="S112" s="528" t="s">
        <v>1402</v>
      </c>
      <c r="T112" s="528" t="s">
        <v>1402</v>
      </c>
      <c r="U112" s="528" t="s">
        <v>1402</v>
      </c>
      <c r="V112" s="528" t="s">
        <v>1402</v>
      </c>
      <c r="W112" s="528" t="s">
        <v>1402</v>
      </c>
      <c r="X112" s="528" t="s">
        <v>1402</v>
      </c>
      <c r="Y112" s="528" t="s">
        <v>1402</v>
      </c>
      <c r="Z112" s="528" t="s">
        <v>1402</v>
      </c>
      <c r="AA112" s="528" t="s">
        <v>1402</v>
      </c>
      <c r="AB112" s="528" t="s">
        <v>1402</v>
      </c>
      <c r="AC112" s="528" t="s">
        <v>1402</v>
      </c>
      <c r="AD112" s="528" t="s">
        <v>1402</v>
      </c>
      <c r="AE112" s="528" t="s">
        <v>1402</v>
      </c>
      <c r="AF112" s="528" t="s">
        <v>1402</v>
      </c>
      <c r="AG112" s="528" t="s">
        <v>1643</v>
      </c>
      <c r="AH112" s="528" t="s">
        <v>1402</v>
      </c>
      <c r="AI112" s="528" t="s">
        <v>1402</v>
      </c>
      <c r="AJ112" s="528" t="s">
        <v>1402</v>
      </c>
      <c r="AK112" s="528" t="s">
        <v>1402</v>
      </c>
      <c r="AL112" s="528" t="s">
        <v>1402</v>
      </c>
      <c r="AM112" s="528" t="s">
        <v>1402</v>
      </c>
      <c r="AN112" s="528" t="s">
        <v>1402</v>
      </c>
      <c r="AO112" s="528" t="s">
        <v>1402</v>
      </c>
      <c r="AP112" s="528" t="s">
        <v>1402</v>
      </c>
      <c r="AQ112" s="528" t="s">
        <v>1402</v>
      </c>
      <c r="AR112" s="528" t="s">
        <v>1402</v>
      </c>
      <c r="AS112" s="528" t="s">
        <v>1402</v>
      </c>
      <c r="AT112" s="528" t="s">
        <v>1402</v>
      </c>
      <c r="AU112" s="528" t="s">
        <v>1402</v>
      </c>
      <c r="AV112" s="528" t="s">
        <v>1402</v>
      </c>
      <c r="AW112" s="528" t="s">
        <v>1643</v>
      </c>
      <c r="AX112" s="528" t="s">
        <v>1402</v>
      </c>
      <c r="AY112" s="528" t="s">
        <v>1402</v>
      </c>
      <c r="AZ112" s="528" t="s">
        <v>1402</v>
      </c>
      <c r="BA112" s="528" t="s">
        <v>1402</v>
      </c>
      <c r="BB112" s="528" t="s">
        <v>1402</v>
      </c>
      <c r="BC112" s="528" t="s">
        <v>1402</v>
      </c>
      <c r="BD112" s="528" t="s">
        <v>1402</v>
      </c>
      <c r="BE112" s="528" t="s">
        <v>1402</v>
      </c>
      <c r="BF112" s="528" t="s">
        <v>1402</v>
      </c>
      <c r="BG112" s="528" t="s">
        <v>1402</v>
      </c>
      <c r="BH112" s="528" t="s">
        <v>1402</v>
      </c>
      <c r="BI112" s="528" t="s">
        <v>1402</v>
      </c>
      <c r="BJ112" s="528" t="s">
        <v>1402</v>
      </c>
      <c r="BK112" s="528" t="s">
        <v>1402</v>
      </c>
      <c r="BL112" s="528" t="s">
        <v>1402</v>
      </c>
      <c r="BM112" s="528" t="s">
        <v>1402</v>
      </c>
      <c r="BN112" s="528" t="s">
        <v>1402</v>
      </c>
      <c r="BO112" s="528" t="s">
        <v>1402</v>
      </c>
      <c r="BP112" s="528" t="s">
        <v>1402</v>
      </c>
      <c r="BQ112" s="528" t="s">
        <v>1402</v>
      </c>
      <c r="BR112" s="528" t="s">
        <v>1402</v>
      </c>
      <c r="BS112" s="528" t="s">
        <v>1402</v>
      </c>
      <c r="BT112" s="528" t="s">
        <v>1402</v>
      </c>
      <c r="BU112" s="528" t="s">
        <v>1402</v>
      </c>
      <c r="BV112" s="528" t="s">
        <v>1402</v>
      </c>
      <c r="BW112" s="528" t="s">
        <v>1402</v>
      </c>
      <c r="BX112" s="528" t="s">
        <v>1402</v>
      </c>
      <c r="BY112" s="528" t="s">
        <v>1402</v>
      </c>
      <c r="BZ112" s="528" t="s">
        <v>1402</v>
      </c>
      <c r="CA112" s="528" t="s">
        <v>1402</v>
      </c>
      <c r="CB112" s="528" t="s">
        <v>1402</v>
      </c>
      <c r="CC112" s="528" t="s">
        <v>1402</v>
      </c>
      <c r="CD112" s="528" t="s">
        <v>1402</v>
      </c>
      <c r="CE112" s="528" t="s">
        <v>1402</v>
      </c>
      <c r="CF112" s="528" t="s">
        <v>1402</v>
      </c>
      <c r="CG112" s="528" t="s">
        <v>1402</v>
      </c>
      <c r="CH112" s="528" t="s">
        <v>1402</v>
      </c>
      <c r="CI112" s="528" t="s">
        <v>1402</v>
      </c>
      <c r="CJ112" s="528" t="s">
        <v>1402</v>
      </c>
      <c r="CK112" s="528" t="s">
        <v>1875</v>
      </c>
      <c r="CL112" s="528" t="s">
        <v>1876</v>
      </c>
      <c r="CM112" s="528" t="s">
        <v>447</v>
      </c>
      <c r="CN112" s="528" t="s">
        <v>29</v>
      </c>
      <c r="CO112" s="528" t="s">
        <v>459</v>
      </c>
      <c r="CP112" s="528"/>
      <c r="CQ112" s="528"/>
      <c r="CR112" s="528"/>
      <c r="CS112" s="528"/>
      <c r="CT112" s="528"/>
      <c r="CU112" s="528"/>
      <c r="CV112" s="528"/>
      <c r="CW112" s="528"/>
      <c r="CX112" s="528" t="s">
        <v>1877</v>
      </c>
    </row>
    <row r="113" ht="14.25" spans="1:102">
      <c r="A113" s="529" t="s">
        <v>1184</v>
      </c>
      <c r="B113" s="529">
        <v>1112</v>
      </c>
      <c r="C113" s="529" t="s">
        <v>823</v>
      </c>
      <c r="D113" s="529" t="s">
        <v>1402</v>
      </c>
      <c r="E113" s="529" t="s">
        <v>1402</v>
      </c>
      <c r="F113" s="529" t="s">
        <v>1402</v>
      </c>
      <c r="G113" s="529" t="s">
        <v>1402</v>
      </c>
      <c r="H113" s="529" t="s">
        <v>1402</v>
      </c>
      <c r="I113" s="529" t="s">
        <v>1402</v>
      </c>
      <c r="J113" s="529" t="s">
        <v>1402</v>
      </c>
      <c r="K113" s="529" t="s">
        <v>1402</v>
      </c>
      <c r="L113" s="529" t="s">
        <v>1402</v>
      </c>
      <c r="M113" s="529" t="s">
        <v>1402</v>
      </c>
      <c r="N113" s="529" t="s">
        <v>1402</v>
      </c>
      <c r="O113" s="529" t="s">
        <v>1402</v>
      </c>
      <c r="P113" s="529" t="s">
        <v>1402</v>
      </c>
      <c r="Q113" s="529" t="s">
        <v>1402</v>
      </c>
      <c r="R113" s="529" t="s">
        <v>1402</v>
      </c>
      <c r="S113" s="529" t="s">
        <v>1402</v>
      </c>
      <c r="T113" s="529" t="s">
        <v>1402</v>
      </c>
      <c r="U113" s="529" t="s">
        <v>1402</v>
      </c>
      <c r="V113" s="529" t="s">
        <v>1402</v>
      </c>
      <c r="W113" s="529" t="s">
        <v>1402</v>
      </c>
      <c r="X113" s="529" t="s">
        <v>1402</v>
      </c>
      <c r="Y113" s="529" t="s">
        <v>1643</v>
      </c>
      <c r="Z113" s="529" t="s">
        <v>1402</v>
      </c>
      <c r="AA113" s="529" t="s">
        <v>1402</v>
      </c>
      <c r="AB113" s="529" t="s">
        <v>1402</v>
      </c>
      <c r="AC113" s="529" t="s">
        <v>1402</v>
      </c>
      <c r="AD113" s="529" t="s">
        <v>1402</v>
      </c>
      <c r="AE113" s="529" t="s">
        <v>1402</v>
      </c>
      <c r="AF113" s="529" t="s">
        <v>1643</v>
      </c>
      <c r="AG113" s="529" t="s">
        <v>1402</v>
      </c>
      <c r="AH113" s="529" t="s">
        <v>1402</v>
      </c>
      <c r="AI113" s="529" t="s">
        <v>1402</v>
      </c>
      <c r="AJ113" s="529" t="s">
        <v>1402</v>
      </c>
      <c r="AK113" s="529" t="s">
        <v>1402</v>
      </c>
      <c r="AL113" s="529" t="s">
        <v>1402</v>
      </c>
      <c r="AM113" s="529" t="s">
        <v>1402</v>
      </c>
      <c r="AN113" s="529" t="s">
        <v>1643</v>
      </c>
      <c r="AO113" s="529" t="s">
        <v>1402</v>
      </c>
      <c r="AP113" s="529" t="s">
        <v>1402</v>
      </c>
      <c r="AQ113" s="529" t="s">
        <v>1643</v>
      </c>
      <c r="AR113" s="529" t="s">
        <v>1402</v>
      </c>
      <c r="AS113" s="529" t="s">
        <v>1402</v>
      </c>
      <c r="AT113" s="529" t="s">
        <v>1402</v>
      </c>
      <c r="AU113" s="529" t="s">
        <v>1643</v>
      </c>
      <c r="AV113" s="529" t="s">
        <v>1643</v>
      </c>
      <c r="AW113" s="529" t="s">
        <v>1402</v>
      </c>
      <c r="AX113" s="529" t="s">
        <v>1402</v>
      </c>
      <c r="AY113" s="529" t="s">
        <v>1402</v>
      </c>
      <c r="AZ113" s="529" t="s">
        <v>1402</v>
      </c>
      <c r="BA113" s="529" t="s">
        <v>1402</v>
      </c>
      <c r="BB113" s="529" t="s">
        <v>1402</v>
      </c>
      <c r="BC113" s="529" t="s">
        <v>1402</v>
      </c>
      <c r="BD113" s="529" t="s">
        <v>1402</v>
      </c>
      <c r="BE113" s="529" t="s">
        <v>1402</v>
      </c>
      <c r="BF113" s="529" t="s">
        <v>1402</v>
      </c>
      <c r="BG113" s="529" t="s">
        <v>1402</v>
      </c>
      <c r="BH113" s="529" t="s">
        <v>1402</v>
      </c>
      <c r="BI113" s="529" t="s">
        <v>1402</v>
      </c>
      <c r="BJ113" s="529" t="s">
        <v>1402</v>
      </c>
      <c r="BK113" s="529" t="s">
        <v>1402</v>
      </c>
      <c r="BL113" s="529" t="s">
        <v>1402</v>
      </c>
      <c r="BM113" s="529" t="s">
        <v>1402</v>
      </c>
      <c r="BN113" s="529" t="s">
        <v>1402</v>
      </c>
      <c r="BO113" s="529" t="s">
        <v>1402</v>
      </c>
      <c r="BP113" s="529" t="s">
        <v>1402</v>
      </c>
      <c r="BQ113" s="529" t="s">
        <v>1402</v>
      </c>
      <c r="BR113" s="529" t="s">
        <v>1402</v>
      </c>
      <c r="BS113" s="529" t="s">
        <v>1643</v>
      </c>
      <c r="BT113" s="529" t="s">
        <v>1643</v>
      </c>
      <c r="BU113" s="529" t="s">
        <v>1643</v>
      </c>
      <c r="BV113" s="529" t="s">
        <v>1402</v>
      </c>
      <c r="BW113" s="529" t="s">
        <v>1402</v>
      </c>
      <c r="BX113" s="529" t="s">
        <v>1402</v>
      </c>
      <c r="BY113" s="529" t="s">
        <v>1643</v>
      </c>
      <c r="BZ113" s="529" t="s">
        <v>1402</v>
      </c>
      <c r="CA113" s="529" t="s">
        <v>1402</v>
      </c>
      <c r="CB113" s="529" t="s">
        <v>1402</v>
      </c>
      <c r="CC113" s="529" t="s">
        <v>1402</v>
      </c>
      <c r="CD113" s="529" t="s">
        <v>1402</v>
      </c>
      <c r="CE113" s="529" t="s">
        <v>1402</v>
      </c>
      <c r="CF113" s="529" t="s">
        <v>1402</v>
      </c>
      <c r="CG113" s="529" t="s">
        <v>1402</v>
      </c>
      <c r="CH113" s="529" t="s">
        <v>1402</v>
      </c>
      <c r="CI113" s="529" t="s">
        <v>1402</v>
      </c>
      <c r="CJ113" s="529" t="s">
        <v>1402</v>
      </c>
      <c r="CK113" s="529" t="s">
        <v>1878</v>
      </c>
      <c r="CL113" s="529" t="s">
        <v>1402</v>
      </c>
      <c r="CM113" s="529" t="s">
        <v>31</v>
      </c>
      <c r="CN113" s="529" t="s">
        <v>459</v>
      </c>
      <c r="CO113" s="529" t="s">
        <v>459</v>
      </c>
      <c r="CP113" s="529"/>
      <c r="CQ113" s="529"/>
      <c r="CR113" s="529"/>
      <c r="CS113" s="529"/>
      <c r="CT113" s="529"/>
      <c r="CU113" s="529"/>
      <c r="CV113" s="529"/>
      <c r="CW113" s="529"/>
      <c r="CX113" s="529" t="s">
        <v>1879</v>
      </c>
    </row>
    <row r="114" ht="14.25" spans="1:102">
      <c r="A114" s="528" t="s">
        <v>1187</v>
      </c>
      <c r="B114" s="528">
        <v>1113</v>
      </c>
      <c r="C114" s="528" t="s">
        <v>960</v>
      </c>
      <c r="D114" s="528" t="s">
        <v>1643</v>
      </c>
      <c r="E114" s="528" t="s">
        <v>1402</v>
      </c>
      <c r="F114" s="528" t="s">
        <v>1402</v>
      </c>
      <c r="G114" s="528" t="s">
        <v>1402</v>
      </c>
      <c r="H114" s="528" t="s">
        <v>1402</v>
      </c>
      <c r="I114" s="528" t="s">
        <v>1402</v>
      </c>
      <c r="J114" s="528" t="s">
        <v>1402</v>
      </c>
      <c r="K114" s="528" t="s">
        <v>1402</v>
      </c>
      <c r="L114" s="528" t="s">
        <v>1402</v>
      </c>
      <c r="M114" s="528" t="s">
        <v>1402</v>
      </c>
      <c r="N114" s="528" t="s">
        <v>1402</v>
      </c>
      <c r="O114" s="528" t="s">
        <v>1402</v>
      </c>
      <c r="P114" s="528" t="s">
        <v>1402</v>
      </c>
      <c r="Q114" s="528" t="s">
        <v>1402</v>
      </c>
      <c r="R114" s="528" t="s">
        <v>1402</v>
      </c>
      <c r="S114" s="528" t="s">
        <v>1402</v>
      </c>
      <c r="T114" s="528" t="s">
        <v>1402</v>
      </c>
      <c r="U114" s="528" t="s">
        <v>1402</v>
      </c>
      <c r="V114" s="528" t="s">
        <v>1402</v>
      </c>
      <c r="W114" s="528" t="s">
        <v>1402</v>
      </c>
      <c r="X114" s="528" t="s">
        <v>1402</v>
      </c>
      <c r="Y114" s="528" t="s">
        <v>1643</v>
      </c>
      <c r="Z114" s="528" t="s">
        <v>1402</v>
      </c>
      <c r="AA114" s="528" t="s">
        <v>1402</v>
      </c>
      <c r="AB114" s="528" t="s">
        <v>1402</v>
      </c>
      <c r="AC114" s="528" t="s">
        <v>1643</v>
      </c>
      <c r="AD114" s="528" t="s">
        <v>1402</v>
      </c>
      <c r="AE114" s="528" t="s">
        <v>1402</v>
      </c>
      <c r="AF114" s="528" t="s">
        <v>1402</v>
      </c>
      <c r="AG114" s="528" t="s">
        <v>1402</v>
      </c>
      <c r="AH114" s="528" t="s">
        <v>1402</v>
      </c>
      <c r="AI114" s="528" t="s">
        <v>1402</v>
      </c>
      <c r="AJ114" s="528" t="s">
        <v>1402</v>
      </c>
      <c r="AK114" s="528" t="s">
        <v>1402</v>
      </c>
      <c r="AL114" s="528" t="s">
        <v>1402</v>
      </c>
      <c r="AM114" s="528" t="s">
        <v>1402</v>
      </c>
      <c r="AN114" s="528" t="s">
        <v>1402</v>
      </c>
      <c r="AO114" s="528" t="s">
        <v>1402</v>
      </c>
      <c r="AP114" s="528" t="s">
        <v>1402</v>
      </c>
      <c r="AQ114" s="528" t="s">
        <v>1402</v>
      </c>
      <c r="AR114" s="528" t="s">
        <v>1402</v>
      </c>
      <c r="AS114" s="528" t="s">
        <v>1402</v>
      </c>
      <c r="AT114" s="528" t="s">
        <v>1402</v>
      </c>
      <c r="AU114" s="528" t="s">
        <v>1402</v>
      </c>
      <c r="AV114" s="528" t="s">
        <v>1402</v>
      </c>
      <c r="AW114" s="528" t="s">
        <v>1402</v>
      </c>
      <c r="AX114" s="528" t="s">
        <v>1402</v>
      </c>
      <c r="AY114" s="528" t="s">
        <v>1402</v>
      </c>
      <c r="AZ114" s="528" t="s">
        <v>1402</v>
      </c>
      <c r="BA114" s="528" t="s">
        <v>1402</v>
      </c>
      <c r="BB114" s="528" t="s">
        <v>1402</v>
      </c>
      <c r="BC114" s="528" t="s">
        <v>1402</v>
      </c>
      <c r="BD114" s="528" t="s">
        <v>1402</v>
      </c>
      <c r="BE114" s="528" t="s">
        <v>1402</v>
      </c>
      <c r="BF114" s="528" t="s">
        <v>1402</v>
      </c>
      <c r="BG114" s="528" t="s">
        <v>1402</v>
      </c>
      <c r="BH114" s="528" t="s">
        <v>1402</v>
      </c>
      <c r="BI114" s="528" t="s">
        <v>1402</v>
      </c>
      <c r="BJ114" s="528" t="s">
        <v>1402</v>
      </c>
      <c r="BK114" s="528" t="s">
        <v>1402</v>
      </c>
      <c r="BL114" s="528" t="s">
        <v>1402</v>
      </c>
      <c r="BM114" s="528" t="s">
        <v>1402</v>
      </c>
      <c r="BN114" s="528" t="s">
        <v>1402</v>
      </c>
      <c r="BO114" s="528" t="s">
        <v>1402</v>
      </c>
      <c r="BP114" s="528" t="s">
        <v>1402</v>
      </c>
      <c r="BQ114" s="528" t="s">
        <v>1402</v>
      </c>
      <c r="BR114" s="528" t="s">
        <v>1402</v>
      </c>
      <c r="BS114" s="528" t="s">
        <v>1402</v>
      </c>
      <c r="BT114" s="528" t="s">
        <v>1402</v>
      </c>
      <c r="BU114" s="528" t="s">
        <v>1402</v>
      </c>
      <c r="BV114" s="528" t="s">
        <v>1402</v>
      </c>
      <c r="BW114" s="528" t="s">
        <v>1643</v>
      </c>
      <c r="BX114" s="528" t="s">
        <v>1402</v>
      </c>
      <c r="BY114" s="528" t="s">
        <v>1402</v>
      </c>
      <c r="BZ114" s="528" t="s">
        <v>1402</v>
      </c>
      <c r="CA114" s="528" t="s">
        <v>1402</v>
      </c>
      <c r="CB114" s="528" t="s">
        <v>1402</v>
      </c>
      <c r="CC114" s="528" t="s">
        <v>1402</v>
      </c>
      <c r="CD114" s="528" t="s">
        <v>1402</v>
      </c>
      <c r="CE114" s="528" t="s">
        <v>1402</v>
      </c>
      <c r="CF114" s="528" t="s">
        <v>1402</v>
      </c>
      <c r="CG114" s="528" t="s">
        <v>1402</v>
      </c>
      <c r="CH114" s="528" t="s">
        <v>1402</v>
      </c>
      <c r="CI114" s="528" t="s">
        <v>1402</v>
      </c>
      <c r="CJ114" s="528" t="s">
        <v>1402</v>
      </c>
      <c r="CK114" s="528" t="s">
        <v>1880</v>
      </c>
      <c r="CL114" s="528" t="s">
        <v>1658</v>
      </c>
      <c r="CM114" s="528" t="s">
        <v>31</v>
      </c>
      <c r="CN114" s="528" t="s">
        <v>459</v>
      </c>
      <c r="CO114" s="528" t="s">
        <v>459</v>
      </c>
      <c r="CP114" s="528"/>
      <c r="CQ114" s="528"/>
      <c r="CR114" s="528"/>
      <c r="CS114" s="528"/>
      <c r="CT114" s="528"/>
      <c r="CU114" s="528"/>
      <c r="CV114" s="528"/>
      <c r="CW114" s="528"/>
      <c r="CX114" s="528" t="s">
        <v>1881</v>
      </c>
    </row>
    <row r="115" ht="14.25" spans="1:102">
      <c r="A115" s="529" t="s">
        <v>1190</v>
      </c>
      <c r="B115" s="529">
        <v>1114</v>
      </c>
      <c r="C115" s="529" t="s">
        <v>813</v>
      </c>
      <c r="D115" s="529" t="s">
        <v>1643</v>
      </c>
      <c r="E115" s="529" t="s">
        <v>1649</v>
      </c>
      <c r="F115" s="529" t="s">
        <v>1649</v>
      </c>
      <c r="G115" s="529" t="s">
        <v>1649</v>
      </c>
      <c r="H115" s="529" t="s">
        <v>1402</v>
      </c>
      <c r="I115" s="529" t="s">
        <v>1402</v>
      </c>
      <c r="J115" s="529" t="s">
        <v>1402</v>
      </c>
      <c r="K115" s="529" t="s">
        <v>1402</v>
      </c>
      <c r="L115" s="529" t="s">
        <v>1649</v>
      </c>
      <c r="M115" s="529" t="s">
        <v>1402</v>
      </c>
      <c r="N115" s="529" t="s">
        <v>1402</v>
      </c>
      <c r="O115" s="529" t="s">
        <v>1402</v>
      </c>
      <c r="P115" s="529" t="s">
        <v>1402</v>
      </c>
      <c r="Q115" s="529" t="s">
        <v>1402</v>
      </c>
      <c r="R115" s="529" t="s">
        <v>1402</v>
      </c>
      <c r="S115" s="529" t="s">
        <v>1402</v>
      </c>
      <c r="T115" s="529" t="s">
        <v>1402</v>
      </c>
      <c r="U115" s="529" t="s">
        <v>1402</v>
      </c>
      <c r="V115" s="529" t="s">
        <v>1402</v>
      </c>
      <c r="W115" s="529" t="s">
        <v>1649</v>
      </c>
      <c r="X115" s="529" t="s">
        <v>1402</v>
      </c>
      <c r="Y115" s="529" t="s">
        <v>1402</v>
      </c>
      <c r="Z115" s="529" t="s">
        <v>1402</v>
      </c>
      <c r="AA115" s="529" t="s">
        <v>1402</v>
      </c>
      <c r="AB115" s="529" t="s">
        <v>1402</v>
      </c>
      <c r="AC115" s="529" t="s">
        <v>1643</v>
      </c>
      <c r="AD115" s="529" t="s">
        <v>1402</v>
      </c>
      <c r="AE115" s="529" t="s">
        <v>1402</v>
      </c>
      <c r="AF115" s="529" t="s">
        <v>1402</v>
      </c>
      <c r="AG115" s="529" t="s">
        <v>1643</v>
      </c>
      <c r="AH115" s="529" t="s">
        <v>1402</v>
      </c>
      <c r="AI115" s="529" t="s">
        <v>1402</v>
      </c>
      <c r="AJ115" s="529" t="s">
        <v>1402</v>
      </c>
      <c r="AK115" s="529" t="s">
        <v>1402</v>
      </c>
      <c r="AL115" s="529" t="s">
        <v>1402</v>
      </c>
      <c r="AM115" s="529" t="s">
        <v>1402</v>
      </c>
      <c r="AN115" s="529" t="s">
        <v>1402</v>
      </c>
      <c r="AO115" s="529" t="s">
        <v>1402</v>
      </c>
      <c r="AP115" s="529" t="s">
        <v>1402</v>
      </c>
      <c r="AQ115" s="529" t="s">
        <v>1402</v>
      </c>
      <c r="AR115" s="529" t="s">
        <v>1402</v>
      </c>
      <c r="AS115" s="529" t="s">
        <v>1402</v>
      </c>
      <c r="AT115" s="529" t="s">
        <v>1402</v>
      </c>
      <c r="AU115" s="529" t="s">
        <v>1402</v>
      </c>
      <c r="AV115" s="529" t="s">
        <v>1402</v>
      </c>
      <c r="AW115" s="529" t="s">
        <v>1649</v>
      </c>
      <c r="AX115" s="529" t="s">
        <v>1402</v>
      </c>
      <c r="AY115" s="529" t="s">
        <v>1402</v>
      </c>
      <c r="AZ115" s="529" t="s">
        <v>1402</v>
      </c>
      <c r="BA115" s="529" t="s">
        <v>1402</v>
      </c>
      <c r="BB115" s="529" t="s">
        <v>1402</v>
      </c>
      <c r="BC115" s="529" t="s">
        <v>1402</v>
      </c>
      <c r="BD115" s="529" t="s">
        <v>1402</v>
      </c>
      <c r="BE115" s="529" t="s">
        <v>1402</v>
      </c>
      <c r="BF115" s="529" t="s">
        <v>1402</v>
      </c>
      <c r="BG115" s="529" t="s">
        <v>1402</v>
      </c>
      <c r="BH115" s="529" t="s">
        <v>1402</v>
      </c>
      <c r="BI115" s="529" t="s">
        <v>1402</v>
      </c>
      <c r="BJ115" s="529" t="s">
        <v>1402</v>
      </c>
      <c r="BK115" s="529" t="s">
        <v>1402</v>
      </c>
      <c r="BL115" s="529" t="s">
        <v>1402</v>
      </c>
      <c r="BM115" s="529" t="s">
        <v>1402</v>
      </c>
      <c r="BN115" s="529" t="s">
        <v>1402</v>
      </c>
      <c r="BO115" s="529" t="s">
        <v>1402</v>
      </c>
      <c r="BP115" s="529" t="s">
        <v>1402</v>
      </c>
      <c r="BQ115" s="529" t="s">
        <v>1402</v>
      </c>
      <c r="BR115" s="529" t="s">
        <v>1402</v>
      </c>
      <c r="BS115" s="529" t="s">
        <v>1402</v>
      </c>
      <c r="BT115" s="529" t="s">
        <v>1402</v>
      </c>
      <c r="BU115" s="529" t="s">
        <v>1402</v>
      </c>
      <c r="BV115" s="529" t="s">
        <v>1643</v>
      </c>
      <c r="BW115" s="529" t="s">
        <v>1643</v>
      </c>
      <c r="BX115" s="529" t="s">
        <v>1402</v>
      </c>
      <c r="BY115" s="529" t="s">
        <v>1402</v>
      </c>
      <c r="BZ115" s="529" t="s">
        <v>1402</v>
      </c>
      <c r="CA115" s="529" t="s">
        <v>1402</v>
      </c>
      <c r="CB115" s="529" t="s">
        <v>1402</v>
      </c>
      <c r="CC115" s="529" t="s">
        <v>1402</v>
      </c>
      <c r="CD115" s="529" t="s">
        <v>1402</v>
      </c>
      <c r="CE115" s="529" t="s">
        <v>1402</v>
      </c>
      <c r="CF115" s="529" t="s">
        <v>1402</v>
      </c>
      <c r="CG115" s="529" t="s">
        <v>1402</v>
      </c>
      <c r="CH115" s="529" t="s">
        <v>1402</v>
      </c>
      <c r="CI115" s="529" t="s">
        <v>1402</v>
      </c>
      <c r="CJ115" s="529" t="s">
        <v>1402</v>
      </c>
      <c r="CK115" s="529" t="s">
        <v>1882</v>
      </c>
      <c r="CL115" s="529" t="s">
        <v>1402</v>
      </c>
      <c r="CM115" s="529" t="s">
        <v>31</v>
      </c>
      <c r="CN115" s="529" t="s">
        <v>459</v>
      </c>
      <c r="CO115" s="529" t="s">
        <v>459</v>
      </c>
      <c r="CP115" s="529"/>
      <c r="CQ115" s="529"/>
      <c r="CR115" s="529"/>
      <c r="CS115" s="529"/>
      <c r="CT115" s="529"/>
      <c r="CU115" s="529"/>
      <c r="CV115" s="529"/>
      <c r="CW115" s="529"/>
      <c r="CX115" s="529" t="s">
        <v>1883</v>
      </c>
    </row>
    <row r="116" ht="14.25" spans="1:102">
      <c r="A116" s="528" t="s">
        <v>1192</v>
      </c>
      <c r="B116" s="528">
        <v>1115</v>
      </c>
      <c r="C116" s="528" t="s">
        <v>908</v>
      </c>
      <c r="D116" s="528" t="s">
        <v>1643</v>
      </c>
      <c r="E116" s="528" t="s">
        <v>1649</v>
      </c>
      <c r="F116" s="528" t="s">
        <v>1649</v>
      </c>
      <c r="G116" s="528" t="s">
        <v>1649</v>
      </c>
      <c r="H116" s="528" t="s">
        <v>1402</v>
      </c>
      <c r="I116" s="528" t="s">
        <v>1402</v>
      </c>
      <c r="J116" s="528" t="s">
        <v>1402</v>
      </c>
      <c r="K116" s="528" t="s">
        <v>1402</v>
      </c>
      <c r="L116" s="528" t="s">
        <v>1649</v>
      </c>
      <c r="M116" s="528" t="s">
        <v>1402</v>
      </c>
      <c r="N116" s="528" t="s">
        <v>1402</v>
      </c>
      <c r="O116" s="528" t="s">
        <v>1402</v>
      </c>
      <c r="P116" s="528" t="s">
        <v>1402</v>
      </c>
      <c r="Q116" s="528" t="s">
        <v>1402</v>
      </c>
      <c r="R116" s="528" t="s">
        <v>1402</v>
      </c>
      <c r="S116" s="528" t="s">
        <v>1402</v>
      </c>
      <c r="T116" s="528" t="s">
        <v>1402</v>
      </c>
      <c r="U116" s="528" t="s">
        <v>1402</v>
      </c>
      <c r="V116" s="528" t="s">
        <v>1402</v>
      </c>
      <c r="W116" s="528" t="s">
        <v>1643</v>
      </c>
      <c r="X116" s="528" t="s">
        <v>1402</v>
      </c>
      <c r="Y116" s="528" t="s">
        <v>1402</v>
      </c>
      <c r="Z116" s="528" t="s">
        <v>1402</v>
      </c>
      <c r="AA116" s="528" t="s">
        <v>1402</v>
      </c>
      <c r="AB116" s="528" t="s">
        <v>1643</v>
      </c>
      <c r="AC116" s="528" t="s">
        <v>1402</v>
      </c>
      <c r="AD116" s="528" t="s">
        <v>1402</v>
      </c>
      <c r="AE116" s="528" t="s">
        <v>1402</v>
      </c>
      <c r="AF116" s="528" t="s">
        <v>1402</v>
      </c>
      <c r="AG116" s="528" t="s">
        <v>1402</v>
      </c>
      <c r="AH116" s="528" t="s">
        <v>1402</v>
      </c>
      <c r="AI116" s="528" t="s">
        <v>1402</v>
      </c>
      <c r="AJ116" s="528" t="s">
        <v>1402</v>
      </c>
      <c r="AK116" s="528" t="s">
        <v>1402</v>
      </c>
      <c r="AL116" s="528" t="s">
        <v>1402</v>
      </c>
      <c r="AM116" s="528" t="s">
        <v>1402</v>
      </c>
      <c r="AN116" s="528" t="s">
        <v>1402</v>
      </c>
      <c r="AO116" s="528" t="s">
        <v>1402</v>
      </c>
      <c r="AP116" s="528" t="s">
        <v>1402</v>
      </c>
      <c r="AQ116" s="528" t="s">
        <v>1402</v>
      </c>
      <c r="AR116" s="528" t="s">
        <v>1402</v>
      </c>
      <c r="AS116" s="528" t="s">
        <v>1402</v>
      </c>
      <c r="AT116" s="528" t="s">
        <v>1402</v>
      </c>
      <c r="AU116" s="528" t="s">
        <v>1402</v>
      </c>
      <c r="AV116" s="528" t="s">
        <v>1402</v>
      </c>
      <c r="AW116" s="528" t="s">
        <v>1643</v>
      </c>
      <c r="AX116" s="528" t="s">
        <v>1643</v>
      </c>
      <c r="AY116" s="528" t="s">
        <v>1643</v>
      </c>
      <c r="AZ116" s="528" t="s">
        <v>1402</v>
      </c>
      <c r="BA116" s="528" t="s">
        <v>1402</v>
      </c>
      <c r="BB116" s="528" t="s">
        <v>1402</v>
      </c>
      <c r="BC116" s="528" t="s">
        <v>1402</v>
      </c>
      <c r="BD116" s="528" t="s">
        <v>1402</v>
      </c>
      <c r="BE116" s="528" t="s">
        <v>1402</v>
      </c>
      <c r="BF116" s="528" t="s">
        <v>1402</v>
      </c>
      <c r="BG116" s="528" t="s">
        <v>1402</v>
      </c>
      <c r="BH116" s="528" t="s">
        <v>1402</v>
      </c>
      <c r="BI116" s="528" t="s">
        <v>1402</v>
      </c>
      <c r="BJ116" s="528" t="s">
        <v>1402</v>
      </c>
      <c r="BK116" s="528" t="s">
        <v>1402</v>
      </c>
      <c r="BL116" s="528" t="s">
        <v>1402</v>
      </c>
      <c r="BM116" s="528" t="s">
        <v>1402</v>
      </c>
      <c r="BN116" s="528" t="s">
        <v>1402</v>
      </c>
      <c r="BO116" s="528" t="s">
        <v>1402</v>
      </c>
      <c r="BP116" s="528" t="s">
        <v>1402</v>
      </c>
      <c r="BQ116" s="528" t="s">
        <v>1402</v>
      </c>
      <c r="BR116" s="528" t="s">
        <v>1402</v>
      </c>
      <c r="BS116" s="528" t="s">
        <v>1402</v>
      </c>
      <c r="BT116" s="528" t="s">
        <v>1402</v>
      </c>
      <c r="BU116" s="528" t="s">
        <v>1402</v>
      </c>
      <c r="BV116" s="528" t="s">
        <v>1643</v>
      </c>
      <c r="BW116" s="528" t="s">
        <v>1402</v>
      </c>
      <c r="BX116" s="528" t="s">
        <v>1402</v>
      </c>
      <c r="BY116" s="528" t="s">
        <v>1402</v>
      </c>
      <c r="BZ116" s="528" t="s">
        <v>1402</v>
      </c>
      <c r="CA116" s="528" t="s">
        <v>1402</v>
      </c>
      <c r="CB116" s="528" t="s">
        <v>1402</v>
      </c>
      <c r="CC116" s="528" t="s">
        <v>1402</v>
      </c>
      <c r="CD116" s="528" t="s">
        <v>1402</v>
      </c>
      <c r="CE116" s="528" t="s">
        <v>1402</v>
      </c>
      <c r="CF116" s="528" t="s">
        <v>1402</v>
      </c>
      <c r="CG116" s="528" t="s">
        <v>1402</v>
      </c>
      <c r="CH116" s="528" t="s">
        <v>1402</v>
      </c>
      <c r="CI116" s="528" t="s">
        <v>1402</v>
      </c>
      <c r="CJ116" s="528" t="s">
        <v>1402</v>
      </c>
      <c r="CK116" s="528" t="s">
        <v>1884</v>
      </c>
      <c r="CL116" s="528" t="s">
        <v>1402</v>
      </c>
      <c r="CM116" s="528" t="s">
        <v>31</v>
      </c>
      <c r="CN116" s="528" t="s">
        <v>459</v>
      </c>
      <c r="CO116" s="528" t="s">
        <v>459</v>
      </c>
      <c r="CP116" s="528"/>
      <c r="CQ116" s="528"/>
      <c r="CR116" s="528"/>
      <c r="CS116" s="528"/>
      <c r="CT116" s="528"/>
      <c r="CU116" s="528"/>
      <c r="CV116" s="528"/>
      <c r="CW116" s="528"/>
      <c r="CX116" s="528" t="s">
        <v>1885</v>
      </c>
    </row>
    <row r="117" ht="14.25" spans="1:102">
      <c r="A117" s="529" t="s">
        <v>1194</v>
      </c>
      <c r="B117" s="529">
        <v>1116</v>
      </c>
      <c r="C117" s="529" t="s">
        <v>889</v>
      </c>
      <c r="D117" s="529" t="s">
        <v>1402</v>
      </c>
      <c r="E117" s="529" t="s">
        <v>1402</v>
      </c>
      <c r="F117" s="529" t="s">
        <v>1402</v>
      </c>
      <c r="G117" s="529" t="s">
        <v>1402</v>
      </c>
      <c r="H117" s="529" t="s">
        <v>1402</v>
      </c>
      <c r="I117" s="529" t="s">
        <v>1402</v>
      </c>
      <c r="J117" s="529" t="s">
        <v>1402</v>
      </c>
      <c r="K117" s="529" t="s">
        <v>1402</v>
      </c>
      <c r="L117" s="529" t="s">
        <v>1402</v>
      </c>
      <c r="M117" s="529" t="s">
        <v>1402</v>
      </c>
      <c r="N117" s="529" t="s">
        <v>1402</v>
      </c>
      <c r="O117" s="529" t="s">
        <v>1402</v>
      </c>
      <c r="P117" s="529" t="s">
        <v>1402</v>
      </c>
      <c r="Q117" s="529" t="s">
        <v>1402</v>
      </c>
      <c r="R117" s="529" t="s">
        <v>1402</v>
      </c>
      <c r="S117" s="529" t="s">
        <v>1402</v>
      </c>
      <c r="T117" s="529" t="s">
        <v>1643</v>
      </c>
      <c r="U117" s="529" t="s">
        <v>1402</v>
      </c>
      <c r="V117" s="529" t="s">
        <v>1402</v>
      </c>
      <c r="W117" s="529" t="s">
        <v>1402</v>
      </c>
      <c r="X117" s="529" t="s">
        <v>1643</v>
      </c>
      <c r="Y117" s="529" t="s">
        <v>1402</v>
      </c>
      <c r="Z117" s="529" t="s">
        <v>1402</v>
      </c>
      <c r="AA117" s="529" t="s">
        <v>1402</v>
      </c>
      <c r="AB117" s="529" t="s">
        <v>1402</v>
      </c>
      <c r="AC117" s="529" t="s">
        <v>1402</v>
      </c>
      <c r="AD117" s="529" t="s">
        <v>1402</v>
      </c>
      <c r="AE117" s="529" t="s">
        <v>1402</v>
      </c>
      <c r="AF117" s="529" t="s">
        <v>1402</v>
      </c>
      <c r="AG117" s="529" t="s">
        <v>1402</v>
      </c>
      <c r="AH117" s="529" t="s">
        <v>1402</v>
      </c>
      <c r="AI117" s="529" t="s">
        <v>1402</v>
      </c>
      <c r="AJ117" s="529" t="s">
        <v>1402</v>
      </c>
      <c r="AK117" s="529" t="s">
        <v>1402</v>
      </c>
      <c r="AL117" s="529" t="s">
        <v>1402</v>
      </c>
      <c r="AM117" s="529" t="s">
        <v>1402</v>
      </c>
      <c r="AN117" s="529" t="s">
        <v>1402</v>
      </c>
      <c r="AO117" s="529" t="s">
        <v>1402</v>
      </c>
      <c r="AP117" s="529" t="s">
        <v>1402</v>
      </c>
      <c r="AQ117" s="529" t="s">
        <v>1402</v>
      </c>
      <c r="AR117" s="529" t="s">
        <v>1402</v>
      </c>
      <c r="AS117" s="529" t="s">
        <v>1402</v>
      </c>
      <c r="AT117" s="529" t="s">
        <v>1402</v>
      </c>
      <c r="AU117" s="529" t="s">
        <v>1402</v>
      </c>
      <c r="AV117" s="529" t="s">
        <v>1402</v>
      </c>
      <c r="AW117" s="529" t="s">
        <v>1402</v>
      </c>
      <c r="AX117" s="529" t="s">
        <v>1402</v>
      </c>
      <c r="AY117" s="529" t="s">
        <v>1402</v>
      </c>
      <c r="AZ117" s="529" t="s">
        <v>1402</v>
      </c>
      <c r="BA117" s="529" t="s">
        <v>1643</v>
      </c>
      <c r="BB117" s="529" t="s">
        <v>1643</v>
      </c>
      <c r="BC117" s="529" t="s">
        <v>1402</v>
      </c>
      <c r="BD117" s="529" t="s">
        <v>1402</v>
      </c>
      <c r="BE117" s="529" t="s">
        <v>1402</v>
      </c>
      <c r="BF117" s="529" t="s">
        <v>1402</v>
      </c>
      <c r="BG117" s="529" t="s">
        <v>1402</v>
      </c>
      <c r="BH117" s="529" t="s">
        <v>1402</v>
      </c>
      <c r="BI117" s="529" t="s">
        <v>1402</v>
      </c>
      <c r="BJ117" s="529" t="s">
        <v>1402</v>
      </c>
      <c r="BK117" s="529" t="s">
        <v>1402</v>
      </c>
      <c r="BL117" s="529" t="s">
        <v>1402</v>
      </c>
      <c r="BM117" s="529" t="s">
        <v>1402</v>
      </c>
      <c r="BN117" s="529" t="s">
        <v>1402</v>
      </c>
      <c r="BO117" s="529" t="s">
        <v>1402</v>
      </c>
      <c r="BP117" s="529" t="s">
        <v>1402</v>
      </c>
      <c r="BQ117" s="529" t="s">
        <v>1402</v>
      </c>
      <c r="BR117" s="529" t="s">
        <v>1402</v>
      </c>
      <c r="BS117" s="529" t="s">
        <v>1402</v>
      </c>
      <c r="BT117" s="529" t="s">
        <v>1402</v>
      </c>
      <c r="BU117" s="529" t="s">
        <v>1402</v>
      </c>
      <c r="BV117" s="529" t="s">
        <v>1402</v>
      </c>
      <c r="BW117" s="529" t="s">
        <v>1402</v>
      </c>
      <c r="BX117" s="529" t="s">
        <v>1402</v>
      </c>
      <c r="BY117" s="529" t="s">
        <v>1402</v>
      </c>
      <c r="BZ117" s="529" t="s">
        <v>1402</v>
      </c>
      <c r="CA117" s="529" t="s">
        <v>1402</v>
      </c>
      <c r="CB117" s="529" t="s">
        <v>1402</v>
      </c>
      <c r="CC117" s="529" t="s">
        <v>1402</v>
      </c>
      <c r="CD117" s="529" t="s">
        <v>1402</v>
      </c>
      <c r="CE117" s="529" t="s">
        <v>1402</v>
      </c>
      <c r="CF117" s="529" t="s">
        <v>1402</v>
      </c>
      <c r="CG117" s="529" t="s">
        <v>1402</v>
      </c>
      <c r="CH117" s="529" t="s">
        <v>1402</v>
      </c>
      <c r="CI117" s="529" t="s">
        <v>1402</v>
      </c>
      <c r="CJ117" s="529" t="s">
        <v>1402</v>
      </c>
      <c r="CK117" s="529" t="s">
        <v>1886</v>
      </c>
      <c r="CL117" s="529" t="s">
        <v>1645</v>
      </c>
      <c r="CM117" s="529" t="s">
        <v>29</v>
      </c>
      <c r="CN117" s="529" t="s">
        <v>21</v>
      </c>
      <c r="CO117" s="529" t="s">
        <v>459</v>
      </c>
      <c r="CP117" s="529"/>
      <c r="CQ117" s="529"/>
      <c r="CR117" s="529"/>
      <c r="CS117" s="529"/>
      <c r="CT117" s="529"/>
      <c r="CU117" s="529"/>
      <c r="CV117" s="529"/>
      <c r="CW117" s="529"/>
      <c r="CX117" s="529" t="s">
        <v>1887</v>
      </c>
    </row>
    <row r="118" ht="14.25" spans="1:102">
      <c r="A118" s="528" t="s">
        <v>1196</v>
      </c>
      <c r="B118" s="528">
        <v>1117</v>
      </c>
      <c r="C118" s="528" t="s">
        <v>818</v>
      </c>
      <c r="D118" s="528" t="s">
        <v>1402</v>
      </c>
      <c r="E118" s="528" t="s">
        <v>1402</v>
      </c>
      <c r="F118" s="528" t="s">
        <v>1402</v>
      </c>
      <c r="G118" s="528" t="s">
        <v>1402</v>
      </c>
      <c r="H118" s="528" t="s">
        <v>1402</v>
      </c>
      <c r="I118" s="528" t="s">
        <v>1402</v>
      </c>
      <c r="J118" s="528" t="s">
        <v>1402</v>
      </c>
      <c r="K118" s="528" t="s">
        <v>1402</v>
      </c>
      <c r="L118" s="528" t="s">
        <v>1402</v>
      </c>
      <c r="M118" s="528" t="s">
        <v>1402</v>
      </c>
      <c r="N118" s="528" t="s">
        <v>1402</v>
      </c>
      <c r="O118" s="528" t="s">
        <v>1402</v>
      </c>
      <c r="P118" s="528" t="s">
        <v>1402</v>
      </c>
      <c r="Q118" s="528" t="s">
        <v>1402</v>
      </c>
      <c r="R118" s="528" t="s">
        <v>1402</v>
      </c>
      <c r="S118" s="528" t="s">
        <v>1402</v>
      </c>
      <c r="T118" s="528" t="s">
        <v>1402</v>
      </c>
      <c r="U118" s="528" t="s">
        <v>1402</v>
      </c>
      <c r="V118" s="528" t="s">
        <v>1402</v>
      </c>
      <c r="W118" s="528" t="s">
        <v>1402</v>
      </c>
      <c r="X118" s="528" t="s">
        <v>1402</v>
      </c>
      <c r="Y118" s="528" t="s">
        <v>1402</v>
      </c>
      <c r="Z118" s="528" t="s">
        <v>1402</v>
      </c>
      <c r="AA118" s="528" t="s">
        <v>1402</v>
      </c>
      <c r="AB118" s="528" t="s">
        <v>1402</v>
      </c>
      <c r="AC118" s="528" t="s">
        <v>1402</v>
      </c>
      <c r="AD118" s="528" t="s">
        <v>1402</v>
      </c>
      <c r="AE118" s="528" t="s">
        <v>1402</v>
      </c>
      <c r="AF118" s="528" t="s">
        <v>1402</v>
      </c>
      <c r="AG118" s="528" t="s">
        <v>1402</v>
      </c>
      <c r="AH118" s="528" t="s">
        <v>1402</v>
      </c>
      <c r="AI118" s="528" t="s">
        <v>1402</v>
      </c>
      <c r="AJ118" s="528" t="s">
        <v>1402</v>
      </c>
      <c r="AK118" s="528" t="s">
        <v>1402</v>
      </c>
      <c r="AL118" s="528" t="s">
        <v>1402</v>
      </c>
      <c r="AM118" s="528" t="s">
        <v>1402</v>
      </c>
      <c r="AN118" s="528" t="s">
        <v>1402</v>
      </c>
      <c r="AO118" s="528" t="s">
        <v>1402</v>
      </c>
      <c r="AP118" s="528" t="s">
        <v>1402</v>
      </c>
      <c r="AQ118" s="528" t="s">
        <v>1402</v>
      </c>
      <c r="AR118" s="528" t="s">
        <v>1402</v>
      </c>
      <c r="AS118" s="528" t="s">
        <v>1402</v>
      </c>
      <c r="AT118" s="528" t="s">
        <v>1402</v>
      </c>
      <c r="AU118" s="528" t="s">
        <v>1402</v>
      </c>
      <c r="AV118" s="528" t="s">
        <v>1402</v>
      </c>
      <c r="AW118" s="528" t="s">
        <v>1402</v>
      </c>
      <c r="AX118" s="528" t="s">
        <v>1402</v>
      </c>
      <c r="AY118" s="528" t="s">
        <v>1402</v>
      </c>
      <c r="AZ118" s="528" t="s">
        <v>1402</v>
      </c>
      <c r="BA118" s="528" t="s">
        <v>1402</v>
      </c>
      <c r="BB118" s="528" t="s">
        <v>1402</v>
      </c>
      <c r="BC118" s="528" t="s">
        <v>1402</v>
      </c>
      <c r="BD118" s="528" t="s">
        <v>1402</v>
      </c>
      <c r="BE118" s="528" t="s">
        <v>1402</v>
      </c>
      <c r="BF118" s="528" t="s">
        <v>1402</v>
      </c>
      <c r="BG118" s="528" t="s">
        <v>1402</v>
      </c>
      <c r="BH118" s="528" t="s">
        <v>1402</v>
      </c>
      <c r="BI118" s="528" t="s">
        <v>1402</v>
      </c>
      <c r="BJ118" s="528" t="s">
        <v>1402</v>
      </c>
      <c r="BK118" s="528" t="s">
        <v>1402</v>
      </c>
      <c r="BL118" s="528" t="s">
        <v>1402</v>
      </c>
      <c r="BM118" s="528" t="s">
        <v>1402</v>
      </c>
      <c r="BN118" s="528" t="s">
        <v>1402</v>
      </c>
      <c r="BO118" s="528" t="s">
        <v>1402</v>
      </c>
      <c r="BP118" s="528" t="s">
        <v>1402</v>
      </c>
      <c r="BQ118" s="528" t="s">
        <v>1402</v>
      </c>
      <c r="BR118" s="528" t="s">
        <v>1402</v>
      </c>
      <c r="BS118" s="528" t="s">
        <v>1402</v>
      </c>
      <c r="BT118" s="528" t="s">
        <v>1402</v>
      </c>
      <c r="BU118" s="528" t="s">
        <v>1402</v>
      </c>
      <c r="BV118" s="528" t="s">
        <v>1402</v>
      </c>
      <c r="BW118" s="528" t="s">
        <v>1402</v>
      </c>
      <c r="BX118" s="528" t="s">
        <v>1402</v>
      </c>
      <c r="BY118" s="528" t="s">
        <v>1402</v>
      </c>
      <c r="BZ118" s="528" t="s">
        <v>1402</v>
      </c>
      <c r="CA118" s="528" t="s">
        <v>1402</v>
      </c>
      <c r="CB118" s="528" t="s">
        <v>1402</v>
      </c>
      <c r="CC118" s="528" t="s">
        <v>1402</v>
      </c>
      <c r="CD118" s="528" t="s">
        <v>1402</v>
      </c>
      <c r="CE118" s="528" t="s">
        <v>1402</v>
      </c>
      <c r="CF118" s="528" t="s">
        <v>1402</v>
      </c>
      <c r="CG118" s="528" t="s">
        <v>1402</v>
      </c>
      <c r="CH118" s="528" t="s">
        <v>1402</v>
      </c>
      <c r="CI118" s="528" t="s">
        <v>1402</v>
      </c>
      <c r="CJ118" s="528" t="s">
        <v>1402</v>
      </c>
      <c r="CK118" s="528" t="s">
        <v>1888</v>
      </c>
      <c r="CL118" s="528" t="s">
        <v>1402</v>
      </c>
      <c r="CM118" s="528" t="s">
        <v>11</v>
      </c>
      <c r="CN118" s="528" t="s">
        <v>459</v>
      </c>
      <c r="CO118" s="528" t="s">
        <v>459</v>
      </c>
      <c r="CP118" s="528"/>
      <c r="CQ118" s="528"/>
      <c r="CR118" s="528"/>
      <c r="CS118" s="528"/>
      <c r="CT118" s="528"/>
      <c r="CU118" s="528"/>
      <c r="CV118" s="528"/>
      <c r="CW118" s="528"/>
      <c r="CX118" s="528" t="s">
        <v>1889</v>
      </c>
    </row>
    <row r="119" ht="14.25" spans="1:102">
      <c r="A119" s="529" t="s">
        <v>1198</v>
      </c>
      <c r="B119" s="529">
        <v>1118</v>
      </c>
      <c r="C119" s="529" t="s">
        <v>841</v>
      </c>
      <c r="D119" s="529" t="s">
        <v>1643</v>
      </c>
      <c r="E119" s="529" t="s">
        <v>1402</v>
      </c>
      <c r="F119" s="529" t="s">
        <v>1402</v>
      </c>
      <c r="G119" s="529" t="s">
        <v>1402</v>
      </c>
      <c r="H119" s="529" t="s">
        <v>1402</v>
      </c>
      <c r="I119" s="529" t="s">
        <v>1402</v>
      </c>
      <c r="J119" s="529" t="s">
        <v>1402</v>
      </c>
      <c r="K119" s="529" t="s">
        <v>1402</v>
      </c>
      <c r="L119" s="529" t="s">
        <v>1402</v>
      </c>
      <c r="M119" s="529" t="s">
        <v>1402</v>
      </c>
      <c r="N119" s="529" t="s">
        <v>1402</v>
      </c>
      <c r="O119" s="529" t="s">
        <v>1402</v>
      </c>
      <c r="P119" s="529" t="s">
        <v>1402</v>
      </c>
      <c r="Q119" s="529" t="s">
        <v>1402</v>
      </c>
      <c r="R119" s="529" t="s">
        <v>1402</v>
      </c>
      <c r="S119" s="529" t="s">
        <v>1402</v>
      </c>
      <c r="T119" s="529" t="s">
        <v>1402</v>
      </c>
      <c r="U119" s="529" t="s">
        <v>1402</v>
      </c>
      <c r="V119" s="529" t="s">
        <v>1402</v>
      </c>
      <c r="W119" s="529" t="s">
        <v>1402</v>
      </c>
      <c r="X119" s="529" t="s">
        <v>1402</v>
      </c>
      <c r="Y119" s="529" t="s">
        <v>1402</v>
      </c>
      <c r="Z119" s="529" t="s">
        <v>1402</v>
      </c>
      <c r="AA119" s="529" t="s">
        <v>1402</v>
      </c>
      <c r="AB119" s="529" t="s">
        <v>1643</v>
      </c>
      <c r="AC119" s="529" t="s">
        <v>1402</v>
      </c>
      <c r="AD119" s="529" t="s">
        <v>1402</v>
      </c>
      <c r="AE119" s="529" t="s">
        <v>1402</v>
      </c>
      <c r="AF119" s="529" t="s">
        <v>1402</v>
      </c>
      <c r="AG119" s="529" t="s">
        <v>1402</v>
      </c>
      <c r="AH119" s="529" t="s">
        <v>1402</v>
      </c>
      <c r="AI119" s="529" t="s">
        <v>1402</v>
      </c>
      <c r="AJ119" s="529" t="s">
        <v>1402</v>
      </c>
      <c r="AK119" s="529" t="s">
        <v>1402</v>
      </c>
      <c r="AL119" s="529" t="s">
        <v>1402</v>
      </c>
      <c r="AM119" s="529" t="s">
        <v>1402</v>
      </c>
      <c r="AN119" s="529" t="s">
        <v>1402</v>
      </c>
      <c r="AO119" s="529" t="s">
        <v>1402</v>
      </c>
      <c r="AP119" s="529" t="s">
        <v>1402</v>
      </c>
      <c r="AQ119" s="529" t="s">
        <v>1402</v>
      </c>
      <c r="AR119" s="529" t="s">
        <v>1402</v>
      </c>
      <c r="AS119" s="529" t="s">
        <v>1402</v>
      </c>
      <c r="AT119" s="529" t="s">
        <v>1402</v>
      </c>
      <c r="AU119" s="529" t="s">
        <v>1402</v>
      </c>
      <c r="AV119" s="529" t="s">
        <v>1643</v>
      </c>
      <c r="AW119" s="529" t="s">
        <v>1402</v>
      </c>
      <c r="AX119" s="529" t="s">
        <v>1402</v>
      </c>
      <c r="AY119" s="529" t="s">
        <v>1402</v>
      </c>
      <c r="AZ119" s="529" t="s">
        <v>1402</v>
      </c>
      <c r="BA119" s="529" t="s">
        <v>1402</v>
      </c>
      <c r="BB119" s="529" t="s">
        <v>1402</v>
      </c>
      <c r="BC119" s="529" t="s">
        <v>1402</v>
      </c>
      <c r="BD119" s="529" t="s">
        <v>1402</v>
      </c>
      <c r="BE119" s="529" t="s">
        <v>1402</v>
      </c>
      <c r="BF119" s="529" t="s">
        <v>1402</v>
      </c>
      <c r="BG119" s="529" t="s">
        <v>1402</v>
      </c>
      <c r="BH119" s="529" t="s">
        <v>1402</v>
      </c>
      <c r="BI119" s="529" t="s">
        <v>1402</v>
      </c>
      <c r="BJ119" s="529" t="s">
        <v>1402</v>
      </c>
      <c r="BK119" s="529" t="s">
        <v>1402</v>
      </c>
      <c r="BL119" s="529" t="s">
        <v>1402</v>
      </c>
      <c r="BM119" s="529" t="s">
        <v>1402</v>
      </c>
      <c r="BN119" s="529" t="s">
        <v>1402</v>
      </c>
      <c r="BO119" s="529" t="s">
        <v>1402</v>
      </c>
      <c r="BP119" s="529" t="s">
        <v>1402</v>
      </c>
      <c r="BQ119" s="529" t="s">
        <v>1402</v>
      </c>
      <c r="BR119" s="529" t="s">
        <v>1402</v>
      </c>
      <c r="BS119" s="529" t="s">
        <v>1402</v>
      </c>
      <c r="BT119" s="529" t="s">
        <v>1402</v>
      </c>
      <c r="BU119" s="529" t="s">
        <v>1402</v>
      </c>
      <c r="BV119" s="529" t="s">
        <v>1402</v>
      </c>
      <c r="BW119" s="529" t="s">
        <v>1402</v>
      </c>
      <c r="BX119" s="529" t="s">
        <v>1402</v>
      </c>
      <c r="BY119" s="529" t="s">
        <v>1402</v>
      </c>
      <c r="BZ119" s="529" t="s">
        <v>1402</v>
      </c>
      <c r="CA119" s="529" t="s">
        <v>1402</v>
      </c>
      <c r="CB119" s="529" t="s">
        <v>1402</v>
      </c>
      <c r="CC119" s="529" t="s">
        <v>1402</v>
      </c>
      <c r="CD119" s="529" t="s">
        <v>1402</v>
      </c>
      <c r="CE119" s="529" t="s">
        <v>1402</v>
      </c>
      <c r="CF119" s="529" t="s">
        <v>1402</v>
      </c>
      <c r="CG119" s="529" t="s">
        <v>1402</v>
      </c>
      <c r="CH119" s="529" t="s">
        <v>1402</v>
      </c>
      <c r="CI119" s="529" t="s">
        <v>1402</v>
      </c>
      <c r="CJ119" s="529" t="s">
        <v>1402</v>
      </c>
      <c r="CK119" s="529" t="s">
        <v>1890</v>
      </c>
      <c r="CL119" s="529" t="s">
        <v>1891</v>
      </c>
      <c r="CM119" s="529" t="s">
        <v>29</v>
      </c>
      <c r="CN119" s="529" t="s">
        <v>21</v>
      </c>
      <c r="CO119" s="529" t="s">
        <v>459</v>
      </c>
      <c r="CP119" s="529"/>
      <c r="CQ119" s="529"/>
      <c r="CR119" s="529"/>
      <c r="CS119" s="529"/>
      <c r="CT119" s="529"/>
      <c r="CU119" s="529"/>
      <c r="CV119" s="529"/>
      <c r="CW119" s="529"/>
      <c r="CX119" s="529" t="s">
        <v>1892</v>
      </c>
    </row>
    <row r="120" ht="14.25" spans="1:102">
      <c r="A120" s="528" t="s">
        <v>1200</v>
      </c>
      <c r="B120" s="528">
        <v>1119</v>
      </c>
      <c r="C120" s="528" t="s">
        <v>813</v>
      </c>
      <c r="D120" s="528" t="s">
        <v>1643</v>
      </c>
      <c r="E120" s="528" t="s">
        <v>1402</v>
      </c>
      <c r="F120" s="528" t="s">
        <v>1402</v>
      </c>
      <c r="G120" s="528" t="s">
        <v>1402</v>
      </c>
      <c r="H120" s="528" t="s">
        <v>1402</v>
      </c>
      <c r="I120" s="528" t="s">
        <v>1402</v>
      </c>
      <c r="J120" s="528" t="s">
        <v>1402</v>
      </c>
      <c r="K120" s="528" t="s">
        <v>1402</v>
      </c>
      <c r="L120" s="528" t="s">
        <v>1402</v>
      </c>
      <c r="M120" s="528" t="s">
        <v>1402</v>
      </c>
      <c r="N120" s="528" t="s">
        <v>1402</v>
      </c>
      <c r="O120" s="528" t="s">
        <v>1402</v>
      </c>
      <c r="P120" s="528" t="s">
        <v>1402</v>
      </c>
      <c r="Q120" s="528" t="s">
        <v>1402</v>
      </c>
      <c r="R120" s="528" t="s">
        <v>1402</v>
      </c>
      <c r="S120" s="528" t="s">
        <v>1402</v>
      </c>
      <c r="T120" s="528" t="s">
        <v>1643</v>
      </c>
      <c r="U120" s="528" t="s">
        <v>1643</v>
      </c>
      <c r="V120" s="528" t="s">
        <v>1402</v>
      </c>
      <c r="W120" s="528" t="s">
        <v>1402</v>
      </c>
      <c r="X120" s="528" t="s">
        <v>1402</v>
      </c>
      <c r="Y120" s="528" t="s">
        <v>1402</v>
      </c>
      <c r="Z120" s="528" t="s">
        <v>1643</v>
      </c>
      <c r="AA120" s="528" t="s">
        <v>1402</v>
      </c>
      <c r="AB120" s="528" t="s">
        <v>1402</v>
      </c>
      <c r="AC120" s="528" t="s">
        <v>1402</v>
      </c>
      <c r="AD120" s="528" t="s">
        <v>1402</v>
      </c>
      <c r="AE120" s="528" t="s">
        <v>1402</v>
      </c>
      <c r="AF120" s="528" t="s">
        <v>1402</v>
      </c>
      <c r="AG120" s="528" t="s">
        <v>1402</v>
      </c>
      <c r="AH120" s="528" t="s">
        <v>1402</v>
      </c>
      <c r="AI120" s="528" t="s">
        <v>1402</v>
      </c>
      <c r="AJ120" s="528" t="s">
        <v>1402</v>
      </c>
      <c r="AK120" s="528" t="s">
        <v>1402</v>
      </c>
      <c r="AL120" s="528" t="s">
        <v>1402</v>
      </c>
      <c r="AM120" s="528" t="s">
        <v>1402</v>
      </c>
      <c r="AN120" s="528" t="s">
        <v>1402</v>
      </c>
      <c r="AO120" s="528" t="s">
        <v>1402</v>
      </c>
      <c r="AP120" s="528" t="s">
        <v>1402</v>
      </c>
      <c r="AQ120" s="528" t="s">
        <v>1402</v>
      </c>
      <c r="AR120" s="528" t="s">
        <v>1402</v>
      </c>
      <c r="AS120" s="528" t="s">
        <v>1402</v>
      </c>
      <c r="AT120" s="528" t="s">
        <v>1402</v>
      </c>
      <c r="AU120" s="528" t="s">
        <v>1402</v>
      </c>
      <c r="AV120" s="528" t="s">
        <v>1402</v>
      </c>
      <c r="AW120" s="528" t="s">
        <v>1402</v>
      </c>
      <c r="AX120" s="528" t="s">
        <v>1402</v>
      </c>
      <c r="AY120" s="528" t="s">
        <v>1402</v>
      </c>
      <c r="AZ120" s="528" t="s">
        <v>1402</v>
      </c>
      <c r="BA120" s="528" t="s">
        <v>1643</v>
      </c>
      <c r="BB120" s="528" t="s">
        <v>1643</v>
      </c>
      <c r="BC120" s="528" t="s">
        <v>1402</v>
      </c>
      <c r="BD120" s="528" t="s">
        <v>1402</v>
      </c>
      <c r="BE120" s="528" t="s">
        <v>1402</v>
      </c>
      <c r="BF120" s="528" t="s">
        <v>1402</v>
      </c>
      <c r="BG120" s="528" t="s">
        <v>1402</v>
      </c>
      <c r="BH120" s="528" t="s">
        <v>1402</v>
      </c>
      <c r="BI120" s="528" t="s">
        <v>1402</v>
      </c>
      <c r="BJ120" s="528" t="s">
        <v>1402</v>
      </c>
      <c r="BK120" s="528" t="s">
        <v>1402</v>
      </c>
      <c r="BL120" s="528" t="s">
        <v>1402</v>
      </c>
      <c r="BM120" s="528" t="s">
        <v>1402</v>
      </c>
      <c r="BN120" s="528" t="s">
        <v>1402</v>
      </c>
      <c r="BO120" s="528" t="s">
        <v>1402</v>
      </c>
      <c r="BP120" s="528" t="s">
        <v>1402</v>
      </c>
      <c r="BQ120" s="528" t="s">
        <v>1402</v>
      </c>
      <c r="BR120" s="528" t="s">
        <v>1402</v>
      </c>
      <c r="BS120" s="528" t="s">
        <v>1402</v>
      </c>
      <c r="BT120" s="528" t="s">
        <v>1402</v>
      </c>
      <c r="BU120" s="528" t="s">
        <v>1402</v>
      </c>
      <c r="BV120" s="528" t="s">
        <v>1402</v>
      </c>
      <c r="BW120" s="528" t="s">
        <v>1402</v>
      </c>
      <c r="BX120" s="528" t="s">
        <v>1402</v>
      </c>
      <c r="BY120" s="528" t="s">
        <v>1402</v>
      </c>
      <c r="BZ120" s="528" t="s">
        <v>1402</v>
      </c>
      <c r="CA120" s="528" t="s">
        <v>1402</v>
      </c>
      <c r="CB120" s="528" t="s">
        <v>1402</v>
      </c>
      <c r="CC120" s="528" t="s">
        <v>1402</v>
      </c>
      <c r="CD120" s="528" t="s">
        <v>1402</v>
      </c>
      <c r="CE120" s="528" t="s">
        <v>1402</v>
      </c>
      <c r="CF120" s="528" t="s">
        <v>1402</v>
      </c>
      <c r="CG120" s="528" t="s">
        <v>1402</v>
      </c>
      <c r="CH120" s="528" t="s">
        <v>1402</v>
      </c>
      <c r="CI120" s="528" t="s">
        <v>1402</v>
      </c>
      <c r="CJ120" s="528" t="s">
        <v>1402</v>
      </c>
      <c r="CK120" s="528" t="s">
        <v>1893</v>
      </c>
      <c r="CL120" s="528" t="s">
        <v>1645</v>
      </c>
      <c r="CM120" s="528" t="s">
        <v>21</v>
      </c>
      <c r="CN120" s="528" t="s">
        <v>459</v>
      </c>
      <c r="CO120" s="528" t="s">
        <v>459</v>
      </c>
      <c r="CP120" s="528"/>
      <c r="CQ120" s="528"/>
      <c r="CR120" s="528"/>
      <c r="CS120" s="528"/>
      <c r="CT120" s="528"/>
      <c r="CU120" s="528"/>
      <c r="CV120" s="528"/>
      <c r="CW120" s="528"/>
      <c r="CX120" s="528" t="s">
        <v>1894</v>
      </c>
    </row>
    <row r="121" ht="14.25" spans="1:102">
      <c r="A121" s="529" t="s">
        <v>1202</v>
      </c>
      <c r="B121" s="529">
        <v>1120</v>
      </c>
      <c r="C121" s="529" t="s">
        <v>960</v>
      </c>
      <c r="D121" s="529" t="s">
        <v>1643</v>
      </c>
      <c r="E121" s="529" t="s">
        <v>1643</v>
      </c>
      <c r="F121" s="529" t="s">
        <v>1643</v>
      </c>
      <c r="G121" s="529" t="s">
        <v>1643</v>
      </c>
      <c r="H121" s="529" t="s">
        <v>1402</v>
      </c>
      <c r="I121" s="529" t="s">
        <v>1402</v>
      </c>
      <c r="J121" s="529" t="s">
        <v>1402</v>
      </c>
      <c r="K121" s="529" t="s">
        <v>1402</v>
      </c>
      <c r="L121" s="529" t="s">
        <v>1402</v>
      </c>
      <c r="M121" s="529" t="s">
        <v>1402</v>
      </c>
      <c r="N121" s="529" t="s">
        <v>1402</v>
      </c>
      <c r="O121" s="529" t="s">
        <v>1402</v>
      </c>
      <c r="P121" s="529" t="s">
        <v>1402</v>
      </c>
      <c r="Q121" s="529" t="s">
        <v>1402</v>
      </c>
      <c r="R121" s="529" t="s">
        <v>1402</v>
      </c>
      <c r="S121" s="529" t="s">
        <v>1402</v>
      </c>
      <c r="T121" s="529" t="s">
        <v>1402</v>
      </c>
      <c r="U121" s="529" t="s">
        <v>1402</v>
      </c>
      <c r="V121" s="529" t="s">
        <v>1402</v>
      </c>
      <c r="W121" s="529" t="s">
        <v>1402</v>
      </c>
      <c r="X121" s="529" t="s">
        <v>1402</v>
      </c>
      <c r="Y121" s="529" t="s">
        <v>1402</v>
      </c>
      <c r="Z121" s="529" t="s">
        <v>1402</v>
      </c>
      <c r="AA121" s="529" t="s">
        <v>1402</v>
      </c>
      <c r="AB121" s="529" t="s">
        <v>1402</v>
      </c>
      <c r="AC121" s="529" t="s">
        <v>1402</v>
      </c>
      <c r="AD121" s="529" t="s">
        <v>1402</v>
      </c>
      <c r="AE121" s="529" t="s">
        <v>1402</v>
      </c>
      <c r="AF121" s="529" t="s">
        <v>1402</v>
      </c>
      <c r="AG121" s="529" t="s">
        <v>1402</v>
      </c>
      <c r="AH121" s="529" t="s">
        <v>1402</v>
      </c>
      <c r="AI121" s="529" t="s">
        <v>1402</v>
      </c>
      <c r="AJ121" s="529" t="s">
        <v>1402</v>
      </c>
      <c r="AK121" s="529" t="s">
        <v>1402</v>
      </c>
      <c r="AL121" s="529" t="s">
        <v>1402</v>
      </c>
      <c r="AM121" s="529" t="s">
        <v>1402</v>
      </c>
      <c r="AN121" s="529" t="s">
        <v>1402</v>
      </c>
      <c r="AO121" s="529" t="s">
        <v>1402</v>
      </c>
      <c r="AP121" s="529" t="s">
        <v>1402</v>
      </c>
      <c r="AQ121" s="529" t="s">
        <v>1402</v>
      </c>
      <c r="AR121" s="529" t="s">
        <v>1402</v>
      </c>
      <c r="AS121" s="529" t="s">
        <v>1402</v>
      </c>
      <c r="AT121" s="529" t="s">
        <v>1402</v>
      </c>
      <c r="AU121" s="529" t="s">
        <v>1402</v>
      </c>
      <c r="AV121" s="529" t="s">
        <v>1402</v>
      </c>
      <c r="AW121" s="529" t="s">
        <v>1402</v>
      </c>
      <c r="AX121" s="529" t="s">
        <v>1402</v>
      </c>
      <c r="AY121" s="529" t="s">
        <v>1643</v>
      </c>
      <c r="AZ121" s="529" t="s">
        <v>1402</v>
      </c>
      <c r="BA121" s="529" t="s">
        <v>1402</v>
      </c>
      <c r="BB121" s="529" t="s">
        <v>1402</v>
      </c>
      <c r="BC121" s="529" t="s">
        <v>1402</v>
      </c>
      <c r="BD121" s="529" t="s">
        <v>1402</v>
      </c>
      <c r="BE121" s="529" t="s">
        <v>1402</v>
      </c>
      <c r="BF121" s="529" t="s">
        <v>1402</v>
      </c>
      <c r="BG121" s="529" t="s">
        <v>1402</v>
      </c>
      <c r="BH121" s="529" t="s">
        <v>1402</v>
      </c>
      <c r="BI121" s="529" t="s">
        <v>1402</v>
      </c>
      <c r="BJ121" s="529" t="s">
        <v>1402</v>
      </c>
      <c r="BK121" s="529" t="s">
        <v>1402</v>
      </c>
      <c r="BL121" s="529" t="s">
        <v>1402</v>
      </c>
      <c r="BM121" s="529" t="s">
        <v>1402</v>
      </c>
      <c r="BN121" s="529" t="s">
        <v>1402</v>
      </c>
      <c r="BO121" s="529" t="s">
        <v>1402</v>
      </c>
      <c r="BP121" s="529" t="s">
        <v>1402</v>
      </c>
      <c r="BQ121" s="529" t="s">
        <v>1402</v>
      </c>
      <c r="BR121" s="529" t="s">
        <v>1402</v>
      </c>
      <c r="BS121" s="529" t="s">
        <v>1402</v>
      </c>
      <c r="BT121" s="529" t="s">
        <v>1402</v>
      </c>
      <c r="BU121" s="529" t="s">
        <v>1402</v>
      </c>
      <c r="BV121" s="529" t="s">
        <v>1643</v>
      </c>
      <c r="BW121" s="529" t="s">
        <v>1402</v>
      </c>
      <c r="BX121" s="529" t="s">
        <v>1402</v>
      </c>
      <c r="BY121" s="529" t="s">
        <v>1402</v>
      </c>
      <c r="BZ121" s="529" t="s">
        <v>1643</v>
      </c>
      <c r="CA121" s="529" t="s">
        <v>1402</v>
      </c>
      <c r="CB121" s="529" t="s">
        <v>1402</v>
      </c>
      <c r="CC121" s="529" t="s">
        <v>1402</v>
      </c>
      <c r="CD121" s="529" t="s">
        <v>1402</v>
      </c>
      <c r="CE121" s="529" t="s">
        <v>1402</v>
      </c>
      <c r="CF121" s="529" t="s">
        <v>1402</v>
      </c>
      <c r="CG121" s="529" t="s">
        <v>1402</v>
      </c>
      <c r="CH121" s="529" t="s">
        <v>1402</v>
      </c>
      <c r="CI121" s="529" t="s">
        <v>1402</v>
      </c>
      <c r="CJ121" s="529" t="s">
        <v>1402</v>
      </c>
      <c r="CK121" s="529" t="s">
        <v>1895</v>
      </c>
      <c r="CL121" s="529" t="s">
        <v>1645</v>
      </c>
      <c r="CM121" s="529" t="s">
        <v>31</v>
      </c>
      <c r="CN121" s="529" t="s">
        <v>459</v>
      </c>
      <c r="CO121" s="529" t="s">
        <v>459</v>
      </c>
      <c r="CP121" s="529"/>
      <c r="CQ121" s="529"/>
      <c r="CR121" s="529"/>
      <c r="CS121" s="529"/>
      <c r="CT121" s="529"/>
      <c r="CU121" s="529"/>
      <c r="CV121" s="529"/>
      <c r="CW121" s="529"/>
      <c r="CX121" s="529" t="s">
        <v>1896</v>
      </c>
    </row>
    <row r="122" ht="14.25" spans="1:102">
      <c r="A122" s="528" t="s">
        <v>1204</v>
      </c>
      <c r="B122" s="528">
        <v>1121</v>
      </c>
      <c r="C122" s="528" t="s">
        <v>864</v>
      </c>
      <c r="D122" s="528" t="s">
        <v>1643</v>
      </c>
      <c r="E122" s="528" t="s">
        <v>1402</v>
      </c>
      <c r="F122" s="528" t="s">
        <v>1402</v>
      </c>
      <c r="G122" s="528" t="s">
        <v>1402</v>
      </c>
      <c r="H122" s="528" t="s">
        <v>1402</v>
      </c>
      <c r="I122" s="528" t="s">
        <v>1402</v>
      </c>
      <c r="J122" s="528" t="s">
        <v>1402</v>
      </c>
      <c r="K122" s="528" t="s">
        <v>1402</v>
      </c>
      <c r="L122" s="528" t="s">
        <v>1402</v>
      </c>
      <c r="M122" s="528" t="s">
        <v>1402</v>
      </c>
      <c r="N122" s="528" t="s">
        <v>1402</v>
      </c>
      <c r="O122" s="528" t="s">
        <v>1402</v>
      </c>
      <c r="P122" s="528" t="s">
        <v>1402</v>
      </c>
      <c r="Q122" s="528" t="s">
        <v>1402</v>
      </c>
      <c r="R122" s="528" t="s">
        <v>1402</v>
      </c>
      <c r="S122" s="528" t="s">
        <v>1402</v>
      </c>
      <c r="T122" s="528" t="s">
        <v>1402</v>
      </c>
      <c r="U122" s="528" t="s">
        <v>1402</v>
      </c>
      <c r="V122" s="528" t="s">
        <v>1402</v>
      </c>
      <c r="W122" s="528" t="s">
        <v>1402</v>
      </c>
      <c r="X122" s="528" t="s">
        <v>1402</v>
      </c>
      <c r="Y122" s="528" t="s">
        <v>1402</v>
      </c>
      <c r="Z122" s="528" t="s">
        <v>1402</v>
      </c>
      <c r="AA122" s="528" t="s">
        <v>1402</v>
      </c>
      <c r="AB122" s="528" t="s">
        <v>1402</v>
      </c>
      <c r="AC122" s="528" t="s">
        <v>1402</v>
      </c>
      <c r="AD122" s="528" t="s">
        <v>1402</v>
      </c>
      <c r="AE122" s="528" t="s">
        <v>1402</v>
      </c>
      <c r="AF122" s="528" t="s">
        <v>1402</v>
      </c>
      <c r="AG122" s="528" t="s">
        <v>1402</v>
      </c>
      <c r="AH122" s="528" t="s">
        <v>1402</v>
      </c>
      <c r="AI122" s="528" t="s">
        <v>1402</v>
      </c>
      <c r="AJ122" s="528" t="s">
        <v>1402</v>
      </c>
      <c r="AK122" s="528" t="s">
        <v>1402</v>
      </c>
      <c r="AL122" s="528" t="s">
        <v>1402</v>
      </c>
      <c r="AM122" s="528" t="s">
        <v>1402</v>
      </c>
      <c r="AN122" s="528" t="s">
        <v>1402</v>
      </c>
      <c r="AO122" s="528" t="s">
        <v>1402</v>
      </c>
      <c r="AP122" s="528" t="s">
        <v>1402</v>
      </c>
      <c r="AQ122" s="528" t="s">
        <v>1402</v>
      </c>
      <c r="AR122" s="528" t="s">
        <v>1402</v>
      </c>
      <c r="AS122" s="528" t="s">
        <v>1402</v>
      </c>
      <c r="AT122" s="528" t="s">
        <v>1402</v>
      </c>
      <c r="AU122" s="528" t="s">
        <v>1402</v>
      </c>
      <c r="AV122" s="528" t="s">
        <v>1643</v>
      </c>
      <c r="AW122" s="528" t="s">
        <v>1402</v>
      </c>
      <c r="AX122" s="528" t="s">
        <v>1402</v>
      </c>
      <c r="AY122" s="528" t="s">
        <v>1402</v>
      </c>
      <c r="AZ122" s="528" t="s">
        <v>1402</v>
      </c>
      <c r="BA122" s="528" t="s">
        <v>1402</v>
      </c>
      <c r="BB122" s="528" t="s">
        <v>1402</v>
      </c>
      <c r="BC122" s="528" t="s">
        <v>1402</v>
      </c>
      <c r="BD122" s="528" t="s">
        <v>1402</v>
      </c>
      <c r="BE122" s="528" t="s">
        <v>1402</v>
      </c>
      <c r="BF122" s="528" t="s">
        <v>1402</v>
      </c>
      <c r="BG122" s="528" t="s">
        <v>1402</v>
      </c>
      <c r="BH122" s="528" t="s">
        <v>1402</v>
      </c>
      <c r="BI122" s="528" t="s">
        <v>1402</v>
      </c>
      <c r="BJ122" s="528" t="s">
        <v>1402</v>
      </c>
      <c r="BK122" s="528" t="s">
        <v>1402</v>
      </c>
      <c r="BL122" s="528" t="s">
        <v>1402</v>
      </c>
      <c r="BM122" s="528" t="s">
        <v>1402</v>
      </c>
      <c r="BN122" s="528" t="s">
        <v>1402</v>
      </c>
      <c r="BO122" s="528" t="s">
        <v>1402</v>
      </c>
      <c r="BP122" s="528" t="s">
        <v>1402</v>
      </c>
      <c r="BQ122" s="528" t="s">
        <v>1402</v>
      </c>
      <c r="BR122" s="528" t="s">
        <v>1402</v>
      </c>
      <c r="BS122" s="528" t="s">
        <v>1402</v>
      </c>
      <c r="BT122" s="528" t="s">
        <v>1402</v>
      </c>
      <c r="BU122" s="528" t="s">
        <v>1402</v>
      </c>
      <c r="BV122" s="528" t="s">
        <v>1402</v>
      </c>
      <c r="BW122" s="528" t="s">
        <v>1402</v>
      </c>
      <c r="BX122" s="528" t="s">
        <v>1402</v>
      </c>
      <c r="BY122" s="528" t="s">
        <v>1402</v>
      </c>
      <c r="BZ122" s="528" t="s">
        <v>1402</v>
      </c>
      <c r="CA122" s="528" t="s">
        <v>1402</v>
      </c>
      <c r="CB122" s="528" t="s">
        <v>1402</v>
      </c>
      <c r="CC122" s="528" t="s">
        <v>1402</v>
      </c>
      <c r="CD122" s="528" t="s">
        <v>1402</v>
      </c>
      <c r="CE122" s="528" t="s">
        <v>1402</v>
      </c>
      <c r="CF122" s="528" t="s">
        <v>1402</v>
      </c>
      <c r="CG122" s="528" t="s">
        <v>1402</v>
      </c>
      <c r="CH122" s="528" t="s">
        <v>1402</v>
      </c>
      <c r="CI122" s="528" t="s">
        <v>1402</v>
      </c>
      <c r="CJ122" s="528" t="s">
        <v>1402</v>
      </c>
      <c r="CK122" s="528" t="s">
        <v>1897</v>
      </c>
      <c r="CL122" s="528" t="s">
        <v>1402</v>
      </c>
      <c r="CM122" s="528" t="s">
        <v>31</v>
      </c>
      <c r="CN122" s="528" t="s">
        <v>459</v>
      </c>
      <c r="CO122" s="528" t="s">
        <v>459</v>
      </c>
      <c r="CP122" s="528"/>
      <c r="CQ122" s="528"/>
      <c r="CR122" s="528"/>
      <c r="CS122" s="528"/>
      <c r="CT122" s="528"/>
      <c r="CU122" s="528"/>
      <c r="CV122" s="528"/>
      <c r="CW122" s="528"/>
      <c r="CX122" s="528" t="s">
        <v>1898</v>
      </c>
    </row>
    <row r="123" ht="14.25" spans="1:102">
      <c r="A123" s="529" t="s">
        <v>1206</v>
      </c>
      <c r="B123" s="529">
        <v>1122</v>
      </c>
      <c r="C123" s="529" t="s">
        <v>818</v>
      </c>
      <c r="D123" s="529" t="s">
        <v>1643</v>
      </c>
      <c r="E123" s="529" t="s">
        <v>1402</v>
      </c>
      <c r="F123" s="529" t="s">
        <v>1402</v>
      </c>
      <c r="G123" s="529" t="s">
        <v>1402</v>
      </c>
      <c r="H123" s="529" t="s">
        <v>1402</v>
      </c>
      <c r="I123" s="529" t="s">
        <v>1402</v>
      </c>
      <c r="J123" s="529" t="s">
        <v>1402</v>
      </c>
      <c r="K123" s="529" t="s">
        <v>1402</v>
      </c>
      <c r="L123" s="529" t="s">
        <v>1402</v>
      </c>
      <c r="M123" s="529" t="s">
        <v>1402</v>
      </c>
      <c r="N123" s="529" t="s">
        <v>1402</v>
      </c>
      <c r="O123" s="529" t="s">
        <v>1402</v>
      </c>
      <c r="P123" s="529" t="s">
        <v>1402</v>
      </c>
      <c r="Q123" s="529" t="s">
        <v>1402</v>
      </c>
      <c r="R123" s="529" t="s">
        <v>1402</v>
      </c>
      <c r="S123" s="529" t="s">
        <v>1402</v>
      </c>
      <c r="T123" s="529" t="s">
        <v>1402</v>
      </c>
      <c r="U123" s="529" t="s">
        <v>1402</v>
      </c>
      <c r="V123" s="529" t="s">
        <v>1402</v>
      </c>
      <c r="W123" s="529" t="s">
        <v>1402</v>
      </c>
      <c r="X123" s="529" t="s">
        <v>1402</v>
      </c>
      <c r="Y123" s="529" t="s">
        <v>1402</v>
      </c>
      <c r="Z123" s="529" t="s">
        <v>1402</v>
      </c>
      <c r="AA123" s="529" t="s">
        <v>1402</v>
      </c>
      <c r="AB123" s="529" t="s">
        <v>1402</v>
      </c>
      <c r="AC123" s="529" t="s">
        <v>1643</v>
      </c>
      <c r="AD123" s="529" t="s">
        <v>1402</v>
      </c>
      <c r="AE123" s="529" t="s">
        <v>1402</v>
      </c>
      <c r="AF123" s="529" t="s">
        <v>1402</v>
      </c>
      <c r="AG123" s="529" t="s">
        <v>1402</v>
      </c>
      <c r="AH123" s="529" t="s">
        <v>1402</v>
      </c>
      <c r="AI123" s="529" t="s">
        <v>1402</v>
      </c>
      <c r="AJ123" s="529" t="s">
        <v>1402</v>
      </c>
      <c r="AK123" s="529" t="s">
        <v>1402</v>
      </c>
      <c r="AL123" s="529" t="s">
        <v>1402</v>
      </c>
      <c r="AM123" s="529" t="s">
        <v>1402</v>
      </c>
      <c r="AN123" s="529" t="s">
        <v>1402</v>
      </c>
      <c r="AO123" s="529" t="s">
        <v>1402</v>
      </c>
      <c r="AP123" s="529" t="s">
        <v>1402</v>
      </c>
      <c r="AQ123" s="529" t="s">
        <v>1402</v>
      </c>
      <c r="AR123" s="529" t="s">
        <v>1402</v>
      </c>
      <c r="AS123" s="529" t="s">
        <v>1402</v>
      </c>
      <c r="AT123" s="529" t="s">
        <v>1402</v>
      </c>
      <c r="AU123" s="529" t="s">
        <v>1402</v>
      </c>
      <c r="AV123" s="529" t="s">
        <v>1402</v>
      </c>
      <c r="AW123" s="529" t="s">
        <v>1402</v>
      </c>
      <c r="AX123" s="529" t="s">
        <v>1643</v>
      </c>
      <c r="AY123" s="529" t="s">
        <v>1643</v>
      </c>
      <c r="AZ123" s="529" t="s">
        <v>1402</v>
      </c>
      <c r="BA123" s="529" t="s">
        <v>1402</v>
      </c>
      <c r="BB123" s="529" t="s">
        <v>1402</v>
      </c>
      <c r="BC123" s="529" t="s">
        <v>1402</v>
      </c>
      <c r="BD123" s="529" t="s">
        <v>1402</v>
      </c>
      <c r="BE123" s="529" t="s">
        <v>1402</v>
      </c>
      <c r="BF123" s="529" t="s">
        <v>1402</v>
      </c>
      <c r="BG123" s="529" t="s">
        <v>1402</v>
      </c>
      <c r="BH123" s="529" t="s">
        <v>1402</v>
      </c>
      <c r="BI123" s="529" t="s">
        <v>1402</v>
      </c>
      <c r="BJ123" s="529" t="s">
        <v>1402</v>
      </c>
      <c r="BK123" s="529" t="s">
        <v>1402</v>
      </c>
      <c r="BL123" s="529" t="s">
        <v>1402</v>
      </c>
      <c r="BM123" s="529" t="s">
        <v>1402</v>
      </c>
      <c r="BN123" s="529" t="s">
        <v>1402</v>
      </c>
      <c r="BO123" s="529" t="s">
        <v>1402</v>
      </c>
      <c r="BP123" s="529" t="s">
        <v>1402</v>
      </c>
      <c r="BQ123" s="529" t="s">
        <v>1402</v>
      </c>
      <c r="BR123" s="529" t="s">
        <v>1402</v>
      </c>
      <c r="BS123" s="529" t="s">
        <v>1402</v>
      </c>
      <c r="BT123" s="529" t="s">
        <v>1402</v>
      </c>
      <c r="BU123" s="529" t="s">
        <v>1402</v>
      </c>
      <c r="BV123" s="529" t="s">
        <v>1643</v>
      </c>
      <c r="BW123" s="529" t="s">
        <v>1402</v>
      </c>
      <c r="BX123" s="529" t="s">
        <v>1402</v>
      </c>
      <c r="BY123" s="529" t="s">
        <v>1402</v>
      </c>
      <c r="BZ123" s="529" t="s">
        <v>1402</v>
      </c>
      <c r="CA123" s="529" t="s">
        <v>1402</v>
      </c>
      <c r="CB123" s="529" t="s">
        <v>1402</v>
      </c>
      <c r="CC123" s="529" t="s">
        <v>1402</v>
      </c>
      <c r="CD123" s="529" t="s">
        <v>1402</v>
      </c>
      <c r="CE123" s="529" t="s">
        <v>1402</v>
      </c>
      <c r="CF123" s="529" t="s">
        <v>1402</v>
      </c>
      <c r="CG123" s="529" t="s">
        <v>1402</v>
      </c>
      <c r="CH123" s="529" t="s">
        <v>1402</v>
      </c>
      <c r="CI123" s="529" t="s">
        <v>1402</v>
      </c>
      <c r="CJ123" s="529" t="s">
        <v>1402</v>
      </c>
      <c r="CK123" s="529" t="s">
        <v>1899</v>
      </c>
      <c r="CL123" s="529" t="s">
        <v>1645</v>
      </c>
      <c r="CM123" s="529" t="s">
        <v>11</v>
      </c>
      <c r="CN123" s="529" t="s">
        <v>21</v>
      </c>
      <c r="CO123" s="529" t="s">
        <v>459</v>
      </c>
      <c r="CP123" s="529"/>
      <c r="CQ123" s="529"/>
      <c r="CR123" s="529"/>
      <c r="CS123" s="529"/>
      <c r="CT123" s="529"/>
      <c r="CU123" s="529"/>
      <c r="CV123" s="529"/>
      <c r="CW123" s="529"/>
      <c r="CX123" s="529" t="s">
        <v>1900</v>
      </c>
    </row>
    <row r="124" ht="14.25" spans="1:102">
      <c r="A124" s="528" t="s">
        <v>1208</v>
      </c>
      <c r="B124" s="528">
        <v>1123</v>
      </c>
      <c r="C124" s="528" t="s">
        <v>889</v>
      </c>
      <c r="D124" s="528" t="s">
        <v>1643</v>
      </c>
      <c r="E124" s="528" t="s">
        <v>1402</v>
      </c>
      <c r="F124" s="528" t="s">
        <v>1402</v>
      </c>
      <c r="G124" s="528" t="s">
        <v>1402</v>
      </c>
      <c r="H124" s="528" t="s">
        <v>1402</v>
      </c>
      <c r="I124" s="528" t="s">
        <v>1402</v>
      </c>
      <c r="J124" s="528" t="s">
        <v>1402</v>
      </c>
      <c r="K124" s="528" t="s">
        <v>1402</v>
      </c>
      <c r="L124" s="528" t="s">
        <v>1402</v>
      </c>
      <c r="M124" s="528" t="s">
        <v>1402</v>
      </c>
      <c r="N124" s="528" t="s">
        <v>1402</v>
      </c>
      <c r="O124" s="528" t="s">
        <v>1402</v>
      </c>
      <c r="P124" s="528" t="s">
        <v>1402</v>
      </c>
      <c r="Q124" s="528" t="s">
        <v>1402</v>
      </c>
      <c r="R124" s="528" t="s">
        <v>1402</v>
      </c>
      <c r="S124" s="528" t="s">
        <v>1402</v>
      </c>
      <c r="T124" s="528" t="s">
        <v>1402</v>
      </c>
      <c r="U124" s="528" t="s">
        <v>1402</v>
      </c>
      <c r="V124" s="528" t="s">
        <v>1402</v>
      </c>
      <c r="W124" s="528" t="s">
        <v>1402</v>
      </c>
      <c r="X124" s="528" t="s">
        <v>1402</v>
      </c>
      <c r="Y124" s="528" t="s">
        <v>1402</v>
      </c>
      <c r="Z124" s="528" t="s">
        <v>1643</v>
      </c>
      <c r="AA124" s="528" t="s">
        <v>1402</v>
      </c>
      <c r="AB124" s="528" t="s">
        <v>1402</v>
      </c>
      <c r="AC124" s="528" t="s">
        <v>1402</v>
      </c>
      <c r="AD124" s="528" t="s">
        <v>1402</v>
      </c>
      <c r="AE124" s="528" t="s">
        <v>1402</v>
      </c>
      <c r="AF124" s="528" t="s">
        <v>1402</v>
      </c>
      <c r="AG124" s="528" t="s">
        <v>1402</v>
      </c>
      <c r="AH124" s="528" t="s">
        <v>1402</v>
      </c>
      <c r="AI124" s="528" t="s">
        <v>1402</v>
      </c>
      <c r="AJ124" s="528" t="s">
        <v>1402</v>
      </c>
      <c r="AK124" s="528" t="s">
        <v>1402</v>
      </c>
      <c r="AL124" s="528" t="s">
        <v>1402</v>
      </c>
      <c r="AM124" s="528" t="s">
        <v>1402</v>
      </c>
      <c r="AN124" s="528" t="s">
        <v>1402</v>
      </c>
      <c r="AO124" s="528" t="s">
        <v>1402</v>
      </c>
      <c r="AP124" s="528" t="s">
        <v>1402</v>
      </c>
      <c r="AQ124" s="528" t="s">
        <v>1402</v>
      </c>
      <c r="AR124" s="528" t="s">
        <v>1402</v>
      </c>
      <c r="AS124" s="528" t="s">
        <v>1643</v>
      </c>
      <c r="AT124" s="528" t="s">
        <v>1402</v>
      </c>
      <c r="AU124" s="528" t="s">
        <v>1402</v>
      </c>
      <c r="AV124" s="528" t="s">
        <v>1643</v>
      </c>
      <c r="AW124" s="528" t="s">
        <v>1402</v>
      </c>
      <c r="AX124" s="528" t="s">
        <v>1402</v>
      </c>
      <c r="AY124" s="528" t="s">
        <v>1402</v>
      </c>
      <c r="AZ124" s="528" t="s">
        <v>1402</v>
      </c>
      <c r="BA124" s="528" t="s">
        <v>1402</v>
      </c>
      <c r="BB124" s="528" t="s">
        <v>1402</v>
      </c>
      <c r="BC124" s="528" t="s">
        <v>1402</v>
      </c>
      <c r="BD124" s="528" t="s">
        <v>1402</v>
      </c>
      <c r="BE124" s="528" t="s">
        <v>1402</v>
      </c>
      <c r="BF124" s="528" t="s">
        <v>1402</v>
      </c>
      <c r="BG124" s="528" t="s">
        <v>1402</v>
      </c>
      <c r="BH124" s="528" t="s">
        <v>1402</v>
      </c>
      <c r="BI124" s="528" t="s">
        <v>1402</v>
      </c>
      <c r="BJ124" s="528" t="s">
        <v>1402</v>
      </c>
      <c r="BK124" s="528" t="s">
        <v>1402</v>
      </c>
      <c r="BL124" s="528" t="s">
        <v>1402</v>
      </c>
      <c r="BM124" s="528" t="s">
        <v>1402</v>
      </c>
      <c r="BN124" s="528" t="s">
        <v>1402</v>
      </c>
      <c r="BO124" s="528" t="s">
        <v>1402</v>
      </c>
      <c r="BP124" s="528" t="s">
        <v>1402</v>
      </c>
      <c r="BQ124" s="528" t="s">
        <v>1402</v>
      </c>
      <c r="BR124" s="528" t="s">
        <v>1402</v>
      </c>
      <c r="BS124" s="528" t="s">
        <v>1402</v>
      </c>
      <c r="BT124" s="528" t="s">
        <v>1402</v>
      </c>
      <c r="BU124" s="528" t="s">
        <v>1402</v>
      </c>
      <c r="BV124" s="528" t="s">
        <v>1402</v>
      </c>
      <c r="BW124" s="528" t="s">
        <v>1402</v>
      </c>
      <c r="BX124" s="528" t="s">
        <v>1402</v>
      </c>
      <c r="BY124" s="528" t="s">
        <v>1402</v>
      </c>
      <c r="BZ124" s="528" t="s">
        <v>1402</v>
      </c>
      <c r="CA124" s="528" t="s">
        <v>1402</v>
      </c>
      <c r="CB124" s="528" t="s">
        <v>1402</v>
      </c>
      <c r="CC124" s="528" t="s">
        <v>1402</v>
      </c>
      <c r="CD124" s="528" t="s">
        <v>1402</v>
      </c>
      <c r="CE124" s="528" t="s">
        <v>1402</v>
      </c>
      <c r="CF124" s="528" t="s">
        <v>1402</v>
      </c>
      <c r="CG124" s="528" t="s">
        <v>1402</v>
      </c>
      <c r="CH124" s="528" t="s">
        <v>1402</v>
      </c>
      <c r="CI124" s="528" t="s">
        <v>1402</v>
      </c>
      <c r="CJ124" s="528" t="s">
        <v>1402</v>
      </c>
      <c r="CK124" s="528" t="s">
        <v>1901</v>
      </c>
      <c r="CL124" s="528" t="s">
        <v>1645</v>
      </c>
      <c r="CM124" s="528" t="s">
        <v>31</v>
      </c>
      <c r="CN124" s="528" t="s">
        <v>459</v>
      </c>
      <c r="CO124" s="528" t="s">
        <v>459</v>
      </c>
      <c r="CP124" s="528"/>
      <c r="CQ124" s="528"/>
      <c r="CR124" s="528"/>
      <c r="CS124" s="528"/>
      <c r="CT124" s="528"/>
      <c r="CU124" s="528"/>
      <c r="CV124" s="528"/>
      <c r="CW124" s="528"/>
      <c r="CX124" s="528" t="s">
        <v>1902</v>
      </c>
    </row>
    <row r="125" ht="14.25" spans="1:102">
      <c r="A125" s="529" t="s">
        <v>1210</v>
      </c>
      <c r="B125" s="529">
        <v>1124</v>
      </c>
      <c r="C125" s="529" t="s">
        <v>889</v>
      </c>
      <c r="D125" s="529" t="s">
        <v>1643</v>
      </c>
      <c r="E125" s="529" t="s">
        <v>1402</v>
      </c>
      <c r="F125" s="529" t="s">
        <v>1402</v>
      </c>
      <c r="G125" s="529" t="s">
        <v>1402</v>
      </c>
      <c r="H125" s="529" t="s">
        <v>1402</v>
      </c>
      <c r="I125" s="529" t="s">
        <v>1402</v>
      </c>
      <c r="J125" s="529" t="s">
        <v>1402</v>
      </c>
      <c r="K125" s="529" t="s">
        <v>1402</v>
      </c>
      <c r="L125" s="529" t="s">
        <v>1402</v>
      </c>
      <c r="M125" s="529" t="s">
        <v>1402</v>
      </c>
      <c r="N125" s="529" t="s">
        <v>1402</v>
      </c>
      <c r="O125" s="529" t="s">
        <v>1402</v>
      </c>
      <c r="P125" s="529" t="s">
        <v>1402</v>
      </c>
      <c r="Q125" s="529" t="s">
        <v>1402</v>
      </c>
      <c r="R125" s="529" t="s">
        <v>1402</v>
      </c>
      <c r="S125" s="529" t="s">
        <v>1402</v>
      </c>
      <c r="T125" s="529" t="s">
        <v>1402</v>
      </c>
      <c r="U125" s="529" t="s">
        <v>1402</v>
      </c>
      <c r="V125" s="529" t="s">
        <v>1402</v>
      </c>
      <c r="W125" s="529" t="s">
        <v>1402</v>
      </c>
      <c r="X125" s="529" t="s">
        <v>1402</v>
      </c>
      <c r="Y125" s="529" t="s">
        <v>1402</v>
      </c>
      <c r="Z125" s="529" t="s">
        <v>1643</v>
      </c>
      <c r="AA125" s="529" t="s">
        <v>1402</v>
      </c>
      <c r="AB125" s="529" t="s">
        <v>1402</v>
      </c>
      <c r="AC125" s="529" t="s">
        <v>1402</v>
      </c>
      <c r="AD125" s="529" t="s">
        <v>1402</v>
      </c>
      <c r="AE125" s="529" t="s">
        <v>1402</v>
      </c>
      <c r="AF125" s="529" t="s">
        <v>1402</v>
      </c>
      <c r="AG125" s="529" t="s">
        <v>1402</v>
      </c>
      <c r="AH125" s="529" t="s">
        <v>1402</v>
      </c>
      <c r="AI125" s="529" t="s">
        <v>1402</v>
      </c>
      <c r="AJ125" s="529" t="s">
        <v>1402</v>
      </c>
      <c r="AK125" s="529" t="s">
        <v>1402</v>
      </c>
      <c r="AL125" s="529" t="s">
        <v>1402</v>
      </c>
      <c r="AM125" s="529" t="s">
        <v>1402</v>
      </c>
      <c r="AN125" s="529" t="s">
        <v>1402</v>
      </c>
      <c r="AO125" s="529" t="s">
        <v>1402</v>
      </c>
      <c r="AP125" s="529" t="s">
        <v>1402</v>
      </c>
      <c r="AQ125" s="529" t="s">
        <v>1402</v>
      </c>
      <c r="AR125" s="529" t="s">
        <v>1402</v>
      </c>
      <c r="AS125" s="529" t="s">
        <v>1402</v>
      </c>
      <c r="AT125" s="529" t="s">
        <v>1402</v>
      </c>
      <c r="AU125" s="529" t="s">
        <v>1402</v>
      </c>
      <c r="AV125" s="529" t="s">
        <v>1402</v>
      </c>
      <c r="AW125" s="529" t="s">
        <v>1402</v>
      </c>
      <c r="AX125" s="529" t="s">
        <v>1402</v>
      </c>
      <c r="AY125" s="529" t="s">
        <v>1402</v>
      </c>
      <c r="AZ125" s="529" t="s">
        <v>1402</v>
      </c>
      <c r="BA125" s="529" t="s">
        <v>1402</v>
      </c>
      <c r="BB125" s="529" t="s">
        <v>1402</v>
      </c>
      <c r="BC125" s="529" t="s">
        <v>1402</v>
      </c>
      <c r="BD125" s="529" t="s">
        <v>1402</v>
      </c>
      <c r="BE125" s="529" t="s">
        <v>1402</v>
      </c>
      <c r="BF125" s="529" t="s">
        <v>1402</v>
      </c>
      <c r="BG125" s="529" t="s">
        <v>1402</v>
      </c>
      <c r="BH125" s="529" t="s">
        <v>1402</v>
      </c>
      <c r="BI125" s="529" t="s">
        <v>1402</v>
      </c>
      <c r="BJ125" s="529" t="s">
        <v>1402</v>
      </c>
      <c r="BK125" s="529" t="s">
        <v>1402</v>
      </c>
      <c r="BL125" s="529" t="s">
        <v>1402</v>
      </c>
      <c r="BM125" s="529" t="s">
        <v>1402</v>
      </c>
      <c r="BN125" s="529" t="s">
        <v>1402</v>
      </c>
      <c r="BO125" s="529" t="s">
        <v>1402</v>
      </c>
      <c r="BP125" s="529" t="s">
        <v>1402</v>
      </c>
      <c r="BQ125" s="529" t="s">
        <v>1402</v>
      </c>
      <c r="BR125" s="529" t="s">
        <v>1402</v>
      </c>
      <c r="BS125" s="529" t="s">
        <v>1643</v>
      </c>
      <c r="BT125" s="529" t="s">
        <v>1643</v>
      </c>
      <c r="BU125" s="529" t="s">
        <v>1643</v>
      </c>
      <c r="BV125" s="529" t="s">
        <v>1402</v>
      </c>
      <c r="BW125" s="529" t="s">
        <v>1402</v>
      </c>
      <c r="BX125" s="529" t="s">
        <v>1402</v>
      </c>
      <c r="BY125" s="529" t="s">
        <v>1643</v>
      </c>
      <c r="BZ125" s="529" t="s">
        <v>1402</v>
      </c>
      <c r="CA125" s="529" t="s">
        <v>1402</v>
      </c>
      <c r="CB125" s="529" t="s">
        <v>1402</v>
      </c>
      <c r="CC125" s="529" t="s">
        <v>1402</v>
      </c>
      <c r="CD125" s="529" t="s">
        <v>1402</v>
      </c>
      <c r="CE125" s="529" t="s">
        <v>1402</v>
      </c>
      <c r="CF125" s="529" t="s">
        <v>1402</v>
      </c>
      <c r="CG125" s="529" t="s">
        <v>1402</v>
      </c>
      <c r="CH125" s="529" t="s">
        <v>1402</v>
      </c>
      <c r="CI125" s="529" t="s">
        <v>1402</v>
      </c>
      <c r="CJ125" s="529" t="s">
        <v>1402</v>
      </c>
      <c r="CK125" s="529" t="s">
        <v>1903</v>
      </c>
      <c r="CL125" s="529" t="s">
        <v>1658</v>
      </c>
      <c r="CM125" s="529" t="s">
        <v>31</v>
      </c>
      <c r="CN125" s="529" t="s">
        <v>459</v>
      </c>
      <c r="CO125" s="529" t="s">
        <v>459</v>
      </c>
      <c r="CP125" s="529"/>
      <c r="CQ125" s="529"/>
      <c r="CR125" s="529"/>
      <c r="CS125" s="529"/>
      <c r="CT125" s="529"/>
      <c r="CU125" s="529"/>
      <c r="CV125" s="529"/>
      <c r="CW125" s="529"/>
      <c r="CX125" s="529" t="s">
        <v>1904</v>
      </c>
    </row>
    <row r="126" ht="14.25" spans="1:102">
      <c r="A126" s="528" t="s">
        <v>1905</v>
      </c>
      <c r="B126" s="528">
        <v>2001</v>
      </c>
      <c r="C126" s="528" t="s">
        <v>1214</v>
      </c>
      <c r="D126" s="528" t="s">
        <v>1402</v>
      </c>
      <c r="E126" s="528" t="s">
        <v>1402</v>
      </c>
      <c r="F126" s="528" t="s">
        <v>1402</v>
      </c>
      <c r="G126" s="528" t="s">
        <v>1402</v>
      </c>
      <c r="H126" s="528" t="s">
        <v>1402</v>
      </c>
      <c r="I126" s="528" t="s">
        <v>1402</v>
      </c>
      <c r="J126" s="528" t="s">
        <v>1402</v>
      </c>
      <c r="K126" s="528" t="s">
        <v>1402</v>
      </c>
      <c r="L126" s="528" t="s">
        <v>1402</v>
      </c>
      <c r="M126" s="528" t="s">
        <v>1402</v>
      </c>
      <c r="N126" s="528" t="s">
        <v>1402</v>
      </c>
      <c r="O126" s="528" t="s">
        <v>1402</v>
      </c>
      <c r="P126" s="528" t="s">
        <v>1402</v>
      </c>
      <c r="Q126" s="528" t="s">
        <v>1402</v>
      </c>
      <c r="R126" s="528" t="s">
        <v>1402</v>
      </c>
      <c r="S126" s="528" t="s">
        <v>1402</v>
      </c>
      <c r="T126" s="528" t="s">
        <v>1402</v>
      </c>
      <c r="U126" s="528" t="s">
        <v>1402</v>
      </c>
      <c r="V126" s="528" t="s">
        <v>1402</v>
      </c>
      <c r="W126" s="528" t="s">
        <v>1643</v>
      </c>
      <c r="X126" s="528" t="s">
        <v>1402</v>
      </c>
      <c r="Y126" s="528" t="s">
        <v>1402</v>
      </c>
      <c r="Z126" s="528" t="s">
        <v>1643</v>
      </c>
      <c r="AA126" s="528" t="s">
        <v>1402</v>
      </c>
      <c r="AB126" s="528" t="s">
        <v>1402</v>
      </c>
      <c r="AC126" s="528" t="s">
        <v>1402</v>
      </c>
      <c r="AD126" s="528" t="s">
        <v>1402</v>
      </c>
      <c r="AE126" s="528" t="s">
        <v>1402</v>
      </c>
      <c r="AF126" s="528" t="s">
        <v>1402</v>
      </c>
      <c r="AG126" s="528" t="s">
        <v>1402</v>
      </c>
      <c r="AH126" s="528" t="s">
        <v>1402</v>
      </c>
      <c r="AI126" s="528" t="s">
        <v>1402</v>
      </c>
      <c r="AJ126" s="528" t="s">
        <v>1402</v>
      </c>
      <c r="AK126" s="528" t="s">
        <v>1402</v>
      </c>
      <c r="AL126" s="528" t="s">
        <v>1402</v>
      </c>
      <c r="AM126" s="528" t="s">
        <v>1643</v>
      </c>
      <c r="AN126" s="528" t="s">
        <v>1402</v>
      </c>
      <c r="AO126" s="528" t="s">
        <v>1402</v>
      </c>
      <c r="AP126" s="528" t="s">
        <v>1402</v>
      </c>
      <c r="AQ126" s="528" t="s">
        <v>1402</v>
      </c>
      <c r="AR126" s="528" t="s">
        <v>1402</v>
      </c>
      <c r="AS126" s="528" t="s">
        <v>1402</v>
      </c>
      <c r="AT126" s="528" t="s">
        <v>1402</v>
      </c>
      <c r="AU126" s="528" t="s">
        <v>1402</v>
      </c>
      <c r="AV126" s="528" t="s">
        <v>1402</v>
      </c>
      <c r="AW126" s="528" t="s">
        <v>1402</v>
      </c>
      <c r="AX126" s="528" t="s">
        <v>1402</v>
      </c>
      <c r="AY126" s="528" t="s">
        <v>1402</v>
      </c>
      <c r="AZ126" s="528" t="s">
        <v>1402</v>
      </c>
      <c r="BA126" s="528" t="s">
        <v>1402</v>
      </c>
      <c r="BB126" s="528" t="s">
        <v>1402</v>
      </c>
      <c r="BC126" s="528" t="s">
        <v>1643</v>
      </c>
      <c r="BD126" s="528" t="s">
        <v>1402</v>
      </c>
      <c r="BE126" s="528" t="s">
        <v>1402</v>
      </c>
      <c r="BF126" s="528" t="s">
        <v>1402</v>
      </c>
      <c r="BG126" s="528" t="s">
        <v>1402</v>
      </c>
      <c r="BH126" s="528" t="s">
        <v>1402</v>
      </c>
      <c r="BI126" s="528" t="s">
        <v>1402</v>
      </c>
      <c r="BJ126" s="528" t="s">
        <v>1402</v>
      </c>
      <c r="BK126" s="528" t="s">
        <v>1402</v>
      </c>
      <c r="BL126" s="528" t="s">
        <v>1402</v>
      </c>
      <c r="BM126" s="528" t="s">
        <v>1402</v>
      </c>
      <c r="BN126" s="528" t="s">
        <v>1402</v>
      </c>
      <c r="BO126" s="528" t="s">
        <v>1402</v>
      </c>
      <c r="BP126" s="528" t="s">
        <v>1402</v>
      </c>
      <c r="BQ126" s="528" t="s">
        <v>1402</v>
      </c>
      <c r="BR126" s="528" t="s">
        <v>1402</v>
      </c>
      <c r="BS126" s="528" t="s">
        <v>1402</v>
      </c>
      <c r="BT126" s="528" t="s">
        <v>1402</v>
      </c>
      <c r="BU126" s="528" t="s">
        <v>1402</v>
      </c>
      <c r="BV126" s="528" t="s">
        <v>1402</v>
      </c>
      <c r="BW126" s="528" t="s">
        <v>1402</v>
      </c>
      <c r="BX126" s="528" t="s">
        <v>1402</v>
      </c>
      <c r="BY126" s="528" t="s">
        <v>1643</v>
      </c>
      <c r="BZ126" s="528" t="s">
        <v>1402</v>
      </c>
      <c r="CA126" s="528" t="s">
        <v>1402</v>
      </c>
      <c r="CB126" s="528" t="s">
        <v>1402</v>
      </c>
      <c r="CC126" s="528" t="s">
        <v>1402</v>
      </c>
      <c r="CD126" s="528" t="s">
        <v>1402</v>
      </c>
      <c r="CE126" s="528" t="s">
        <v>1402</v>
      </c>
      <c r="CF126" s="528" t="s">
        <v>1402</v>
      </c>
      <c r="CG126" s="528" t="s">
        <v>1402</v>
      </c>
      <c r="CH126" s="528" t="s">
        <v>1402</v>
      </c>
      <c r="CI126" s="528" t="s">
        <v>1402</v>
      </c>
      <c r="CJ126" s="528" t="s">
        <v>1402</v>
      </c>
      <c r="CK126" s="528" t="s">
        <v>1906</v>
      </c>
      <c r="CL126" s="528" t="s">
        <v>1645</v>
      </c>
      <c r="CM126" s="528" t="s">
        <v>31</v>
      </c>
      <c r="CN126" s="528" t="s">
        <v>459</v>
      </c>
      <c r="CO126" s="528" t="s">
        <v>459</v>
      </c>
      <c r="CP126" s="528"/>
      <c r="CQ126" s="528"/>
      <c r="CR126" s="528"/>
      <c r="CS126" s="528"/>
      <c r="CT126" s="528"/>
      <c r="CU126" s="528"/>
      <c r="CV126" s="528"/>
      <c r="CW126" s="528"/>
      <c r="CX126" s="528" t="s">
        <v>1907</v>
      </c>
    </row>
    <row r="127" ht="14.25" spans="1:102">
      <c r="A127" s="529" t="s">
        <v>1908</v>
      </c>
      <c r="B127" s="529">
        <v>2002</v>
      </c>
      <c r="C127" s="529" t="s">
        <v>1214</v>
      </c>
      <c r="D127" s="529" t="s">
        <v>1402</v>
      </c>
      <c r="E127" s="529" t="s">
        <v>1649</v>
      </c>
      <c r="F127" s="529" t="s">
        <v>1649</v>
      </c>
      <c r="G127" s="529" t="s">
        <v>1649</v>
      </c>
      <c r="H127" s="529" t="s">
        <v>1649</v>
      </c>
      <c r="I127" s="529" t="s">
        <v>1649</v>
      </c>
      <c r="J127" s="529" t="s">
        <v>1649</v>
      </c>
      <c r="K127" s="529" t="s">
        <v>1649</v>
      </c>
      <c r="L127" s="529" t="s">
        <v>1649</v>
      </c>
      <c r="M127" s="529" t="s">
        <v>1402</v>
      </c>
      <c r="N127" s="529" t="s">
        <v>1402</v>
      </c>
      <c r="O127" s="529" t="s">
        <v>1402</v>
      </c>
      <c r="P127" s="529" t="s">
        <v>1402</v>
      </c>
      <c r="Q127" s="529" t="s">
        <v>1402</v>
      </c>
      <c r="R127" s="529" t="s">
        <v>1402</v>
      </c>
      <c r="S127" s="529" t="s">
        <v>1402</v>
      </c>
      <c r="T127" s="529" t="s">
        <v>1402</v>
      </c>
      <c r="U127" s="529" t="s">
        <v>1402</v>
      </c>
      <c r="V127" s="529" t="s">
        <v>1402</v>
      </c>
      <c r="W127" s="529" t="s">
        <v>1643</v>
      </c>
      <c r="X127" s="529" t="s">
        <v>1402</v>
      </c>
      <c r="Y127" s="529" t="s">
        <v>1402</v>
      </c>
      <c r="Z127" s="529" t="s">
        <v>1643</v>
      </c>
      <c r="AA127" s="529" t="s">
        <v>1402</v>
      </c>
      <c r="AB127" s="529" t="s">
        <v>1402</v>
      </c>
      <c r="AC127" s="529" t="s">
        <v>1402</v>
      </c>
      <c r="AD127" s="529" t="s">
        <v>1402</v>
      </c>
      <c r="AE127" s="529" t="s">
        <v>1402</v>
      </c>
      <c r="AF127" s="529" t="s">
        <v>1402</v>
      </c>
      <c r="AG127" s="529" t="s">
        <v>1402</v>
      </c>
      <c r="AH127" s="529" t="s">
        <v>1402</v>
      </c>
      <c r="AI127" s="529" t="s">
        <v>1402</v>
      </c>
      <c r="AJ127" s="529" t="s">
        <v>1402</v>
      </c>
      <c r="AK127" s="529" t="s">
        <v>1402</v>
      </c>
      <c r="AL127" s="529" t="s">
        <v>1402</v>
      </c>
      <c r="AM127" s="529" t="s">
        <v>1643</v>
      </c>
      <c r="AN127" s="529" t="s">
        <v>1402</v>
      </c>
      <c r="AO127" s="529" t="s">
        <v>1402</v>
      </c>
      <c r="AP127" s="529" t="s">
        <v>1402</v>
      </c>
      <c r="AQ127" s="529" t="s">
        <v>1402</v>
      </c>
      <c r="AR127" s="529" t="s">
        <v>1402</v>
      </c>
      <c r="AS127" s="529" t="s">
        <v>1402</v>
      </c>
      <c r="AT127" s="529" t="s">
        <v>1402</v>
      </c>
      <c r="AU127" s="529" t="s">
        <v>1402</v>
      </c>
      <c r="AV127" s="529" t="s">
        <v>1402</v>
      </c>
      <c r="AW127" s="529" t="s">
        <v>1402</v>
      </c>
      <c r="AX127" s="529" t="s">
        <v>1402</v>
      </c>
      <c r="AY127" s="529" t="s">
        <v>1402</v>
      </c>
      <c r="AZ127" s="529" t="s">
        <v>1402</v>
      </c>
      <c r="BA127" s="529" t="s">
        <v>1643</v>
      </c>
      <c r="BB127" s="529" t="s">
        <v>1643</v>
      </c>
      <c r="BC127" s="529" t="s">
        <v>1643</v>
      </c>
      <c r="BD127" s="529" t="s">
        <v>1402</v>
      </c>
      <c r="BE127" s="529" t="s">
        <v>1402</v>
      </c>
      <c r="BF127" s="529" t="s">
        <v>1402</v>
      </c>
      <c r="BG127" s="529" t="s">
        <v>1402</v>
      </c>
      <c r="BH127" s="529" t="s">
        <v>1402</v>
      </c>
      <c r="BI127" s="529" t="s">
        <v>1402</v>
      </c>
      <c r="BJ127" s="529" t="s">
        <v>1402</v>
      </c>
      <c r="BK127" s="529" t="s">
        <v>1402</v>
      </c>
      <c r="BL127" s="529" t="s">
        <v>1402</v>
      </c>
      <c r="BM127" s="529" t="s">
        <v>1402</v>
      </c>
      <c r="BN127" s="529" t="s">
        <v>1402</v>
      </c>
      <c r="BO127" s="529" t="s">
        <v>1402</v>
      </c>
      <c r="BP127" s="529" t="s">
        <v>1402</v>
      </c>
      <c r="BQ127" s="529" t="s">
        <v>1402</v>
      </c>
      <c r="BR127" s="529" t="s">
        <v>1402</v>
      </c>
      <c r="BS127" s="529" t="s">
        <v>1402</v>
      </c>
      <c r="BT127" s="529" t="s">
        <v>1402</v>
      </c>
      <c r="BU127" s="529" t="s">
        <v>1402</v>
      </c>
      <c r="BV127" s="529" t="s">
        <v>1402</v>
      </c>
      <c r="BW127" s="529" t="s">
        <v>1402</v>
      </c>
      <c r="BX127" s="529" t="s">
        <v>1402</v>
      </c>
      <c r="BY127" s="529" t="s">
        <v>1402</v>
      </c>
      <c r="BZ127" s="529" t="s">
        <v>1402</v>
      </c>
      <c r="CA127" s="529" t="s">
        <v>1402</v>
      </c>
      <c r="CB127" s="529" t="s">
        <v>1402</v>
      </c>
      <c r="CC127" s="529" t="s">
        <v>1402</v>
      </c>
      <c r="CD127" s="529" t="s">
        <v>1402</v>
      </c>
      <c r="CE127" s="529" t="s">
        <v>1402</v>
      </c>
      <c r="CF127" s="529" t="s">
        <v>1402</v>
      </c>
      <c r="CG127" s="529" t="s">
        <v>1402</v>
      </c>
      <c r="CH127" s="529" t="s">
        <v>1402</v>
      </c>
      <c r="CI127" s="529" t="s">
        <v>1402</v>
      </c>
      <c r="CJ127" s="529" t="s">
        <v>1402</v>
      </c>
      <c r="CK127" s="529" t="s">
        <v>1909</v>
      </c>
      <c r="CL127" s="529" t="s">
        <v>1645</v>
      </c>
      <c r="CM127" s="529" t="s">
        <v>31</v>
      </c>
      <c r="CN127" s="529" t="s">
        <v>459</v>
      </c>
      <c r="CO127" s="529" t="s">
        <v>459</v>
      </c>
      <c r="CP127" s="529"/>
      <c r="CQ127" s="529"/>
      <c r="CR127" s="529"/>
      <c r="CS127" s="529"/>
      <c r="CT127" s="529"/>
      <c r="CU127" s="529"/>
      <c r="CV127" s="529"/>
      <c r="CW127" s="529"/>
      <c r="CX127" s="529" t="s">
        <v>1910</v>
      </c>
    </row>
    <row r="128" ht="14.25" spans="1:102">
      <c r="A128" s="528" t="s">
        <v>1911</v>
      </c>
      <c r="B128" s="528">
        <v>2003</v>
      </c>
      <c r="C128" s="528" t="s">
        <v>881</v>
      </c>
      <c r="D128" s="528" t="s">
        <v>1643</v>
      </c>
      <c r="E128" s="528" t="s">
        <v>1649</v>
      </c>
      <c r="F128" s="528" t="s">
        <v>1649</v>
      </c>
      <c r="G128" s="528" t="s">
        <v>1649</v>
      </c>
      <c r="H128" s="528" t="s">
        <v>1649</v>
      </c>
      <c r="I128" s="528" t="s">
        <v>1649</v>
      </c>
      <c r="J128" s="528" t="s">
        <v>1649</v>
      </c>
      <c r="K128" s="528" t="s">
        <v>1649</v>
      </c>
      <c r="L128" s="528" t="s">
        <v>1649</v>
      </c>
      <c r="M128" s="528" t="s">
        <v>1402</v>
      </c>
      <c r="N128" s="528" t="s">
        <v>1402</v>
      </c>
      <c r="O128" s="528" t="s">
        <v>1402</v>
      </c>
      <c r="P128" s="528" t="s">
        <v>1402</v>
      </c>
      <c r="Q128" s="528" t="s">
        <v>1402</v>
      </c>
      <c r="R128" s="528" t="s">
        <v>1402</v>
      </c>
      <c r="S128" s="528" t="s">
        <v>1402</v>
      </c>
      <c r="T128" s="528" t="s">
        <v>1643</v>
      </c>
      <c r="U128" s="528" t="s">
        <v>1402</v>
      </c>
      <c r="V128" s="528" t="s">
        <v>1402</v>
      </c>
      <c r="W128" s="528" t="s">
        <v>1402</v>
      </c>
      <c r="X128" s="528" t="s">
        <v>1402</v>
      </c>
      <c r="Y128" s="528" t="s">
        <v>1402</v>
      </c>
      <c r="Z128" s="528" t="s">
        <v>1402</v>
      </c>
      <c r="AA128" s="528" t="s">
        <v>1402</v>
      </c>
      <c r="AB128" s="528" t="s">
        <v>1402</v>
      </c>
      <c r="AC128" s="528" t="s">
        <v>1402</v>
      </c>
      <c r="AD128" s="528" t="s">
        <v>1402</v>
      </c>
      <c r="AE128" s="528" t="s">
        <v>1402</v>
      </c>
      <c r="AF128" s="528" t="s">
        <v>1402</v>
      </c>
      <c r="AG128" s="528" t="s">
        <v>1402</v>
      </c>
      <c r="AH128" s="528" t="s">
        <v>1402</v>
      </c>
      <c r="AI128" s="528" t="s">
        <v>1402</v>
      </c>
      <c r="AJ128" s="528" t="s">
        <v>1643</v>
      </c>
      <c r="AK128" s="528" t="s">
        <v>1402</v>
      </c>
      <c r="AL128" s="528" t="s">
        <v>1402</v>
      </c>
      <c r="AM128" s="528" t="s">
        <v>1402</v>
      </c>
      <c r="AN128" s="528" t="s">
        <v>1402</v>
      </c>
      <c r="AO128" s="528" t="s">
        <v>1402</v>
      </c>
      <c r="AP128" s="528" t="s">
        <v>1402</v>
      </c>
      <c r="AQ128" s="528" t="s">
        <v>1402</v>
      </c>
      <c r="AR128" s="528" t="s">
        <v>1402</v>
      </c>
      <c r="AS128" s="528" t="s">
        <v>1402</v>
      </c>
      <c r="AT128" s="528" t="s">
        <v>1402</v>
      </c>
      <c r="AU128" s="528" t="s">
        <v>1402</v>
      </c>
      <c r="AV128" s="528" t="s">
        <v>1402</v>
      </c>
      <c r="AW128" s="528" t="s">
        <v>1643</v>
      </c>
      <c r="AX128" s="528" t="s">
        <v>1402</v>
      </c>
      <c r="AY128" s="528" t="s">
        <v>1402</v>
      </c>
      <c r="AZ128" s="528" t="s">
        <v>1402</v>
      </c>
      <c r="BA128" s="528" t="s">
        <v>1402</v>
      </c>
      <c r="BB128" s="528" t="s">
        <v>1402</v>
      </c>
      <c r="BC128" s="528" t="s">
        <v>1402</v>
      </c>
      <c r="BD128" s="528" t="s">
        <v>1402</v>
      </c>
      <c r="BE128" s="528" t="s">
        <v>1649</v>
      </c>
      <c r="BF128" s="528" t="s">
        <v>1649</v>
      </c>
      <c r="BG128" s="528" t="s">
        <v>1649</v>
      </c>
      <c r="BH128" s="528" t="s">
        <v>1649</v>
      </c>
      <c r="BI128" s="528" t="s">
        <v>1649</v>
      </c>
      <c r="BJ128" s="528" t="s">
        <v>1649</v>
      </c>
      <c r="BK128" s="528" t="s">
        <v>1649</v>
      </c>
      <c r="BL128" s="528" t="s">
        <v>1649</v>
      </c>
      <c r="BM128" s="528" t="s">
        <v>1649</v>
      </c>
      <c r="BN128" s="528" t="s">
        <v>1649</v>
      </c>
      <c r="BO128" s="528" t="s">
        <v>1649</v>
      </c>
      <c r="BP128" s="528" t="s">
        <v>1649</v>
      </c>
      <c r="BQ128" s="528" t="s">
        <v>1649</v>
      </c>
      <c r="BR128" s="528" t="s">
        <v>1402</v>
      </c>
      <c r="BS128" s="528" t="s">
        <v>1402</v>
      </c>
      <c r="BT128" s="528" t="s">
        <v>1402</v>
      </c>
      <c r="BU128" s="528" t="s">
        <v>1402</v>
      </c>
      <c r="BV128" s="528" t="s">
        <v>1402</v>
      </c>
      <c r="BW128" s="528" t="s">
        <v>1402</v>
      </c>
      <c r="BX128" s="528" t="s">
        <v>1402</v>
      </c>
      <c r="BY128" s="528" t="s">
        <v>1402</v>
      </c>
      <c r="BZ128" s="528" t="s">
        <v>1402</v>
      </c>
      <c r="CA128" s="528" t="s">
        <v>1402</v>
      </c>
      <c r="CB128" s="528" t="s">
        <v>1402</v>
      </c>
      <c r="CC128" s="528" t="s">
        <v>1402</v>
      </c>
      <c r="CD128" s="528" t="s">
        <v>1402</v>
      </c>
      <c r="CE128" s="528" t="s">
        <v>1402</v>
      </c>
      <c r="CF128" s="528" t="s">
        <v>1402</v>
      </c>
      <c r="CG128" s="528" t="s">
        <v>1402</v>
      </c>
      <c r="CH128" s="528" t="s">
        <v>1402</v>
      </c>
      <c r="CI128" s="528" t="s">
        <v>1402</v>
      </c>
      <c r="CJ128" s="528" t="s">
        <v>1402</v>
      </c>
      <c r="CK128" s="528" t="s">
        <v>1912</v>
      </c>
      <c r="CL128" s="528" t="s">
        <v>1402</v>
      </c>
      <c r="CM128" s="528" t="s">
        <v>31</v>
      </c>
      <c r="CN128" s="528" t="s">
        <v>459</v>
      </c>
      <c r="CO128" s="528" t="s">
        <v>459</v>
      </c>
      <c r="CP128" s="528"/>
      <c r="CQ128" s="528"/>
      <c r="CR128" s="528"/>
      <c r="CS128" s="528"/>
      <c r="CT128" s="528"/>
      <c r="CU128" s="528"/>
      <c r="CV128" s="528"/>
      <c r="CW128" s="528"/>
      <c r="CX128" s="528" t="s">
        <v>1913</v>
      </c>
    </row>
    <row r="129" ht="14.25" spans="1:102">
      <c r="A129" s="529" t="s">
        <v>1224</v>
      </c>
      <c r="B129" s="529">
        <v>3001</v>
      </c>
      <c r="C129" s="529" t="s">
        <v>1225</v>
      </c>
      <c r="D129" s="529" t="s">
        <v>1643</v>
      </c>
      <c r="E129" s="529" t="s">
        <v>1402</v>
      </c>
      <c r="F129" s="529" t="s">
        <v>1402</v>
      </c>
      <c r="G129" s="529" t="s">
        <v>1402</v>
      </c>
      <c r="H129" s="529" t="s">
        <v>1402</v>
      </c>
      <c r="I129" s="529" t="e">
        <f>人物卡!$S$11*10+人物卡!$S$10*10</f>
        <v>#VALUE!</v>
      </c>
      <c r="J129" s="529" t="e">
        <f>人物卡!$S$11*10+人物卡!$S$8*10</f>
        <v>#VALUE!</v>
      </c>
      <c r="K129" s="529" t="s">
        <v>1402</v>
      </c>
      <c r="L129" s="529" t="s">
        <v>1402</v>
      </c>
      <c r="M129" s="529" t="s">
        <v>1402</v>
      </c>
      <c r="N129" s="529" t="s">
        <v>1643</v>
      </c>
      <c r="O129" s="529" t="s">
        <v>1402</v>
      </c>
      <c r="P129" s="529" t="s">
        <v>1402</v>
      </c>
      <c r="Q129" s="529" t="s">
        <v>1402</v>
      </c>
      <c r="R129" s="529" t="s">
        <v>1402</v>
      </c>
      <c r="S129" s="529" t="s">
        <v>1402</v>
      </c>
      <c r="T129" s="529" t="s">
        <v>1402</v>
      </c>
      <c r="U129" s="529" t="s">
        <v>1402</v>
      </c>
      <c r="V129" s="529" t="s">
        <v>1402</v>
      </c>
      <c r="W129" s="529" t="s">
        <v>1402</v>
      </c>
      <c r="X129" s="529" t="s">
        <v>1402</v>
      </c>
      <c r="Y129" s="529" t="s">
        <v>1402</v>
      </c>
      <c r="Z129" s="529" t="s">
        <v>1402</v>
      </c>
      <c r="AA129" s="529" t="s">
        <v>1402</v>
      </c>
      <c r="AB129" s="529" t="s">
        <v>1643</v>
      </c>
      <c r="AC129" s="529" t="s">
        <v>1402</v>
      </c>
      <c r="AD129" s="529" t="s">
        <v>1402</v>
      </c>
      <c r="AE129" s="529" t="s">
        <v>1643</v>
      </c>
      <c r="AF129" s="529" t="s">
        <v>1643</v>
      </c>
      <c r="AG129" s="529" t="s">
        <v>1402</v>
      </c>
      <c r="AH129" s="529" t="s">
        <v>1402</v>
      </c>
      <c r="AI129" s="529" t="s">
        <v>1402</v>
      </c>
      <c r="AJ129" s="529" t="s">
        <v>1402</v>
      </c>
      <c r="AK129" s="529" t="s">
        <v>1402</v>
      </c>
      <c r="AL129" s="529" t="s">
        <v>1402</v>
      </c>
      <c r="AM129" s="529" t="s">
        <v>1402</v>
      </c>
      <c r="AN129" s="529" t="s">
        <v>1643</v>
      </c>
      <c r="AO129" s="529" t="s">
        <v>1402</v>
      </c>
      <c r="AP129" s="529" t="s">
        <v>1402</v>
      </c>
      <c r="AQ129" s="529" t="s">
        <v>1643</v>
      </c>
      <c r="AR129" s="529" t="s">
        <v>1402</v>
      </c>
      <c r="AS129" s="529" t="s">
        <v>1402</v>
      </c>
      <c r="AT129" s="529" t="s">
        <v>1402</v>
      </c>
      <c r="AU129" s="529" t="s">
        <v>1643</v>
      </c>
      <c r="AV129" s="529" t="s">
        <v>1402</v>
      </c>
      <c r="AW129" s="529" t="s">
        <v>1402</v>
      </c>
      <c r="AX129" s="529" t="s">
        <v>1402</v>
      </c>
      <c r="AY129" s="529" t="s">
        <v>1402</v>
      </c>
      <c r="AZ129" s="529" t="s">
        <v>1402</v>
      </c>
      <c r="BA129" s="529" t="s">
        <v>1402</v>
      </c>
      <c r="BB129" s="529" t="s">
        <v>1402</v>
      </c>
      <c r="BC129" s="529" t="s">
        <v>1402</v>
      </c>
      <c r="BD129" s="529" t="s">
        <v>1402</v>
      </c>
      <c r="BE129" s="529" t="s">
        <v>1402</v>
      </c>
      <c r="BF129" s="529" t="s">
        <v>1402</v>
      </c>
      <c r="BG129" s="529" t="s">
        <v>1402</v>
      </c>
      <c r="BH129" s="529" t="s">
        <v>1402</v>
      </c>
      <c r="BI129" s="529" t="s">
        <v>1402</v>
      </c>
      <c r="BJ129" s="529" t="s">
        <v>1402</v>
      </c>
      <c r="BK129" s="529" t="s">
        <v>1402</v>
      </c>
      <c r="BL129" s="529" t="s">
        <v>1402</v>
      </c>
      <c r="BM129" s="529" t="s">
        <v>1402</v>
      </c>
      <c r="BN129" s="529" t="s">
        <v>1402</v>
      </c>
      <c r="BO129" s="529" t="s">
        <v>1402</v>
      </c>
      <c r="BP129" s="529" t="s">
        <v>1402</v>
      </c>
      <c r="BQ129" s="529" t="s">
        <v>1402</v>
      </c>
      <c r="BR129" s="529" t="s">
        <v>1643</v>
      </c>
      <c r="BS129" s="529" t="s">
        <v>1402</v>
      </c>
      <c r="BT129" s="529" t="s">
        <v>1402</v>
      </c>
      <c r="BU129" s="529" t="s">
        <v>1402</v>
      </c>
      <c r="BV129" s="529" t="s">
        <v>1402</v>
      </c>
      <c r="BW129" s="529" t="s">
        <v>1402</v>
      </c>
      <c r="BX129" s="529" t="s">
        <v>1402</v>
      </c>
      <c r="BY129" s="529" t="s">
        <v>1402</v>
      </c>
      <c r="BZ129" s="529" t="s">
        <v>1402</v>
      </c>
      <c r="CA129" s="529" t="s">
        <v>1402</v>
      </c>
      <c r="CB129" s="529" t="s">
        <v>1402</v>
      </c>
      <c r="CC129" s="529" t="s">
        <v>1402</v>
      </c>
      <c r="CD129" s="529" t="s">
        <v>1402</v>
      </c>
      <c r="CE129" s="529" t="s">
        <v>1402</v>
      </c>
      <c r="CF129" s="529" t="s">
        <v>1402</v>
      </c>
      <c r="CG129" s="529" t="s">
        <v>1402</v>
      </c>
      <c r="CH129" s="529" t="s">
        <v>1402</v>
      </c>
      <c r="CI129" s="529" t="s">
        <v>1402</v>
      </c>
      <c r="CJ129" s="529" t="s">
        <v>1402</v>
      </c>
      <c r="CK129" s="529" t="s">
        <v>1914</v>
      </c>
      <c r="CL129" s="529" t="s">
        <v>1915</v>
      </c>
      <c r="CM129" s="529" t="s">
        <v>447</v>
      </c>
      <c r="CN129" s="529" t="s">
        <v>29</v>
      </c>
      <c r="CO129" s="529" t="s">
        <v>459</v>
      </c>
      <c r="CP129" s="529"/>
      <c r="CQ129" s="529"/>
      <c r="CR129" s="529"/>
      <c r="CS129" s="529"/>
      <c r="CT129" s="529"/>
      <c r="CU129" s="529"/>
      <c r="CV129" s="529"/>
      <c r="CW129" s="529"/>
      <c r="CX129" s="529" t="s">
        <v>1916</v>
      </c>
    </row>
    <row r="130" ht="14.25" spans="1:102">
      <c r="A130" s="528" t="s">
        <v>1084</v>
      </c>
      <c r="B130" s="528">
        <v>3002</v>
      </c>
      <c r="C130" s="528" t="s">
        <v>889</v>
      </c>
      <c r="D130" s="528" t="s">
        <v>1643</v>
      </c>
      <c r="E130" s="528" t="s">
        <v>1643</v>
      </c>
      <c r="F130" s="528" t="s">
        <v>1643</v>
      </c>
      <c r="G130" s="528" t="s">
        <v>1402</v>
      </c>
      <c r="H130" s="528" t="s">
        <v>1402</v>
      </c>
      <c r="I130" s="528" t="e">
        <f>人物卡!$S$11*10+人物卡!$S$10*10</f>
        <v>#VALUE!</v>
      </c>
      <c r="J130" s="528" t="e">
        <f>人物卡!$S$11*10+人物卡!$S$8*10</f>
        <v>#VALUE!</v>
      </c>
      <c r="K130" s="528" t="s">
        <v>1402</v>
      </c>
      <c r="L130" s="528" t="s">
        <v>1402</v>
      </c>
      <c r="M130" s="528" t="s">
        <v>1402</v>
      </c>
      <c r="N130" s="528" t="s">
        <v>1402</v>
      </c>
      <c r="O130" s="528" t="s">
        <v>1402</v>
      </c>
      <c r="P130" s="528" t="s">
        <v>1402</v>
      </c>
      <c r="Q130" s="528" t="s">
        <v>1402</v>
      </c>
      <c r="R130" s="528" t="s">
        <v>1402</v>
      </c>
      <c r="S130" s="528" t="s">
        <v>1402</v>
      </c>
      <c r="T130" s="528" t="s">
        <v>1402</v>
      </c>
      <c r="U130" s="528" t="s">
        <v>1402</v>
      </c>
      <c r="V130" s="528" t="s">
        <v>1402</v>
      </c>
      <c r="W130" s="528" t="s">
        <v>1402</v>
      </c>
      <c r="X130" s="528" t="s">
        <v>1402</v>
      </c>
      <c r="Y130" s="528" t="s">
        <v>1402</v>
      </c>
      <c r="Z130" s="528" t="s">
        <v>1643</v>
      </c>
      <c r="AA130" s="528" t="s">
        <v>1402</v>
      </c>
      <c r="AB130" s="528" t="s">
        <v>1643</v>
      </c>
      <c r="AC130" s="528" t="s">
        <v>1402</v>
      </c>
      <c r="AD130" s="528" t="s">
        <v>1402</v>
      </c>
      <c r="AE130" s="528" t="s">
        <v>1402</v>
      </c>
      <c r="AF130" s="528" t="s">
        <v>1402</v>
      </c>
      <c r="AG130" s="528" t="s">
        <v>1402</v>
      </c>
      <c r="AH130" s="528" t="s">
        <v>1402</v>
      </c>
      <c r="AI130" s="528" t="s">
        <v>1402</v>
      </c>
      <c r="AJ130" s="528" t="s">
        <v>1402</v>
      </c>
      <c r="AK130" s="528" t="s">
        <v>1643</v>
      </c>
      <c r="AL130" s="528" t="s">
        <v>1402</v>
      </c>
      <c r="AM130" s="528" t="s">
        <v>1402</v>
      </c>
      <c r="AN130" s="528" t="s">
        <v>1643</v>
      </c>
      <c r="AO130" s="528" t="s">
        <v>1402</v>
      </c>
      <c r="AP130" s="528" t="s">
        <v>1402</v>
      </c>
      <c r="AQ130" s="528" t="s">
        <v>1402</v>
      </c>
      <c r="AR130" s="528" t="s">
        <v>1402</v>
      </c>
      <c r="AS130" s="528" t="s">
        <v>1402</v>
      </c>
      <c r="AT130" s="528" t="s">
        <v>1402</v>
      </c>
      <c r="AU130" s="528" t="s">
        <v>1402</v>
      </c>
      <c r="AV130" s="528" t="s">
        <v>1402</v>
      </c>
      <c r="AW130" s="528" t="s">
        <v>1402</v>
      </c>
      <c r="AX130" s="528" t="s">
        <v>1402</v>
      </c>
      <c r="AY130" s="528" t="s">
        <v>1402</v>
      </c>
      <c r="AZ130" s="528" t="s">
        <v>1402</v>
      </c>
      <c r="BA130" s="528" t="s">
        <v>1402</v>
      </c>
      <c r="BB130" s="528" t="s">
        <v>1402</v>
      </c>
      <c r="BC130" s="528" t="s">
        <v>1402</v>
      </c>
      <c r="BD130" s="528" t="s">
        <v>1402</v>
      </c>
      <c r="BE130" s="528" t="s">
        <v>1402</v>
      </c>
      <c r="BF130" s="528" t="s">
        <v>1402</v>
      </c>
      <c r="BG130" s="528" t="s">
        <v>1402</v>
      </c>
      <c r="BH130" s="528" t="s">
        <v>1402</v>
      </c>
      <c r="BI130" s="528" t="s">
        <v>1402</v>
      </c>
      <c r="BJ130" s="528" t="s">
        <v>1402</v>
      </c>
      <c r="BK130" s="528" t="s">
        <v>1402</v>
      </c>
      <c r="BL130" s="528" t="s">
        <v>1402</v>
      </c>
      <c r="BM130" s="528" t="s">
        <v>1402</v>
      </c>
      <c r="BN130" s="528" t="s">
        <v>1402</v>
      </c>
      <c r="BO130" s="528" t="s">
        <v>1402</v>
      </c>
      <c r="BP130" s="528" t="s">
        <v>1402</v>
      </c>
      <c r="BQ130" s="528" t="s">
        <v>1402</v>
      </c>
      <c r="BR130" s="528" t="s">
        <v>1402</v>
      </c>
      <c r="BS130" s="528" t="s">
        <v>1643</v>
      </c>
      <c r="BT130" s="528" t="s">
        <v>1402</v>
      </c>
      <c r="BU130" s="528" t="s">
        <v>1643</v>
      </c>
      <c r="BV130" s="528" t="s">
        <v>1402</v>
      </c>
      <c r="BW130" s="528" t="s">
        <v>1402</v>
      </c>
      <c r="BX130" s="528" t="s">
        <v>1402</v>
      </c>
      <c r="BY130" s="528" t="s">
        <v>1402</v>
      </c>
      <c r="BZ130" s="528" t="s">
        <v>1402</v>
      </c>
      <c r="CA130" s="528" t="s">
        <v>1402</v>
      </c>
      <c r="CB130" s="528" t="s">
        <v>1402</v>
      </c>
      <c r="CC130" s="528" t="s">
        <v>1402</v>
      </c>
      <c r="CD130" s="528" t="s">
        <v>1402</v>
      </c>
      <c r="CE130" s="528" t="s">
        <v>1402</v>
      </c>
      <c r="CF130" s="528" t="s">
        <v>1402</v>
      </c>
      <c r="CG130" s="528" t="s">
        <v>1402</v>
      </c>
      <c r="CH130" s="528" t="s">
        <v>1402</v>
      </c>
      <c r="CI130" s="528" t="s">
        <v>1402</v>
      </c>
      <c r="CJ130" s="528" t="s">
        <v>1402</v>
      </c>
      <c r="CK130" s="528" t="s">
        <v>1917</v>
      </c>
      <c r="CL130" s="528" t="s">
        <v>1402</v>
      </c>
      <c r="CM130" s="528" t="s">
        <v>31</v>
      </c>
      <c r="CN130" s="528" t="s">
        <v>459</v>
      </c>
      <c r="CO130" s="528" t="s">
        <v>459</v>
      </c>
      <c r="CP130" s="528"/>
      <c r="CQ130" s="528"/>
      <c r="CR130" s="528"/>
      <c r="CS130" s="528"/>
      <c r="CT130" s="528"/>
      <c r="CU130" s="528"/>
      <c r="CV130" s="528"/>
      <c r="CW130" s="528"/>
      <c r="CX130" s="528" t="s">
        <v>1918</v>
      </c>
    </row>
    <row r="131" ht="14.25" spans="1:102">
      <c r="A131" s="529" t="s">
        <v>1229</v>
      </c>
      <c r="B131" s="529">
        <v>3003</v>
      </c>
      <c r="C131" s="529" t="s">
        <v>920</v>
      </c>
      <c r="D131" s="529" t="s">
        <v>1402</v>
      </c>
      <c r="E131" s="529" t="s">
        <v>1402</v>
      </c>
      <c r="F131" s="529" t="s">
        <v>1402</v>
      </c>
      <c r="G131" s="529" t="s">
        <v>1402</v>
      </c>
      <c r="H131" s="529" t="s">
        <v>1402</v>
      </c>
      <c r="I131" s="529" t="e">
        <f>人物卡!$S$11*10+人物卡!$S$10*10</f>
        <v>#VALUE!</v>
      </c>
      <c r="J131" s="529" t="e">
        <f>人物卡!$S$11*10+人物卡!$S$8*10</f>
        <v>#VALUE!</v>
      </c>
      <c r="K131" s="529" t="s">
        <v>1402</v>
      </c>
      <c r="L131" s="529" t="s">
        <v>1402</v>
      </c>
      <c r="M131" s="529" t="s">
        <v>1402</v>
      </c>
      <c r="N131" s="529" t="s">
        <v>1402</v>
      </c>
      <c r="O131" s="529" t="s">
        <v>1402</v>
      </c>
      <c r="P131" s="529" t="s">
        <v>1402</v>
      </c>
      <c r="Q131" s="529" t="s">
        <v>1402</v>
      </c>
      <c r="R131" s="529" t="s">
        <v>1402</v>
      </c>
      <c r="S131" s="529" t="s">
        <v>1402</v>
      </c>
      <c r="T131" s="529" t="s">
        <v>1402</v>
      </c>
      <c r="U131" s="529" t="s">
        <v>1402</v>
      </c>
      <c r="V131" s="529" t="s">
        <v>1402</v>
      </c>
      <c r="W131" s="529" t="s">
        <v>1402</v>
      </c>
      <c r="X131" s="529" t="s">
        <v>1643</v>
      </c>
      <c r="Y131" s="529" t="s">
        <v>1402</v>
      </c>
      <c r="Z131" s="529" t="s">
        <v>1402</v>
      </c>
      <c r="AA131" s="529" t="s">
        <v>1402</v>
      </c>
      <c r="AB131" s="529" t="s">
        <v>1402</v>
      </c>
      <c r="AC131" s="529" t="s">
        <v>1402</v>
      </c>
      <c r="AD131" s="529" t="s">
        <v>1643</v>
      </c>
      <c r="AE131" s="529" t="s">
        <v>1402</v>
      </c>
      <c r="AF131" s="529" t="s">
        <v>1402</v>
      </c>
      <c r="AG131" s="529" t="s">
        <v>1402</v>
      </c>
      <c r="AH131" s="529" t="s">
        <v>1402</v>
      </c>
      <c r="AI131" s="529" t="s">
        <v>1402</v>
      </c>
      <c r="AJ131" s="529" t="s">
        <v>1402</v>
      </c>
      <c r="AK131" s="529" t="s">
        <v>1643</v>
      </c>
      <c r="AL131" s="529" t="s">
        <v>1402</v>
      </c>
      <c r="AM131" s="529" t="s">
        <v>1402</v>
      </c>
      <c r="AN131" s="529" t="s">
        <v>1402</v>
      </c>
      <c r="AO131" s="529" t="s">
        <v>1402</v>
      </c>
      <c r="AP131" s="529" t="s">
        <v>1402</v>
      </c>
      <c r="AQ131" s="529" t="s">
        <v>1402</v>
      </c>
      <c r="AR131" s="529" t="s">
        <v>1402</v>
      </c>
      <c r="AS131" s="529" t="s">
        <v>1402</v>
      </c>
      <c r="AT131" s="529" t="s">
        <v>1402</v>
      </c>
      <c r="AU131" s="529" t="s">
        <v>1402</v>
      </c>
      <c r="AV131" s="529" t="s">
        <v>1402</v>
      </c>
      <c r="AW131" s="529" t="s">
        <v>1402</v>
      </c>
      <c r="AX131" s="529" t="s">
        <v>1402</v>
      </c>
      <c r="AY131" s="529" t="s">
        <v>1402</v>
      </c>
      <c r="AZ131" s="529" t="s">
        <v>1402</v>
      </c>
      <c r="BA131" s="529" t="s">
        <v>1643</v>
      </c>
      <c r="BB131" s="529" t="s">
        <v>1643</v>
      </c>
      <c r="BC131" s="529" t="s">
        <v>1402</v>
      </c>
      <c r="BD131" s="529" t="s">
        <v>1402</v>
      </c>
      <c r="BE131" s="529" t="s">
        <v>1402</v>
      </c>
      <c r="BF131" s="529" t="s">
        <v>1402</v>
      </c>
      <c r="BG131" s="529" t="s">
        <v>1402</v>
      </c>
      <c r="BH131" s="529" t="s">
        <v>1402</v>
      </c>
      <c r="BI131" s="529" t="s">
        <v>1402</v>
      </c>
      <c r="BJ131" s="529" t="s">
        <v>1402</v>
      </c>
      <c r="BK131" s="529" t="s">
        <v>1402</v>
      </c>
      <c r="BL131" s="529" t="s">
        <v>1402</v>
      </c>
      <c r="BM131" s="529" t="s">
        <v>1402</v>
      </c>
      <c r="BN131" s="529" t="s">
        <v>1402</v>
      </c>
      <c r="BO131" s="529" t="s">
        <v>1402</v>
      </c>
      <c r="BP131" s="529" t="s">
        <v>1402</v>
      </c>
      <c r="BQ131" s="529" t="s">
        <v>1402</v>
      </c>
      <c r="BR131" s="529" t="s">
        <v>1402</v>
      </c>
      <c r="BS131" s="529" t="s">
        <v>1643</v>
      </c>
      <c r="BT131" s="529" t="s">
        <v>1643</v>
      </c>
      <c r="BU131" s="529" t="s">
        <v>1402</v>
      </c>
      <c r="BV131" s="529" t="s">
        <v>1402</v>
      </c>
      <c r="BW131" s="529" t="s">
        <v>1402</v>
      </c>
      <c r="BX131" s="529" t="s">
        <v>1402</v>
      </c>
      <c r="BY131" s="529" t="s">
        <v>1402</v>
      </c>
      <c r="BZ131" s="529" t="s">
        <v>1402</v>
      </c>
      <c r="CA131" s="529" t="s">
        <v>1402</v>
      </c>
      <c r="CB131" s="529" t="s">
        <v>1402</v>
      </c>
      <c r="CC131" s="529" t="s">
        <v>1402</v>
      </c>
      <c r="CD131" s="529" t="s">
        <v>1402</v>
      </c>
      <c r="CE131" s="529" t="s">
        <v>1402</v>
      </c>
      <c r="CF131" s="529" t="s">
        <v>1402</v>
      </c>
      <c r="CG131" s="529" t="s">
        <v>1402</v>
      </c>
      <c r="CH131" s="529" t="s">
        <v>1402</v>
      </c>
      <c r="CI131" s="529" t="s">
        <v>1402</v>
      </c>
      <c r="CJ131" s="529" t="s">
        <v>1402</v>
      </c>
      <c r="CK131" s="529" t="s">
        <v>1919</v>
      </c>
      <c r="CL131" s="529" t="s">
        <v>1402</v>
      </c>
      <c r="CM131" s="529" t="s">
        <v>21</v>
      </c>
      <c r="CN131" s="529" t="s">
        <v>459</v>
      </c>
      <c r="CO131" s="529" t="s">
        <v>459</v>
      </c>
      <c r="CP131" s="529"/>
      <c r="CQ131" s="529"/>
      <c r="CR131" s="529"/>
      <c r="CS131" s="529"/>
      <c r="CT131" s="529"/>
      <c r="CU131" s="529"/>
      <c r="CV131" s="529"/>
      <c r="CW131" s="529"/>
      <c r="CX131" s="529" t="s">
        <v>1920</v>
      </c>
    </row>
    <row r="132" ht="14.25" spans="1:102">
      <c r="A132" s="528" t="s">
        <v>1231</v>
      </c>
      <c r="B132" s="528">
        <v>3004</v>
      </c>
      <c r="C132" s="528" t="s">
        <v>1232</v>
      </c>
      <c r="D132" s="528" t="s">
        <v>1643</v>
      </c>
      <c r="E132" s="528" t="s">
        <v>1402</v>
      </c>
      <c r="F132" s="528" t="s">
        <v>1643</v>
      </c>
      <c r="G132" s="528" t="s">
        <v>1402</v>
      </c>
      <c r="H132" s="528" t="s">
        <v>1402</v>
      </c>
      <c r="I132" s="528" t="e">
        <f>人物卡!$S$11*10+人物卡!$S$10*10</f>
        <v>#VALUE!</v>
      </c>
      <c r="J132" s="528" t="e">
        <f>人物卡!$S$11*10+人物卡!$S$8*10</f>
        <v>#VALUE!</v>
      </c>
      <c r="K132" s="528" t="s">
        <v>1402</v>
      </c>
      <c r="L132" s="528" t="s">
        <v>1402</v>
      </c>
      <c r="M132" s="528" t="s">
        <v>1402</v>
      </c>
      <c r="N132" s="528" t="s">
        <v>1402</v>
      </c>
      <c r="O132" s="528" t="s">
        <v>1402</v>
      </c>
      <c r="P132" s="528" t="s">
        <v>1402</v>
      </c>
      <c r="Q132" s="528" t="s">
        <v>1402</v>
      </c>
      <c r="R132" s="528" t="s">
        <v>1402</v>
      </c>
      <c r="S132" s="528" t="s">
        <v>1402</v>
      </c>
      <c r="T132" s="528" t="s">
        <v>1402</v>
      </c>
      <c r="U132" s="528" t="s">
        <v>1402</v>
      </c>
      <c r="V132" s="528" t="s">
        <v>1402</v>
      </c>
      <c r="W132" s="528" t="s">
        <v>1402</v>
      </c>
      <c r="X132" s="528" t="s">
        <v>1402</v>
      </c>
      <c r="Y132" s="528" t="s">
        <v>1402</v>
      </c>
      <c r="Z132" s="528" t="s">
        <v>1402</v>
      </c>
      <c r="AA132" s="528" t="s">
        <v>1643</v>
      </c>
      <c r="AB132" s="528" t="s">
        <v>1402</v>
      </c>
      <c r="AC132" s="528" t="s">
        <v>1402</v>
      </c>
      <c r="AD132" s="528" t="s">
        <v>1402</v>
      </c>
      <c r="AE132" s="528" t="s">
        <v>1402</v>
      </c>
      <c r="AF132" s="528" t="s">
        <v>1402</v>
      </c>
      <c r="AG132" s="528" t="s">
        <v>1402</v>
      </c>
      <c r="AH132" s="528" t="s">
        <v>1402</v>
      </c>
      <c r="AI132" s="528" t="s">
        <v>1402</v>
      </c>
      <c r="AJ132" s="528" t="s">
        <v>1402</v>
      </c>
      <c r="AK132" s="528" t="s">
        <v>1402</v>
      </c>
      <c r="AL132" s="528" t="s">
        <v>1402</v>
      </c>
      <c r="AM132" s="528" t="s">
        <v>1402</v>
      </c>
      <c r="AN132" s="528" t="s">
        <v>1402</v>
      </c>
      <c r="AO132" s="528" t="s">
        <v>1402</v>
      </c>
      <c r="AP132" s="528" t="s">
        <v>1402</v>
      </c>
      <c r="AQ132" s="528" t="s">
        <v>1402</v>
      </c>
      <c r="AR132" s="528" t="s">
        <v>1402</v>
      </c>
      <c r="AS132" s="528" t="s">
        <v>1402</v>
      </c>
      <c r="AT132" s="528" t="s">
        <v>1402</v>
      </c>
      <c r="AU132" s="528" t="s">
        <v>1402</v>
      </c>
      <c r="AV132" s="528" t="s">
        <v>1643</v>
      </c>
      <c r="AW132" s="528" t="s">
        <v>1402</v>
      </c>
      <c r="AX132" s="528" t="s">
        <v>1402</v>
      </c>
      <c r="AY132" s="528" t="s">
        <v>1402</v>
      </c>
      <c r="AZ132" s="528" t="s">
        <v>1402</v>
      </c>
      <c r="BA132" s="528" t="s">
        <v>1402</v>
      </c>
      <c r="BB132" s="528" t="s">
        <v>1402</v>
      </c>
      <c r="BC132" s="528" t="s">
        <v>1402</v>
      </c>
      <c r="BD132" s="528" t="s">
        <v>1402</v>
      </c>
      <c r="BE132" s="528" t="s">
        <v>1402</v>
      </c>
      <c r="BF132" s="528" t="s">
        <v>1402</v>
      </c>
      <c r="BG132" s="528" t="s">
        <v>1402</v>
      </c>
      <c r="BH132" s="528" t="s">
        <v>1402</v>
      </c>
      <c r="BI132" s="528" t="s">
        <v>1402</v>
      </c>
      <c r="BJ132" s="528" t="s">
        <v>1402</v>
      </c>
      <c r="BK132" s="528" t="s">
        <v>1402</v>
      </c>
      <c r="BL132" s="528" t="s">
        <v>1402</v>
      </c>
      <c r="BM132" s="528" t="s">
        <v>1402</v>
      </c>
      <c r="BN132" s="528" t="s">
        <v>1402</v>
      </c>
      <c r="BO132" s="528" t="s">
        <v>1402</v>
      </c>
      <c r="BP132" s="528" t="s">
        <v>1402</v>
      </c>
      <c r="BQ132" s="528" t="s">
        <v>1402</v>
      </c>
      <c r="BR132" s="528" t="s">
        <v>1402</v>
      </c>
      <c r="BS132" s="528" t="s">
        <v>1643</v>
      </c>
      <c r="BT132" s="528" t="s">
        <v>1643</v>
      </c>
      <c r="BU132" s="528" t="s">
        <v>1643</v>
      </c>
      <c r="BV132" s="528" t="s">
        <v>1402</v>
      </c>
      <c r="BW132" s="528" t="s">
        <v>1643</v>
      </c>
      <c r="BX132" s="528" t="s">
        <v>1402</v>
      </c>
      <c r="BY132" s="528" t="s">
        <v>1402</v>
      </c>
      <c r="BZ132" s="528" t="s">
        <v>1402</v>
      </c>
      <c r="CA132" s="528" t="s">
        <v>1402</v>
      </c>
      <c r="CB132" s="528" t="s">
        <v>1402</v>
      </c>
      <c r="CC132" s="528" t="s">
        <v>1402</v>
      </c>
      <c r="CD132" s="528" t="s">
        <v>1402</v>
      </c>
      <c r="CE132" s="528" t="s">
        <v>1402</v>
      </c>
      <c r="CF132" s="528" t="s">
        <v>1402</v>
      </c>
      <c r="CG132" s="528" t="s">
        <v>1402</v>
      </c>
      <c r="CH132" s="528" t="s">
        <v>1402</v>
      </c>
      <c r="CI132" s="528" t="s">
        <v>1402</v>
      </c>
      <c r="CJ132" s="528" t="s">
        <v>1402</v>
      </c>
      <c r="CK132" s="528" t="s">
        <v>1921</v>
      </c>
      <c r="CL132" s="528" t="s">
        <v>1402</v>
      </c>
      <c r="CM132" s="528" t="s">
        <v>21</v>
      </c>
      <c r="CN132" s="528" t="s">
        <v>459</v>
      </c>
      <c r="CO132" s="528" t="s">
        <v>459</v>
      </c>
      <c r="CP132" s="528"/>
      <c r="CQ132" s="528"/>
      <c r="CR132" s="528"/>
      <c r="CS132" s="528"/>
      <c r="CT132" s="528"/>
      <c r="CU132" s="528"/>
      <c r="CV132" s="528"/>
      <c r="CW132" s="528"/>
      <c r="CX132" s="528" t="s">
        <v>1922</v>
      </c>
    </row>
    <row r="133" ht="14.25" spans="1:102">
      <c r="A133" s="529" t="s">
        <v>1234</v>
      </c>
      <c r="B133" s="529">
        <v>3005</v>
      </c>
      <c r="C133" s="529" t="s">
        <v>920</v>
      </c>
      <c r="D133" s="529" t="s">
        <v>1402</v>
      </c>
      <c r="E133" s="529" t="s">
        <v>1402</v>
      </c>
      <c r="F133" s="529" t="s">
        <v>1643</v>
      </c>
      <c r="G133" s="529" t="s">
        <v>1402</v>
      </c>
      <c r="H133" s="529" t="s">
        <v>1402</v>
      </c>
      <c r="I133" s="529" t="e">
        <f>人物卡!$S$11*10+人物卡!$S$10*10</f>
        <v>#VALUE!</v>
      </c>
      <c r="J133" s="529" t="e">
        <f>人物卡!$S$11*10+人物卡!$S$8*10</f>
        <v>#VALUE!</v>
      </c>
      <c r="K133" s="529" t="s">
        <v>1402</v>
      </c>
      <c r="L133" s="529" t="s">
        <v>1402</v>
      </c>
      <c r="M133" s="529" t="s">
        <v>1402</v>
      </c>
      <c r="N133" s="529" t="s">
        <v>1402</v>
      </c>
      <c r="O133" s="529" t="s">
        <v>1402</v>
      </c>
      <c r="P133" s="529" t="s">
        <v>1402</v>
      </c>
      <c r="Q133" s="529" t="s">
        <v>1402</v>
      </c>
      <c r="R133" s="529" t="s">
        <v>1402</v>
      </c>
      <c r="S133" s="529" t="s">
        <v>1402</v>
      </c>
      <c r="T133" s="529" t="s">
        <v>1402</v>
      </c>
      <c r="U133" s="529" t="s">
        <v>1402</v>
      </c>
      <c r="V133" s="529" t="s">
        <v>1402</v>
      </c>
      <c r="W133" s="529" t="s">
        <v>1402</v>
      </c>
      <c r="X133" s="529" t="s">
        <v>1402</v>
      </c>
      <c r="Y133" s="529" t="s">
        <v>1402</v>
      </c>
      <c r="Z133" s="529" t="s">
        <v>1402</v>
      </c>
      <c r="AA133" s="529" t="s">
        <v>1402</v>
      </c>
      <c r="AB133" s="529" t="s">
        <v>1402</v>
      </c>
      <c r="AC133" s="529" t="s">
        <v>1402</v>
      </c>
      <c r="AD133" s="529" t="s">
        <v>1402</v>
      </c>
      <c r="AE133" s="529" t="s">
        <v>1402</v>
      </c>
      <c r="AF133" s="529" t="s">
        <v>1402</v>
      </c>
      <c r="AG133" s="529" t="s">
        <v>1402</v>
      </c>
      <c r="AH133" s="529" t="s">
        <v>1402</v>
      </c>
      <c r="AI133" s="529" t="s">
        <v>1402</v>
      </c>
      <c r="AJ133" s="529" t="s">
        <v>1402</v>
      </c>
      <c r="AK133" s="529" t="s">
        <v>1402</v>
      </c>
      <c r="AL133" s="529" t="s">
        <v>1402</v>
      </c>
      <c r="AM133" s="529" t="s">
        <v>1402</v>
      </c>
      <c r="AN133" s="529" t="s">
        <v>1643</v>
      </c>
      <c r="AO133" s="529" t="s">
        <v>1402</v>
      </c>
      <c r="AP133" s="529" t="s">
        <v>1402</v>
      </c>
      <c r="AQ133" s="529" t="s">
        <v>1402</v>
      </c>
      <c r="AR133" s="529" t="s">
        <v>1402</v>
      </c>
      <c r="AS133" s="529" t="s">
        <v>1402</v>
      </c>
      <c r="AT133" s="529" t="s">
        <v>1402</v>
      </c>
      <c r="AU133" s="529" t="s">
        <v>1402</v>
      </c>
      <c r="AV133" s="529" t="s">
        <v>1643</v>
      </c>
      <c r="AW133" s="529" t="s">
        <v>1402</v>
      </c>
      <c r="AX133" s="529" t="s">
        <v>1402</v>
      </c>
      <c r="AY133" s="529" t="s">
        <v>1402</v>
      </c>
      <c r="AZ133" s="529" t="s">
        <v>1402</v>
      </c>
      <c r="BA133" s="529" t="s">
        <v>1402</v>
      </c>
      <c r="BB133" s="529" t="s">
        <v>1402</v>
      </c>
      <c r="BC133" s="529" t="s">
        <v>1402</v>
      </c>
      <c r="BD133" s="529" t="s">
        <v>1402</v>
      </c>
      <c r="BE133" s="529" t="s">
        <v>1402</v>
      </c>
      <c r="BF133" s="529" t="s">
        <v>1402</v>
      </c>
      <c r="BG133" s="529" t="s">
        <v>1402</v>
      </c>
      <c r="BH133" s="529" t="s">
        <v>1402</v>
      </c>
      <c r="BI133" s="529" t="s">
        <v>1402</v>
      </c>
      <c r="BJ133" s="529" t="s">
        <v>1402</v>
      </c>
      <c r="BK133" s="529" t="s">
        <v>1402</v>
      </c>
      <c r="BL133" s="529" t="s">
        <v>1402</v>
      </c>
      <c r="BM133" s="529" t="s">
        <v>1402</v>
      </c>
      <c r="BN133" s="529" t="s">
        <v>1402</v>
      </c>
      <c r="BO133" s="529" t="s">
        <v>1402</v>
      </c>
      <c r="BP133" s="529" t="s">
        <v>1402</v>
      </c>
      <c r="BQ133" s="529" t="s">
        <v>1402</v>
      </c>
      <c r="BR133" s="529" t="s">
        <v>1402</v>
      </c>
      <c r="BS133" s="529" t="s">
        <v>1643</v>
      </c>
      <c r="BT133" s="529" t="s">
        <v>1643</v>
      </c>
      <c r="BU133" s="529" t="s">
        <v>1643</v>
      </c>
      <c r="BV133" s="529" t="s">
        <v>1402</v>
      </c>
      <c r="BW133" s="529" t="s">
        <v>1643</v>
      </c>
      <c r="BX133" s="529" t="s">
        <v>1402</v>
      </c>
      <c r="BY133" s="529" t="s">
        <v>1402</v>
      </c>
      <c r="BZ133" s="529" t="s">
        <v>1402</v>
      </c>
      <c r="CA133" s="529" t="s">
        <v>1402</v>
      </c>
      <c r="CB133" s="529" t="s">
        <v>1402</v>
      </c>
      <c r="CC133" s="529" t="s">
        <v>1402</v>
      </c>
      <c r="CD133" s="529" t="s">
        <v>1402</v>
      </c>
      <c r="CE133" s="529" t="s">
        <v>1402</v>
      </c>
      <c r="CF133" s="529" t="s">
        <v>1402</v>
      </c>
      <c r="CG133" s="529" t="s">
        <v>1402</v>
      </c>
      <c r="CH133" s="529" t="s">
        <v>1402</v>
      </c>
      <c r="CI133" s="529" t="s">
        <v>1402</v>
      </c>
      <c r="CJ133" s="529" t="s">
        <v>1402</v>
      </c>
      <c r="CK133" s="529" t="s">
        <v>1923</v>
      </c>
      <c r="CL133" s="529" t="s">
        <v>1402</v>
      </c>
      <c r="CM133" s="529" t="s">
        <v>21</v>
      </c>
      <c r="CN133" s="529" t="s">
        <v>459</v>
      </c>
      <c r="CO133" s="529" t="s">
        <v>459</v>
      </c>
      <c r="CP133" s="529"/>
      <c r="CQ133" s="529"/>
      <c r="CR133" s="529"/>
      <c r="CS133" s="529"/>
      <c r="CT133" s="529"/>
      <c r="CU133" s="529"/>
      <c r="CV133" s="529"/>
      <c r="CW133" s="529"/>
      <c r="CX133" s="529" t="s">
        <v>1924</v>
      </c>
    </row>
    <row r="134" ht="14.25" spans="1:102">
      <c r="A134" s="528" t="s">
        <v>1236</v>
      </c>
      <c r="B134" s="528">
        <v>3006</v>
      </c>
      <c r="C134" s="528" t="s">
        <v>1237</v>
      </c>
      <c r="D134" s="528" t="s">
        <v>1643</v>
      </c>
      <c r="E134" s="528" t="s">
        <v>1402</v>
      </c>
      <c r="F134" s="528" t="s">
        <v>1643</v>
      </c>
      <c r="G134" s="528" t="s">
        <v>1402</v>
      </c>
      <c r="H134" s="528" t="s">
        <v>1402</v>
      </c>
      <c r="I134" s="528" t="e">
        <f>人物卡!$S$11*10+人物卡!$S$10*10</f>
        <v>#VALUE!</v>
      </c>
      <c r="J134" s="528" t="e">
        <f>人物卡!$S$11*10+人物卡!$S$8*10</f>
        <v>#VALUE!</v>
      </c>
      <c r="K134" s="528" t="s">
        <v>1402</v>
      </c>
      <c r="L134" s="528" t="s">
        <v>1402</v>
      </c>
      <c r="M134" s="528" t="s">
        <v>1402</v>
      </c>
      <c r="N134" s="528" t="s">
        <v>1402</v>
      </c>
      <c r="O134" s="528" t="s">
        <v>1402</v>
      </c>
      <c r="P134" s="528" t="s">
        <v>1402</v>
      </c>
      <c r="Q134" s="528" t="s">
        <v>1402</v>
      </c>
      <c r="R134" s="528" t="s">
        <v>1402</v>
      </c>
      <c r="S134" s="528" t="s">
        <v>1402</v>
      </c>
      <c r="T134" s="528" t="s">
        <v>1402</v>
      </c>
      <c r="U134" s="528" t="s">
        <v>1402</v>
      </c>
      <c r="V134" s="528" t="s">
        <v>1402</v>
      </c>
      <c r="W134" s="528" t="s">
        <v>1402</v>
      </c>
      <c r="X134" s="528" t="s">
        <v>1402</v>
      </c>
      <c r="Y134" s="528" t="s">
        <v>1402</v>
      </c>
      <c r="Z134" s="528" t="s">
        <v>1402</v>
      </c>
      <c r="AA134" s="528" t="s">
        <v>1402</v>
      </c>
      <c r="AB134" s="528" t="s">
        <v>1402</v>
      </c>
      <c r="AC134" s="528" t="s">
        <v>1402</v>
      </c>
      <c r="AD134" s="528" t="s">
        <v>1402</v>
      </c>
      <c r="AE134" s="528" t="s">
        <v>1402</v>
      </c>
      <c r="AF134" s="528" t="s">
        <v>1402</v>
      </c>
      <c r="AG134" s="528" t="s">
        <v>1402</v>
      </c>
      <c r="AH134" s="528" t="s">
        <v>1402</v>
      </c>
      <c r="AI134" s="528" t="s">
        <v>1402</v>
      </c>
      <c r="AJ134" s="528" t="s">
        <v>1402</v>
      </c>
      <c r="AK134" s="528" t="s">
        <v>1643</v>
      </c>
      <c r="AL134" s="528" t="s">
        <v>1402</v>
      </c>
      <c r="AM134" s="528" t="s">
        <v>1402</v>
      </c>
      <c r="AN134" s="528" t="s">
        <v>1643</v>
      </c>
      <c r="AO134" s="528" t="s">
        <v>1402</v>
      </c>
      <c r="AP134" s="528" t="s">
        <v>1402</v>
      </c>
      <c r="AQ134" s="528" t="s">
        <v>1402</v>
      </c>
      <c r="AR134" s="528" t="s">
        <v>1402</v>
      </c>
      <c r="AS134" s="528" t="s">
        <v>1402</v>
      </c>
      <c r="AT134" s="528" t="s">
        <v>1402</v>
      </c>
      <c r="AU134" s="528" t="s">
        <v>1402</v>
      </c>
      <c r="AV134" s="528" t="s">
        <v>1402</v>
      </c>
      <c r="AW134" s="528" t="s">
        <v>1402</v>
      </c>
      <c r="AX134" s="528" t="s">
        <v>1402</v>
      </c>
      <c r="AY134" s="528" t="s">
        <v>1402</v>
      </c>
      <c r="AZ134" s="528" t="s">
        <v>1402</v>
      </c>
      <c r="BA134" s="528" t="s">
        <v>1402</v>
      </c>
      <c r="BB134" s="528" t="s">
        <v>1402</v>
      </c>
      <c r="BC134" s="528" t="s">
        <v>1402</v>
      </c>
      <c r="BD134" s="528" t="s">
        <v>1402</v>
      </c>
      <c r="BE134" s="528" t="s">
        <v>1402</v>
      </c>
      <c r="BF134" s="528" t="s">
        <v>1402</v>
      </c>
      <c r="BG134" s="528" t="s">
        <v>1402</v>
      </c>
      <c r="BH134" s="528" t="s">
        <v>1402</v>
      </c>
      <c r="BI134" s="528" t="s">
        <v>1402</v>
      </c>
      <c r="BJ134" s="528" t="s">
        <v>1402</v>
      </c>
      <c r="BK134" s="528" t="s">
        <v>1402</v>
      </c>
      <c r="BL134" s="528" t="s">
        <v>1402</v>
      </c>
      <c r="BM134" s="528" t="s">
        <v>1402</v>
      </c>
      <c r="BN134" s="528" t="s">
        <v>1402</v>
      </c>
      <c r="BO134" s="528" t="s">
        <v>1402</v>
      </c>
      <c r="BP134" s="528" t="s">
        <v>1402</v>
      </c>
      <c r="BQ134" s="528" t="s">
        <v>1402</v>
      </c>
      <c r="BR134" s="528" t="s">
        <v>1643</v>
      </c>
      <c r="BS134" s="528" t="s">
        <v>1402</v>
      </c>
      <c r="BT134" s="528" t="s">
        <v>1643</v>
      </c>
      <c r="BU134" s="528" t="s">
        <v>1643</v>
      </c>
      <c r="BV134" s="528" t="s">
        <v>1402</v>
      </c>
      <c r="BW134" s="528" t="s">
        <v>1643</v>
      </c>
      <c r="BX134" s="528" t="s">
        <v>1402</v>
      </c>
      <c r="BY134" s="528" t="s">
        <v>1402</v>
      </c>
      <c r="BZ134" s="528" t="s">
        <v>1402</v>
      </c>
      <c r="CA134" s="528" t="s">
        <v>1402</v>
      </c>
      <c r="CB134" s="528" t="s">
        <v>1402</v>
      </c>
      <c r="CC134" s="528" t="s">
        <v>1402</v>
      </c>
      <c r="CD134" s="528" t="s">
        <v>1402</v>
      </c>
      <c r="CE134" s="528" t="s">
        <v>1402</v>
      </c>
      <c r="CF134" s="528" t="s">
        <v>1402</v>
      </c>
      <c r="CG134" s="528" t="s">
        <v>1402</v>
      </c>
      <c r="CH134" s="528" t="s">
        <v>1402</v>
      </c>
      <c r="CI134" s="528" t="s">
        <v>1402</v>
      </c>
      <c r="CJ134" s="528" t="s">
        <v>1402</v>
      </c>
      <c r="CK134" s="528" t="s">
        <v>1925</v>
      </c>
      <c r="CL134" s="528" t="s">
        <v>1402</v>
      </c>
      <c r="CM134" s="528" t="s">
        <v>31</v>
      </c>
      <c r="CN134" s="528" t="s">
        <v>447</v>
      </c>
      <c r="CO134" s="528" t="s">
        <v>459</v>
      </c>
      <c r="CP134" s="528"/>
      <c r="CQ134" s="528"/>
      <c r="CR134" s="528"/>
      <c r="CS134" s="528"/>
      <c r="CT134" s="528"/>
      <c r="CU134" s="528"/>
      <c r="CV134" s="528"/>
      <c r="CW134" s="528"/>
      <c r="CX134" s="528" t="s">
        <v>1926</v>
      </c>
    </row>
    <row r="135" ht="14.25" spans="1:102">
      <c r="A135" s="529" t="s">
        <v>1240</v>
      </c>
      <c r="B135" s="529">
        <v>3007</v>
      </c>
      <c r="C135" s="529" t="s">
        <v>1241</v>
      </c>
      <c r="D135" s="529" t="s">
        <v>1402</v>
      </c>
      <c r="E135" s="529" t="s">
        <v>1402</v>
      </c>
      <c r="F135" s="529" t="s">
        <v>1643</v>
      </c>
      <c r="G135" s="529" t="s">
        <v>1402</v>
      </c>
      <c r="H135" s="529" t="s">
        <v>1402</v>
      </c>
      <c r="I135" s="529" t="e">
        <f>人物卡!$S$11*10+人物卡!$S$10*10</f>
        <v>#VALUE!</v>
      </c>
      <c r="J135" s="529" t="e">
        <f>人物卡!$S$11*10+人物卡!$S$8*10</f>
        <v>#VALUE!</v>
      </c>
      <c r="K135" s="529" t="s">
        <v>1402</v>
      </c>
      <c r="L135" s="529" t="s">
        <v>1402</v>
      </c>
      <c r="M135" s="529" t="s">
        <v>1402</v>
      </c>
      <c r="N135" s="529" t="s">
        <v>1402</v>
      </c>
      <c r="O135" s="529" t="s">
        <v>1402</v>
      </c>
      <c r="P135" s="529" t="s">
        <v>1402</v>
      </c>
      <c r="Q135" s="529" t="s">
        <v>1402</v>
      </c>
      <c r="R135" s="529" t="s">
        <v>1402</v>
      </c>
      <c r="S135" s="529" t="s">
        <v>1402</v>
      </c>
      <c r="T135" s="529" t="s">
        <v>1402</v>
      </c>
      <c r="U135" s="529" t="s">
        <v>1402</v>
      </c>
      <c r="V135" s="529" t="s">
        <v>1402</v>
      </c>
      <c r="W135" s="529" t="s">
        <v>1402</v>
      </c>
      <c r="X135" s="529" t="s">
        <v>1402</v>
      </c>
      <c r="Y135" s="529" t="s">
        <v>1402</v>
      </c>
      <c r="Z135" s="529" t="s">
        <v>1402</v>
      </c>
      <c r="AA135" s="529" t="s">
        <v>1402</v>
      </c>
      <c r="AB135" s="529" t="s">
        <v>1402</v>
      </c>
      <c r="AC135" s="529" t="s">
        <v>1402</v>
      </c>
      <c r="AD135" s="529" t="s">
        <v>1402</v>
      </c>
      <c r="AE135" s="529" t="s">
        <v>1402</v>
      </c>
      <c r="AF135" s="529" t="s">
        <v>1402</v>
      </c>
      <c r="AG135" s="529" t="s">
        <v>1402</v>
      </c>
      <c r="AH135" s="529" t="s">
        <v>1402</v>
      </c>
      <c r="AI135" s="529" t="s">
        <v>1402</v>
      </c>
      <c r="AJ135" s="529" t="s">
        <v>1402</v>
      </c>
      <c r="AK135" s="529" t="s">
        <v>1402</v>
      </c>
      <c r="AL135" s="529" t="s">
        <v>1402</v>
      </c>
      <c r="AM135" s="529" t="s">
        <v>1402</v>
      </c>
      <c r="AN135" s="529" t="s">
        <v>1402</v>
      </c>
      <c r="AO135" s="529" t="s">
        <v>1402</v>
      </c>
      <c r="AP135" s="529" t="s">
        <v>1402</v>
      </c>
      <c r="AQ135" s="529" t="s">
        <v>1402</v>
      </c>
      <c r="AR135" s="529" t="s">
        <v>1402</v>
      </c>
      <c r="AS135" s="529" t="s">
        <v>1643</v>
      </c>
      <c r="AT135" s="529" t="s">
        <v>1402</v>
      </c>
      <c r="AU135" s="529" t="s">
        <v>1402</v>
      </c>
      <c r="AV135" s="529" t="s">
        <v>1643</v>
      </c>
      <c r="AW135" s="529" t="s">
        <v>1402</v>
      </c>
      <c r="AX135" s="529" t="s">
        <v>1402</v>
      </c>
      <c r="AY135" s="529" t="s">
        <v>1402</v>
      </c>
      <c r="AZ135" s="529" t="s">
        <v>1402</v>
      </c>
      <c r="BA135" s="529" t="s">
        <v>1402</v>
      </c>
      <c r="BB135" s="529" t="s">
        <v>1402</v>
      </c>
      <c r="BC135" s="529" t="s">
        <v>1402</v>
      </c>
      <c r="BD135" s="529" t="s">
        <v>1402</v>
      </c>
      <c r="BE135" s="529" t="s">
        <v>1402</v>
      </c>
      <c r="BF135" s="529" t="s">
        <v>1402</v>
      </c>
      <c r="BG135" s="529" t="s">
        <v>1402</v>
      </c>
      <c r="BH135" s="529" t="s">
        <v>1402</v>
      </c>
      <c r="BI135" s="529" t="s">
        <v>1402</v>
      </c>
      <c r="BJ135" s="529" t="s">
        <v>1402</v>
      </c>
      <c r="BK135" s="529" t="s">
        <v>1402</v>
      </c>
      <c r="BL135" s="529" t="s">
        <v>1402</v>
      </c>
      <c r="BM135" s="529" t="s">
        <v>1402</v>
      </c>
      <c r="BN135" s="529" t="s">
        <v>1402</v>
      </c>
      <c r="BO135" s="529" t="s">
        <v>1402</v>
      </c>
      <c r="BP135" s="529" t="s">
        <v>1402</v>
      </c>
      <c r="BQ135" s="529" t="s">
        <v>1402</v>
      </c>
      <c r="BR135" s="529" t="s">
        <v>1402</v>
      </c>
      <c r="BS135" s="529" t="s">
        <v>1643</v>
      </c>
      <c r="BT135" s="529" t="s">
        <v>1643</v>
      </c>
      <c r="BU135" s="529" t="s">
        <v>1643</v>
      </c>
      <c r="BV135" s="529" t="s">
        <v>1402</v>
      </c>
      <c r="BW135" s="529" t="s">
        <v>1643</v>
      </c>
      <c r="BX135" s="529" t="s">
        <v>1402</v>
      </c>
      <c r="BY135" s="529" t="s">
        <v>1402</v>
      </c>
      <c r="BZ135" s="529" t="s">
        <v>1402</v>
      </c>
      <c r="CA135" s="529" t="s">
        <v>1402</v>
      </c>
      <c r="CB135" s="529" t="s">
        <v>1402</v>
      </c>
      <c r="CC135" s="529" t="s">
        <v>1402</v>
      </c>
      <c r="CD135" s="529" t="s">
        <v>1402</v>
      </c>
      <c r="CE135" s="529" t="s">
        <v>1402</v>
      </c>
      <c r="CF135" s="529" t="s">
        <v>1402</v>
      </c>
      <c r="CG135" s="529" t="s">
        <v>1402</v>
      </c>
      <c r="CH135" s="529" t="s">
        <v>1402</v>
      </c>
      <c r="CI135" s="529" t="s">
        <v>1402</v>
      </c>
      <c r="CJ135" s="529" t="s">
        <v>1402</v>
      </c>
      <c r="CK135" s="529" t="s">
        <v>1927</v>
      </c>
      <c r="CL135" s="529" t="s">
        <v>1915</v>
      </c>
      <c r="CM135" s="529" t="s">
        <v>31</v>
      </c>
      <c r="CN135" s="529" t="s">
        <v>21</v>
      </c>
      <c r="CO135" s="529" t="s">
        <v>459</v>
      </c>
      <c r="CP135" s="529"/>
      <c r="CQ135" s="529"/>
      <c r="CR135" s="529"/>
      <c r="CS135" s="529"/>
      <c r="CT135" s="529"/>
      <c r="CU135" s="529"/>
      <c r="CV135" s="529"/>
      <c r="CW135" s="529"/>
      <c r="CX135" s="529" t="s">
        <v>1928</v>
      </c>
    </row>
    <row r="136" ht="14.25" spans="1:102">
      <c r="A136" s="528" t="s">
        <v>1244</v>
      </c>
      <c r="B136" s="528">
        <v>3008</v>
      </c>
      <c r="C136" s="528" t="s">
        <v>889</v>
      </c>
      <c r="D136" s="528" t="s">
        <v>1402</v>
      </c>
      <c r="E136" s="528" t="s">
        <v>1402</v>
      </c>
      <c r="F136" s="528" t="s">
        <v>1402</v>
      </c>
      <c r="G136" s="528" t="s">
        <v>1402</v>
      </c>
      <c r="H136" s="528" t="s">
        <v>1402</v>
      </c>
      <c r="I136" s="528" t="e">
        <f>人物卡!$S$11*10+人物卡!$S$10*10</f>
        <v>#VALUE!</v>
      </c>
      <c r="J136" s="528" t="e">
        <f>人物卡!$S$11*10+人物卡!$S$8*10</f>
        <v>#VALUE!</v>
      </c>
      <c r="K136" s="528" t="s">
        <v>1402</v>
      </c>
      <c r="L136" s="528" t="s">
        <v>1643</v>
      </c>
      <c r="M136" s="528" t="s">
        <v>1402</v>
      </c>
      <c r="N136" s="528" t="s">
        <v>1402</v>
      </c>
      <c r="O136" s="528" t="s">
        <v>1643</v>
      </c>
      <c r="P136" s="528" t="s">
        <v>1643</v>
      </c>
      <c r="Q136" s="528" t="s">
        <v>1643</v>
      </c>
      <c r="R136" s="528" t="s">
        <v>1402</v>
      </c>
      <c r="S136" s="528" t="s">
        <v>1402</v>
      </c>
      <c r="T136" s="528" t="s">
        <v>1402</v>
      </c>
      <c r="U136" s="528" t="s">
        <v>1643</v>
      </c>
      <c r="V136" s="528" t="s">
        <v>1402</v>
      </c>
      <c r="W136" s="528" t="s">
        <v>1402</v>
      </c>
      <c r="X136" s="528" t="s">
        <v>1643</v>
      </c>
      <c r="Y136" s="528" t="s">
        <v>1402</v>
      </c>
      <c r="Z136" s="528" t="s">
        <v>1402</v>
      </c>
      <c r="AA136" s="528" t="s">
        <v>1402</v>
      </c>
      <c r="AB136" s="528" t="s">
        <v>1402</v>
      </c>
      <c r="AC136" s="528" t="s">
        <v>1402</v>
      </c>
      <c r="AD136" s="528" t="s">
        <v>1402</v>
      </c>
      <c r="AE136" s="528" t="s">
        <v>1402</v>
      </c>
      <c r="AF136" s="528" t="s">
        <v>1402</v>
      </c>
      <c r="AG136" s="528" t="s">
        <v>1402</v>
      </c>
      <c r="AH136" s="528" t="s">
        <v>1402</v>
      </c>
      <c r="AI136" s="528" t="s">
        <v>1402</v>
      </c>
      <c r="AJ136" s="528" t="s">
        <v>1402</v>
      </c>
      <c r="AK136" s="528" t="s">
        <v>1402</v>
      </c>
      <c r="AL136" s="528" t="s">
        <v>1402</v>
      </c>
      <c r="AM136" s="528" t="s">
        <v>1402</v>
      </c>
      <c r="AN136" s="528" t="s">
        <v>1402</v>
      </c>
      <c r="AO136" s="528" t="s">
        <v>1402</v>
      </c>
      <c r="AP136" s="528" t="s">
        <v>1402</v>
      </c>
      <c r="AQ136" s="528" t="s">
        <v>1402</v>
      </c>
      <c r="AR136" s="528" t="s">
        <v>1402</v>
      </c>
      <c r="AS136" s="528" t="s">
        <v>1643</v>
      </c>
      <c r="AT136" s="528" t="s">
        <v>1402</v>
      </c>
      <c r="AU136" s="528" t="s">
        <v>1402</v>
      </c>
      <c r="AV136" s="528" t="s">
        <v>1402</v>
      </c>
      <c r="AW136" s="528" t="s">
        <v>1402</v>
      </c>
      <c r="AX136" s="528" t="s">
        <v>1402</v>
      </c>
      <c r="AY136" s="528" t="s">
        <v>1402</v>
      </c>
      <c r="AZ136" s="528" t="s">
        <v>1643</v>
      </c>
      <c r="BA136" s="528" t="s">
        <v>1643</v>
      </c>
      <c r="BB136" s="528" t="s">
        <v>1402</v>
      </c>
      <c r="BC136" s="528" t="s">
        <v>1402</v>
      </c>
      <c r="BD136" s="528" t="s">
        <v>1402</v>
      </c>
      <c r="BE136" s="528" t="s">
        <v>1402</v>
      </c>
      <c r="BF136" s="528" t="s">
        <v>1402</v>
      </c>
      <c r="BG136" s="528" t="s">
        <v>1402</v>
      </c>
      <c r="BH136" s="528" t="s">
        <v>1402</v>
      </c>
      <c r="BI136" s="528" t="s">
        <v>1402</v>
      </c>
      <c r="BJ136" s="528" t="s">
        <v>1402</v>
      </c>
      <c r="BK136" s="528" t="s">
        <v>1402</v>
      </c>
      <c r="BL136" s="528" t="s">
        <v>1402</v>
      </c>
      <c r="BM136" s="528" t="s">
        <v>1402</v>
      </c>
      <c r="BN136" s="528" t="s">
        <v>1402</v>
      </c>
      <c r="BO136" s="528" t="s">
        <v>1402</v>
      </c>
      <c r="BP136" s="528" t="s">
        <v>1402</v>
      </c>
      <c r="BQ136" s="528" t="s">
        <v>1402</v>
      </c>
      <c r="BR136" s="528" t="s">
        <v>1402</v>
      </c>
      <c r="BS136" s="528" t="s">
        <v>1402</v>
      </c>
      <c r="BT136" s="528" t="s">
        <v>1402</v>
      </c>
      <c r="BU136" s="528" t="s">
        <v>1402</v>
      </c>
      <c r="BV136" s="528" t="s">
        <v>1402</v>
      </c>
      <c r="BW136" s="528" t="s">
        <v>1402</v>
      </c>
      <c r="BX136" s="528" t="s">
        <v>1402</v>
      </c>
      <c r="BY136" s="528" t="s">
        <v>1402</v>
      </c>
      <c r="BZ136" s="528" t="s">
        <v>1402</v>
      </c>
      <c r="CA136" s="528" t="s">
        <v>1402</v>
      </c>
      <c r="CB136" s="528" t="s">
        <v>1402</v>
      </c>
      <c r="CC136" s="528" t="s">
        <v>1402</v>
      </c>
      <c r="CD136" s="528" t="s">
        <v>1402</v>
      </c>
      <c r="CE136" s="528" t="s">
        <v>1402</v>
      </c>
      <c r="CF136" s="528" t="s">
        <v>1402</v>
      </c>
      <c r="CG136" s="528" t="s">
        <v>1402</v>
      </c>
      <c r="CH136" s="528" t="s">
        <v>1402</v>
      </c>
      <c r="CI136" s="528" t="s">
        <v>1402</v>
      </c>
      <c r="CJ136" s="528" t="s">
        <v>1402</v>
      </c>
      <c r="CK136" s="528" t="s">
        <v>1929</v>
      </c>
      <c r="CL136" s="528" t="s">
        <v>1402</v>
      </c>
      <c r="CM136" s="528" t="s">
        <v>21</v>
      </c>
      <c r="CN136" s="528" t="s">
        <v>11</v>
      </c>
      <c r="CO136" s="528" t="s">
        <v>459</v>
      </c>
      <c r="CP136" s="528"/>
      <c r="CQ136" s="528"/>
      <c r="CR136" s="528"/>
      <c r="CS136" s="528"/>
      <c r="CT136" s="528"/>
      <c r="CU136" s="528"/>
      <c r="CV136" s="528"/>
      <c r="CW136" s="528"/>
      <c r="CX136" s="528" t="s">
        <v>1930</v>
      </c>
    </row>
    <row r="137" ht="14.25" spans="1:102">
      <c r="A137" s="529" t="s">
        <v>1247</v>
      </c>
      <c r="B137" s="529">
        <v>3009</v>
      </c>
      <c r="C137" s="529" t="s">
        <v>1241</v>
      </c>
      <c r="D137" s="529" t="s">
        <v>1402</v>
      </c>
      <c r="E137" s="529" t="s">
        <v>1402</v>
      </c>
      <c r="F137" s="529" t="s">
        <v>1402</v>
      </c>
      <c r="G137" s="529" t="s">
        <v>1402</v>
      </c>
      <c r="H137" s="529" t="s">
        <v>1402</v>
      </c>
      <c r="I137" s="529" t="e">
        <f>人物卡!$S$11*10+人物卡!$S$10*10</f>
        <v>#VALUE!</v>
      </c>
      <c r="J137" s="529" t="e">
        <f>人物卡!$S$11*10+人物卡!$S$8*10</f>
        <v>#VALUE!</v>
      </c>
      <c r="K137" s="529" t="s">
        <v>1402</v>
      </c>
      <c r="L137" s="529" t="s">
        <v>1402</v>
      </c>
      <c r="M137" s="529" t="s">
        <v>1402</v>
      </c>
      <c r="N137" s="529" t="s">
        <v>1402</v>
      </c>
      <c r="O137" s="529" t="s">
        <v>1402</v>
      </c>
      <c r="P137" s="529" t="s">
        <v>1402</v>
      </c>
      <c r="Q137" s="529" t="s">
        <v>1402</v>
      </c>
      <c r="R137" s="529" t="s">
        <v>1402</v>
      </c>
      <c r="S137" s="529" t="s">
        <v>1402</v>
      </c>
      <c r="T137" s="529" t="s">
        <v>1402</v>
      </c>
      <c r="U137" s="529" t="s">
        <v>1402</v>
      </c>
      <c r="V137" s="529" t="s">
        <v>1402</v>
      </c>
      <c r="W137" s="529" t="s">
        <v>1402</v>
      </c>
      <c r="X137" s="529" t="s">
        <v>1402</v>
      </c>
      <c r="Y137" s="529" t="s">
        <v>1402</v>
      </c>
      <c r="Z137" s="529" t="s">
        <v>1402</v>
      </c>
      <c r="AA137" s="529" t="s">
        <v>1402</v>
      </c>
      <c r="AB137" s="529" t="s">
        <v>1402</v>
      </c>
      <c r="AC137" s="529" t="s">
        <v>1402</v>
      </c>
      <c r="AD137" s="529" t="s">
        <v>1402</v>
      </c>
      <c r="AE137" s="529" t="s">
        <v>1402</v>
      </c>
      <c r="AF137" s="529" t="s">
        <v>1402</v>
      </c>
      <c r="AG137" s="529" t="s">
        <v>1402</v>
      </c>
      <c r="AH137" s="529" t="s">
        <v>1402</v>
      </c>
      <c r="AI137" s="529" t="s">
        <v>1643</v>
      </c>
      <c r="AJ137" s="529" t="s">
        <v>1402</v>
      </c>
      <c r="AK137" s="529" t="s">
        <v>1643</v>
      </c>
      <c r="AL137" s="529" t="s">
        <v>1402</v>
      </c>
      <c r="AM137" s="529" t="s">
        <v>1402</v>
      </c>
      <c r="AN137" s="529" t="s">
        <v>1643</v>
      </c>
      <c r="AO137" s="529" t="s">
        <v>1402</v>
      </c>
      <c r="AP137" s="529" t="s">
        <v>1402</v>
      </c>
      <c r="AQ137" s="529" t="s">
        <v>1402</v>
      </c>
      <c r="AR137" s="529" t="s">
        <v>1402</v>
      </c>
      <c r="AS137" s="529" t="s">
        <v>1643</v>
      </c>
      <c r="AT137" s="529" t="s">
        <v>1402</v>
      </c>
      <c r="AU137" s="529" t="s">
        <v>1402</v>
      </c>
      <c r="AV137" s="529" t="s">
        <v>1402</v>
      </c>
      <c r="AW137" s="529" t="s">
        <v>1402</v>
      </c>
      <c r="AX137" s="529" t="s">
        <v>1402</v>
      </c>
      <c r="AY137" s="529" t="s">
        <v>1402</v>
      </c>
      <c r="AZ137" s="529" t="s">
        <v>1402</v>
      </c>
      <c r="BA137" s="529" t="s">
        <v>1402</v>
      </c>
      <c r="BB137" s="529" t="s">
        <v>1402</v>
      </c>
      <c r="BC137" s="529" t="s">
        <v>1643</v>
      </c>
      <c r="BD137" s="529" t="s">
        <v>1643</v>
      </c>
      <c r="BE137" s="529" t="s">
        <v>1402</v>
      </c>
      <c r="BF137" s="529" t="s">
        <v>1402</v>
      </c>
      <c r="BG137" s="529" t="s">
        <v>1402</v>
      </c>
      <c r="BH137" s="529" t="s">
        <v>1402</v>
      </c>
      <c r="BI137" s="529" t="s">
        <v>1402</v>
      </c>
      <c r="BJ137" s="529" t="s">
        <v>1402</v>
      </c>
      <c r="BK137" s="529" t="s">
        <v>1402</v>
      </c>
      <c r="BL137" s="529" t="s">
        <v>1402</v>
      </c>
      <c r="BM137" s="529" t="s">
        <v>1402</v>
      </c>
      <c r="BN137" s="529" t="s">
        <v>1402</v>
      </c>
      <c r="BO137" s="529" t="s">
        <v>1402</v>
      </c>
      <c r="BP137" s="529" t="s">
        <v>1402</v>
      </c>
      <c r="BQ137" s="529" t="s">
        <v>1402</v>
      </c>
      <c r="BR137" s="529" t="s">
        <v>1402</v>
      </c>
      <c r="BS137" s="529" t="s">
        <v>1402</v>
      </c>
      <c r="BT137" s="529" t="s">
        <v>1643</v>
      </c>
      <c r="BU137" s="529" t="s">
        <v>1643</v>
      </c>
      <c r="BV137" s="529" t="s">
        <v>1402</v>
      </c>
      <c r="BW137" s="529" t="s">
        <v>1402</v>
      </c>
      <c r="BX137" s="529" t="s">
        <v>1402</v>
      </c>
      <c r="BY137" s="529" t="s">
        <v>1402</v>
      </c>
      <c r="BZ137" s="529" t="s">
        <v>1402</v>
      </c>
      <c r="CA137" s="529" t="s">
        <v>1402</v>
      </c>
      <c r="CB137" s="529" t="s">
        <v>1402</v>
      </c>
      <c r="CC137" s="529" t="s">
        <v>1402</v>
      </c>
      <c r="CD137" s="529" t="s">
        <v>1402</v>
      </c>
      <c r="CE137" s="529" t="s">
        <v>1402</v>
      </c>
      <c r="CF137" s="529" t="s">
        <v>1402</v>
      </c>
      <c r="CG137" s="529" t="s">
        <v>1402</v>
      </c>
      <c r="CH137" s="529" t="s">
        <v>1402</v>
      </c>
      <c r="CI137" s="529" t="s">
        <v>1402</v>
      </c>
      <c r="CJ137" s="529" t="s">
        <v>1402</v>
      </c>
      <c r="CK137" s="529" t="s">
        <v>1931</v>
      </c>
      <c r="CL137" s="529" t="s">
        <v>1402</v>
      </c>
      <c r="CM137" s="529" t="s">
        <v>21</v>
      </c>
      <c r="CN137" s="529" t="s">
        <v>459</v>
      </c>
      <c r="CO137" s="529" t="s">
        <v>459</v>
      </c>
      <c r="CP137" s="529"/>
      <c r="CQ137" s="529"/>
      <c r="CR137" s="529"/>
      <c r="CS137" s="529"/>
      <c r="CT137" s="529"/>
      <c r="CU137" s="529"/>
      <c r="CV137" s="529"/>
      <c r="CW137" s="529"/>
      <c r="CX137" s="529" t="s">
        <v>1932</v>
      </c>
    </row>
    <row r="138" ht="14.25" spans="1:102">
      <c r="A138" s="528" t="s">
        <v>1249</v>
      </c>
      <c r="B138" s="528">
        <v>3010</v>
      </c>
      <c r="C138" s="528" t="s">
        <v>1250</v>
      </c>
      <c r="D138" s="528" t="s">
        <v>1402</v>
      </c>
      <c r="E138" s="528" t="s">
        <v>1402</v>
      </c>
      <c r="F138" s="528" t="s">
        <v>1402</v>
      </c>
      <c r="G138" s="528" t="s">
        <v>1643</v>
      </c>
      <c r="H138" s="528" t="s">
        <v>1402</v>
      </c>
      <c r="I138" s="528" t="e">
        <f>人物卡!$S$11*10+人物卡!$S$10*10</f>
        <v>#VALUE!</v>
      </c>
      <c r="J138" s="528" t="e">
        <f>人物卡!$S$11*10+人物卡!$S$8*10</f>
        <v>#VALUE!</v>
      </c>
      <c r="K138" s="528" t="s">
        <v>1402</v>
      </c>
      <c r="L138" s="528" t="s">
        <v>1402</v>
      </c>
      <c r="M138" s="528" t="s">
        <v>1402</v>
      </c>
      <c r="N138" s="528" t="s">
        <v>1643</v>
      </c>
      <c r="O138" s="528" t="s">
        <v>1643</v>
      </c>
      <c r="P138" s="528" t="s">
        <v>1643</v>
      </c>
      <c r="Q138" s="528" t="s">
        <v>1402</v>
      </c>
      <c r="R138" s="528" t="s">
        <v>1402</v>
      </c>
      <c r="S138" s="528" t="s">
        <v>1402</v>
      </c>
      <c r="T138" s="528" t="s">
        <v>1402</v>
      </c>
      <c r="U138" s="528" t="s">
        <v>1402</v>
      </c>
      <c r="V138" s="528" t="s">
        <v>1402</v>
      </c>
      <c r="W138" s="528" t="s">
        <v>1402</v>
      </c>
      <c r="X138" s="528" t="s">
        <v>1643</v>
      </c>
      <c r="Y138" s="528" t="s">
        <v>1402</v>
      </c>
      <c r="Z138" s="528" t="s">
        <v>1402</v>
      </c>
      <c r="AA138" s="528" t="s">
        <v>1402</v>
      </c>
      <c r="AB138" s="528" t="s">
        <v>1643</v>
      </c>
      <c r="AC138" s="528" t="s">
        <v>1402</v>
      </c>
      <c r="AD138" s="528" t="s">
        <v>1402</v>
      </c>
      <c r="AE138" s="528" t="s">
        <v>1643</v>
      </c>
      <c r="AF138" s="528" t="s">
        <v>1402</v>
      </c>
      <c r="AG138" s="528" t="s">
        <v>1402</v>
      </c>
      <c r="AH138" s="528" t="s">
        <v>1402</v>
      </c>
      <c r="AI138" s="528" t="s">
        <v>1402</v>
      </c>
      <c r="AJ138" s="528" t="s">
        <v>1402</v>
      </c>
      <c r="AK138" s="528" t="s">
        <v>1402</v>
      </c>
      <c r="AL138" s="528" t="s">
        <v>1402</v>
      </c>
      <c r="AM138" s="528" t="s">
        <v>1402</v>
      </c>
      <c r="AN138" s="528" t="s">
        <v>1402</v>
      </c>
      <c r="AO138" s="528" t="s">
        <v>1402</v>
      </c>
      <c r="AP138" s="528" t="s">
        <v>1402</v>
      </c>
      <c r="AQ138" s="528" t="s">
        <v>1402</v>
      </c>
      <c r="AR138" s="528" t="s">
        <v>1402</v>
      </c>
      <c r="AS138" s="528" t="s">
        <v>1402</v>
      </c>
      <c r="AT138" s="528" t="s">
        <v>1402</v>
      </c>
      <c r="AU138" s="528" t="s">
        <v>1402</v>
      </c>
      <c r="AV138" s="528" t="s">
        <v>1402</v>
      </c>
      <c r="AW138" s="528" t="s">
        <v>1402</v>
      </c>
      <c r="AX138" s="528" t="s">
        <v>1402</v>
      </c>
      <c r="AY138" s="528" t="s">
        <v>1402</v>
      </c>
      <c r="AZ138" s="528" t="s">
        <v>1402</v>
      </c>
      <c r="BA138" s="528" t="s">
        <v>1402</v>
      </c>
      <c r="BB138" s="528" t="s">
        <v>1402</v>
      </c>
      <c r="BC138" s="528" t="s">
        <v>1402</v>
      </c>
      <c r="BD138" s="528" t="s">
        <v>1402</v>
      </c>
      <c r="BE138" s="528" t="s">
        <v>1402</v>
      </c>
      <c r="BF138" s="528" t="s">
        <v>1402</v>
      </c>
      <c r="BG138" s="528" t="s">
        <v>1402</v>
      </c>
      <c r="BH138" s="528" t="s">
        <v>1402</v>
      </c>
      <c r="BI138" s="528" t="s">
        <v>1402</v>
      </c>
      <c r="BJ138" s="528" t="s">
        <v>1402</v>
      </c>
      <c r="BK138" s="528" t="s">
        <v>1402</v>
      </c>
      <c r="BL138" s="528" t="s">
        <v>1402</v>
      </c>
      <c r="BM138" s="528" t="s">
        <v>1402</v>
      </c>
      <c r="BN138" s="528" t="s">
        <v>1402</v>
      </c>
      <c r="BO138" s="528" t="s">
        <v>1402</v>
      </c>
      <c r="BP138" s="528" t="s">
        <v>1402</v>
      </c>
      <c r="BQ138" s="528" t="s">
        <v>1402</v>
      </c>
      <c r="BR138" s="528" t="s">
        <v>1402</v>
      </c>
      <c r="BS138" s="528" t="s">
        <v>1643</v>
      </c>
      <c r="BT138" s="528" t="s">
        <v>1402</v>
      </c>
      <c r="BU138" s="528" t="s">
        <v>1402</v>
      </c>
      <c r="BV138" s="528" t="s">
        <v>1402</v>
      </c>
      <c r="BW138" s="528" t="s">
        <v>1643</v>
      </c>
      <c r="BX138" s="528" t="s">
        <v>1402</v>
      </c>
      <c r="BY138" s="528" t="s">
        <v>1402</v>
      </c>
      <c r="BZ138" s="528" t="s">
        <v>1402</v>
      </c>
      <c r="CA138" s="528" t="s">
        <v>1402</v>
      </c>
      <c r="CB138" s="528" t="s">
        <v>1402</v>
      </c>
      <c r="CC138" s="528" t="s">
        <v>1402</v>
      </c>
      <c r="CD138" s="528" t="s">
        <v>1402</v>
      </c>
      <c r="CE138" s="528" t="s">
        <v>1402</v>
      </c>
      <c r="CF138" s="528" t="s">
        <v>1402</v>
      </c>
      <c r="CG138" s="528" t="s">
        <v>1402</v>
      </c>
      <c r="CH138" s="528" t="s">
        <v>1402</v>
      </c>
      <c r="CI138" s="528" t="s">
        <v>1402</v>
      </c>
      <c r="CJ138" s="528" t="s">
        <v>1402</v>
      </c>
      <c r="CK138" s="528" t="s">
        <v>1933</v>
      </c>
      <c r="CL138" s="528" t="s">
        <v>1402</v>
      </c>
      <c r="CM138" s="528" t="s">
        <v>21</v>
      </c>
      <c r="CN138" s="528" t="s">
        <v>11</v>
      </c>
      <c r="CO138" s="528" t="s">
        <v>459</v>
      </c>
      <c r="CP138" s="528"/>
      <c r="CQ138" s="528"/>
      <c r="CR138" s="528"/>
      <c r="CS138" s="528"/>
      <c r="CT138" s="528"/>
      <c r="CU138" s="528"/>
      <c r="CV138" s="528"/>
      <c r="CW138" s="528"/>
      <c r="CX138" s="528" t="s">
        <v>1934</v>
      </c>
    </row>
    <row r="139" ht="14.25" spans="1:102">
      <c r="A139" s="529" t="s">
        <v>1015</v>
      </c>
      <c r="B139" s="529">
        <v>3011</v>
      </c>
      <c r="C139" s="529" t="s">
        <v>1250</v>
      </c>
      <c r="D139" s="529" t="s">
        <v>1402</v>
      </c>
      <c r="E139" s="529" t="s">
        <v>1402</v>
      </c>
      <c r="F139" s="529" t="s">
        <v>1402</v>
      </c>
      <c r="G139" s="529" t="s">
        <v>1402</v>
      </c>
      <c r="H139" s="529" t="s">
        <v>1402</v>
      </c>
      <c r="I139" s="529" t="e">
        <f>人物卡!$S$11*10+人物卡!$S$10*10</f>
        <v>#VALUE!</v>
      </c>
      <c r="J139" s="529" t="e">
        <f>人物卡!$S$11*10+人物卡!$S$8*10</f>
        <v>#VALUE!</v>
      </c>
      <c r="K139" s="529" t="s">
        <v>1402</v>
      </c>
      <c r="L139" s="529" t="s">
        <v>1402</v>
      </c>
      <c r="M139" s="529" t="s">
        <v>1402</v>
      </c>
      <c r="N139" s="529" t="s">
        <v>1643</v>
      </c>
      <c r="O139" s="529" t="s">
        <v>1402</v>
      </c>
      <c r="P139" s="529" t="s">
        <v>1402</v>
      </c>
      <c r="Q139" s="529" t="s">
        <v>1402</v>
      </c>
      <c r="R139" s="529" t="s">
        <v>1402</v>
      </c>
      <c r="S139" s="529" t="s">
        <v>1402</v>
      </c>
      <c r="T139" s="529" t="s">
        <v>1643</v>
      </c>
      <c r="U139" s="529" t="s">
        <v>1402</v>
      </c>
      <c r="V139" s="529" t="s">
        <v>1402</v>
      </c>
      <c r="W139" s="529" t="s">
        <v>1402</v>
      </c>
      <c r="X139" s="529" t="s">
        <v>1643</v>
      </c>
      <c r="Y139" s="529" t="s">
        <v>1643</v>
      </c>
      <c r="Z139" s="529" t="s">
        <v>1402</v>
      </c>
      <c r="AA139" s="529" t="s">
        <v>1402</v>
      </c>
      <c r="AB139" s="529" t="s">
        <v>1402</v>
      </c>
      <c r="AC139" s="529" t="s">
        <v>1402</v>
      </c>
      <c r="AD139" s="529" t="s">
        <v>1402</v>
      </c>
      <c r="AE139" s="529" t="s">
        <v>1402</v>
      </c>
      <c r="AF139" s="529" t="s">
        <v>1402</v>
      </c>
      <c r="AG139" s="529" t="s">
        <v>1402</v>
      </c>
      <c r="AH139" s="529" t="s">
        <v>1402</v>
      </c>
      <c r="AI139" s="529" t="s">
        <v>1402</v>
      </c>
      <c r="AJ139" s="529" t="s">
        <v>1402</v>
      </c>
      <c r="AK139" s="529" t="s">
        <v>1402</v>
      </c>
      <c r="AL139" s="529" t="s">
        <v>1402</v>
      </c>
      <c r="AM139" s="529" t="s">
        <v>1402</v>
      </c>
      <c r="AN139" s="529" t="s">
        <v>1402</v>
      </c>
      <c r="AO139" s="529" t="s">
        <v>1402</v>
      </c>
      <c r="AP139" s="529" t="s">
        <v>1402</v>
      </c>
      <c r="AQ139" s="529" t="s">
        <v>1402</v>
      </c>
      <c r="AR139" s="529" t="s">
        <v>1402</v>
      </c>
      <c r="AS139" s="529" t="s">
        <v>1402</v>
      </c>
      <c r="AT139" s="529" t="s">
        <v>1402</v>
      </c>
      <c r="AU139" s="529" t="s">
        <v>1402</v>
      </c>
      <c r="AV139" s="529" t="s">
        <v>1402</v>
      </c>
      <c r="AW139" s="529" t="s">
        <v>1402</v>
      </c>
      <c r="AX139" s="529" t="s">
        <v>1402</v>
      </c>
      <c r="AY139" s="529" t="s">
        <v>1402</v>
      </c>
      <c r="AZ139" s="529" t="s">
        <v>1643</v>
      </c>
      <c r="BA139" s="529" t="s">
        <v>1643</v>
      </c>
      <c r="BB139" s="529" t="s">
        <v>1402</v>
      </c>
      <c r="BC139" s="529" t="s">
        <v>1402</v>
      </c>
      <c r="BD139" s="529" t="s">
        <v>1402</v>
      </c>
      <c r="BE139" s="529" t="s">
        <v>1402</v>
      </c>
      <c r="BF139" s="529" t="s">
        <v>1402</v>
      </c>
      <c r="BG139" s="529" t="s">
        <v>1402</v>
      </c>
      <c r="BH139" s="529" t="s">
        <v>1402</v>
      </c>
      <c r="BI139" s="529" t="s">
        <v>1402</v>
      </c>
      <c r="BJ139" s="529" t="s">
        <v>1402</v>
      </c>
      <c r="BK139" s="529" t="s">
        <v>1402</v>
      </c>
      <c r="BL139" s="529" t="s">
        <v>1402</v>
      </c>
      <c r="BM139" s="529" t="s">
        <v>1402</v>
      </c>
      <c r="BN139" s="529" t="s">
        <v>1643</v>
      </c>
      <c r="BO139" s="529" t="s">
        <v>1402</v>
      </c>
      <c r="BP139" s="529" t="s">
        <v>1402</v>
      </c>
      <c r="BQ139" s="529" t="s">
        <v>1402</v>
      </c>
      <c r="BR139" s="529" t="s">
        <v>1402</v>
      </c>
      <c r="BS139" s="529" t="s">
        <v>1643</v>
      </c>
      <c r="BT139" s="529" t="s">
        <v>1402</v>
      </c>
      <c r="BU139" s="529" t="s">
        <v>1402</v>
      </c>
      <c r="BV139" s="529" t="s">
        <v>1402</v>
      </c>
      <c r="BW139" s="529" t="s">
        <v>1402</v>
      </c>
      <c r="BX139" s="529" t="s">
        <v>1402</v>
      </c>
      <c r="BY139" s="529" t="s">
        <v>1402</v>
      </c>
      <c r="BZ139" s="529" t="s">
        <v>1402</v>
      </c>
      <c r="CA139" s="529" t="s">
        <v>1402</v>
      </c>
      <c r="CB139" s="529" t="s">
        <v>1402</v>
      </c>
      <c r="CC139" s="529" t="s">
        <v>1402</v>
      </c>
      <c r="CD139" s="529" t="s">
        <v>1402</v>
      </c>
      <c r="CE139" s="529" t="s">
        <v>1402</v>
      </c>
      <c r="CF139" s="529" t="s">
        <v>1402</v>
      </c>
      <c r="CG139" s="529" t="s">
        <v>1402</v>
      </c>
      <c r="CH139" s="529" t="s">
        <v>1402</v>
      </c>
      <c r="CI139" s="529" t="s">
        <v>1402</v>
      </c>
      <c r="CJ139" s="529" t="s">
        <v>1402</v>
      </c>
      <c r="CK139" s="529" t="s">
        <v>1935</v>
      </c>
      <c r="CL139" s="529" t="s">
        <v>1402</v>
      </c>
      <c r="CM139" s="529" t="s">
        <v>21</v>
      </c>
      <c r="CN139" s="529" t="s">
        <v>11</v>
      </c>
      <c r="CO139" s="529" t="s">
        <v>459</v>
      </c>
      <c r="CP139" s="529"/>
      <c r="CQ139" s="529"/>
      <c r="CR139" s="529"/>
      <c r="CS139" s="529"/>
      <c r="CT139" s="529"/>
      <c r="CU139" s="529"/>
      <c r="CV139" s="529"/>
      <c r="CW139" s="529"/>
      <c r="CX139" s="529" t="s">
        <v>1936</v>
      </c>
    </row>
    <row r="140" ht="14.25" spans="1:102">
      <c r="A140" s="528" t="s">
        <v>1937</v>
      </c>
      <c r="B140" s="528">
        <v>3012</v>
      </c>
      <c r="C140" s="528" t="s">
        <v>1253</v>
      </c>
      <c r="D140" s="528" t="s">
        <v>1643</v>
      </c>
      <c r="E140" s="528" t="s">
        <v>1643</v>
      </c>
      <c r="F140" s="528" t="s">
        <v>1643</v>
      </c>
      <c r="G140" s="528" t="s">
        <v>1402</v>
      </c>
      <c r="H140" s="528" t="s">
        <v>1402</v>
      </c>
      <c r="I140" s="528" t="e">
        <f>人物卡!$S$11*10+人物卡!$S$10*10</f>
        <v>#VALUE!</v>
      </c>
      <c r="J140" s="528" t="e">
        <f>人物卡!$S$11*10+人物卡!$S$8*10</f>
        <v>#VALUE!</v>
      </c>
      <c r="K140" s="528" t="s">
        <v>1402</v>
      </c>
      <c r="L140" s="528" t="s">
        <v>1402</v>
      </c>
      <c r="M140" s="528" t="s">
        <v>1402</v>
      </c>
      <c r="N140" s="528" t="s">
        <v>1402</v>
      </c>
      <c r="O140" s="528" t="s">
        <v>1402</v>
      </c>
      <c r="P140" s="528" t="s">
        <v>1402</v>
      </c>
      <c r="Q140" s="528" t="s">
        <v>1402</v>
      </c>
      <c r="R140" s="528" t="s">
        <v>1402</v>
      </c>
      <c r="S140" s="528" t="s">
        <v>1402</v>
      </c>
      <c r="T140" s="528" t="s">
        <v>1402</v>
      </c>
      <c r="U140" s="528" t="s">
        <v>1402</v>
      </c>
      <c r="V140" s="528" t="s">
        <v>1402</v>
      </c>
      <c r="W140" s="528" t="s">
        <v>1402</v>
      </c>
      <c r="X140" s="528" t="s">
        <v>1402</v>
      </c>
      <c r="Y140" s="528" t="s">
        <v>1402</v>
      </c>
      <c r="Z140" s="528" t="s">
        <v>1643</v>
      </c>
      <c r="AA140" s="528" t="s">
        <v>1402</v>
      </c>
      <c r="AB140" s="528" t="s">
        <v>1402</v>
      </c>
      <c r="AC140" s="528" t="s">
        <v>1402</v>
      </c>
      <c r="AD140" s="528" t="s">
        <v>1402</v>
      </c>
      <c r="AE140" s="528" t="s">
        <v>1402</v>
      </c>
      <c r="AF140" s="528" t="s">
        <v>1402</v>
      </c>
      <c r="AG140" s="528" t="s">
        <v>1402</v>
      </c>
      <c r="AH140" s="528" t="s">
        <v>1402</v>
      </c>
      <c r="AI140" s="528" t="s">
        <v>1402</v>
      </c>
      <c r="AJ140" s="528" t="s">
        <v>1402</v>
      </c>
      <c r="AK140" s="528" t="s">
        <v>1402</v>
      </c>
      <c r="AL140" s="528" t="s">
        <v>1649</v>
      </c>
      <c r="AM140" s="528" t="s">
        <v>1402</v>
      </c>
      <c r="AN140" s="528" t="s">
        <v>1649</v>
      </c>
      <c r="AO140" s="528" t="s">
        <v>1402</v>
      </c>
      <c r="AP140" s="528" t="s">
        <v>1402</v>
      </c>
      <c r="AQ140" s="528" t="s">
        <v>1643</v>
      </c>
      <c r="AR140" s="528" t="s">
        <v>1402</v>
      </c>
      <c r="AS140" s="528" t="s">
        <v>1402</v>
      </c>
      <c r="AT140" s="528" t="s">
        <v>1402</v>
      </c>
      <c r="AU140" s="528" t="s">
        <v>1643</v>
      </c>
      <c r="AV140" s="528" t="s">
        <v>1402</v>
      </c>
      <c r="AW140" s="528" t="s">
        <v>1643</v>
      </c>
      <c r="AX140" s="528" t="s">
        <v>1643</v>
      </c>
      <c r="AY140" s="528" t="s">
        <v>1643</v>
      </c>
      <c r="AZ140" s="528" t="s">
        <v>1402</v>
      </c>
      <c r="BA140" s="528" t="s">
        <v>1402</v>
      </c>
      <c r="BB140" s="528" t="s">
        <v>1402</v>
      </c>
      <c r="BC140" s="528" t="s">
        <v>1649</v>
      </c>
      <c r="BD140" s="528" t="s">
        <v>1649</v>
      </c>
      <c r="BE140" s="528" t="s">
        <v>1402</v>
      </c>
      <c r="BF140" s="528" t="s">
        <v>1402</v>
      </c>
      <c r="BG140" s="528" t="s">
        <v>1402</v>
      </c>
      <c r="BH140" s="528" t="s">
        <v>1402</v>
      </c>
      <c r="BI140" s="528" t="s">
        <v>1402</v>
      </c>
      <c r="BJ140" s="528" t="s">
        <v>1402</v>
      </c>
      <c r="BK140" s="528" t="s">
        <v>1402</v>
      </c>
      <c r="BL140" s="528" t="s">
        <v>1402</v>
      </c>
      <c r="BM140" s="528" t="s">
        <v>1402</v>
      </c>
      <c r="BN140" s="528" t="s">
        <v>1402</v>
      </c>
      <c r="BO140" s="528" t="s">
        <v>1402</v>
      </c>
      <c r="BP140" s="528" t="s">
        <v>1402</v>
      </c>
      <c r="BQ140" s="528" t="s">
        <v>1402</v>
      </c>
      <c r="BR140" s="528" t="s">
        <v>1402</v>
      </c>
      <c r="BS140" s="528" t="s">
        <v>1402</v>
      </c>
      <c r="BT140" s="528" t="s">
        <v>1402</v>
      </c>
      <c r="BU140" s="528" t="s">
        <v>1402</v>
      </c>
      <c r="BV140" s="528" t="s">
        <v>1402</v>
      </c>
      <c r="BW140" s="528" t="s">
        <v>1402</v>
      </c>
      <c r="BX140" s="528" t="s">
        <v>1402</v>
      </c>
      <c r="BY140" s="528" t="s">
        <v>1402</v>
      </c>
      <c r="BZ140" s="528" t="s">
        <v>1402</v>
      </c>
      <c r="CA140" s="528" t="s">
        <v>1402</v>
      </c>
      <c r="CB140" s="528" t="s">
        <v>1402</v>
      </c>
      <c r="CC140" s="528" t="s">
        <v>1402</v>
      </c>
      <c r="CD140" s="528" t="s">
        <v>1402</v>
      </c>
      <c r="CE140" s="528" t="s">
        <v>1402</v>
      </c>
      <c r="CF140" s="528" t="s">
        <v>1402</v>
      </c>
      <c r="CG140" s="528" t="s">
        <v>1402</v>
      </c>
      <c r="CH140" s="528" t="s">
        <v>1402</v>
      </c>
      <c r="CI140" s="528" t="s">
        <v>1402</v>
      </c>
      <c r="CJ140" s="528" t="s">
        <v>1402</v>
      </c>
      <c r="CK140" s="528" t="s">
        <v>1938</v>
      </c>
      <c r="CL140" s="528" t="s">
        <v>1939</v>
      </c>
      <c r="CM140" s="528" t="s">
        <v>21</v>
      </c>
      <c r="CN140" s="528" t="s">
        <v>29</v>
      </c>
      <c r="CO140" s="528" t="s">
        <v>459</v>
      </c>
      <c r="CP140" s="528"/>
      <c r="CQ140" s="528"/>
      <c r="CR140" s="528"/>
      <c r="CS140" s="528"/>
      <c r="CT140" s="528"/>
      <c r="CU140" s="528"/>
      <c r="CV140" s="528"/>
      <c r="CW140" s="528"/>
      <c r="CX140" s="528" t="s">
        <v>1940</v>
      </c>
    </row>
    <row r="141" ht="14.25" spans="1:102">
      <c r="A141" s="529" t="s">
        <v>1256</v>
      </c>
      <c r="B141" s="529">
        <v>3013</v>
      </c>
      <c r="C141" s="529" t="s">
        <v>1257</v>
      </c>
      <c r="D141" s="529" t="s">
        <v>1402</v>
      </c>
      <c r="E141" s="529" t="s">
        <v>1402</v>
      </c>
      <c r="F141" s="529" t="s">
        <v>1402</v>
      </c>
      <c r="G141" s="529" t="s">
        <v>1643</v>
      </c>
      <c r="H141" s="529" t="s">
        <v>1402</v>
      </c>
      <c r="I141" s="529" t="e">
        <f>人物卡!$S$11*10+人物卡!$S$10*10</f>
        <v>#VALUE!</v>
      </c>
      <c r="J141" s="529" t="e">
        <f>人物卡!$S$11*10+人物卡!$S$8*10</f>
        <v>#VALUE!</v>
      </c>
      <c r="K141" s="529" t="s">
        <v>1402</v>
      </c>
      <c r="L141" s="529" t="s">
        <v>1402</v>
      </c>
      <c r="M141" s="529" t="s">
        <v>1402</v>
      </c>
      <c r="N141" s="529" t="s">
        <v>1643</v>
      </c>
      <c r="O141" s="529" t="s">
        <v>1402</v>
      </c>
      <c r="P141" s="529" t="s">
        <v>1402</v>
      </c>
      <c r="Q141" s="529" t="s">
        <v>1402</v>
      </c>
      <c r="R141" s="529" t="s">
        <v>1402</v>
      </c>
      <c r="S141" s="529" t="s">
        <v>1402</v>
      </c>
      <c r="T141" s="529" t="s">
        <v>1402</v>
      </c>
      <c r="U141" s="529" t="s">
        <v>1402</v>
      </c>
      <c r="V141" s="529" t="s">
        <v>1402</v>
      </c>
      <c r="W141" s="529" t="s">
        <v>1402</v>
      </c>
      <c r="X141" s="529" t="s">
        <v>1643</v>
      </c>
      <c r="Y141" s="529" t="s">
        <v>1643</v>
      </c>
      <c r="Z141" s="529" t="s">
        <v>1643</v>
      </c>
      <c r="AA141" s="529" t="s">
        <v>1402</v>
      </c>
      <c r="AB141" s="529" t="s">
        <v>1402</v>
      </c>
      <c r="AC141" s="529" t="s">
        <v>1402</v>
      </c>
      <c r="AD141" s="529" t="s">
        <v>1402</v>
      </c>
      <c r="AE141" s="529" t="s">
        <v>1402</v>
      </c>
      <c r="AF141" s="529" t="s">
        <v>1402</v>
      </c>
      <c r="AG141" s="529" t="s">
        <v>1643</v>
      </c>
      <c r="AH141" s="529" t="s">
        <v>1402</v>
      </c>
      <c r="AI141" s="529" t="s">
        <v>1402</v>
      </c>
      <c r="AJ141" s="529" t="s">
        <v>1402</v>
      </c>
      <c r="AK141" s="529" t="s">
        <v>1402</v>
      </c>
      <c r="AL141" s="529" t="s">
        <v>1402</v>
      </c>
      <c r="AM141" s="529" t="s">
        <v>1402</v>
      </c>
      <c r="AN141" s="529" t="s">
        <v>1402</v>
      </c>
      <c r="AO141" s="529" t="s">
        <v>1402</v>
      </c>
      <c r="AP141" s="529" t="s">
        <v>1402</v>
      </c>
      <c r="AQ141" s="529" t="s">
        <v>1402</v>
      </c>
      <c r="AR141" s="529" t="s">
        <v>1402</v>
      </c>
      <c r="AS141" s="529" t="s">
        <v>1402</v>
      </c>
      <c r="AT141" s="529" t="s">
        <v>1402</v>
      </c>
      <c r="AU141" s="529" t="s">
        <v>1402</v>
      </c>
      <c r="AV141" s="529" t="s">
        <v>1402</v>
      </c>
      <c r="AW141" s="529" t="s">
        <v>1402</v>
      </c>
      <c r="AX141" s="529" t="s">
        <v>1643</v>
      </c>
      <c r="AY141" s="529" t="s">
        <v>1643</v>
      </c>
      <c r="AZ141" s="529" t="s">
        <v>1402</v>
      </c>
      <c r="BA141" s="529" t="s">
        <v>1402</v>
      </c>
      <c r="BB141" s="529" t="s">
        <v>1402</v>
      </c>
      <c r="BC141" s="529" t="s">
        <v>1402</v>
      </c>
      <c r="BD141" s="529" t="s">
        <v>1402</v>
      </c>
      <c r="BE141" s="529" t="s">
        <v>1402</v>
      </c>
      <c r="BF141" s="529" t="s">
        <v>1402</v>
      </c>
      <c r="BG141" s="529" t="s">
        <v>1402</v>
      </c>
      <c r="BH141" s="529" t="s">
        <v>1402</v>
      </c>
      <c r="BI141" s="529" t="s">
        <v>1402</v>
      </c>
      <c r="BJ141" s="529" t="s">
        <v>1402</v>
      </c>
      <c r="BK141" s="529" t="s">
        <v>1402</v>
      </c>
      <c r="BL141" s="529" t="s">
        <v>1402</v>
      </c>
      <c r="BM141" s="529" t="s">
        <v>1402</v>
      </c>
      <c r="BN141" s="529" t="s">
        <v>1402</v>
      </c>
      <c r="BO141" s="529" t="s">
        <v>1402</v>
      </c>
      <c r="BP141" s="529" t="s">
        <v>1402</v>
      </c>
      <c r="BQ141" s="529" t="s">
        <v>1402</v>
      </c>
      <c r="BR141" s="529" t="s">
        <v>1402</v>
      </c>
      <c r="BS141" s="529" t="s">
        <v>1402</v>
      </c>
      <c r="BT141" s="529" t="s">
        <v>1402</v>
      </c>
      <c r="BU141" s="529" t="s">
        <v>1402</v>
      </c>
      <c r="BV141" s="529" t="s">
        <v>1402</v>
      </c>
      <c r="BW141" s="529" t="s">
        <v>1402</v>
      </c>
      <c r="BX141" s="529" t="s">
        <v>1402</v>
      </c>
      <c r="BY141" s="529" t="s">
        <v>1402</v>
      </c>
      <c r="BZ141" s="529" t="s">
        <v>1402</v>
      </c>
      <c r="CA141" s="529" t="s">
        <v>1402</v>
      </c>
      <c r="CB141" s="529" t="s">
        <v>1402</v>
      </c>
      <c r="CC141" s="529" t="s">
        <v>1402</v>
      </c>
      <c r="CD141" s="529" t="s">
        <v>1402</v>
      </c>
      <c r="CE141" s="529" t="s">
        <v>1402</v>
      </c>
      <c r="CF141" s="529" t="s">
        <v>1402</v>
      </c>
      <c r="CG141" s="529" t="s">
        <v>1402</v>
      </c>
      <c r="CH141" s="529" t="s">
        <v>1402</v>
      </c>
      <c r="CI141" s="529" t="s">
        <v>1402</v>
      </c>
      <c r="CJ141" s="529" t="s">
        <v>1402</v>
      </c>
      <c r="CK141" s="529" t="s">
        <v>1941</v>
      </c>
      <c r="CL141" s="529" t="s">
        <v>1942</v>
      </c>
      <c r="CM141" s="529" t="s">
        <v>21</v>
      </c>
      <c r="CN141" s="529" t="s">
        <v>29</v>
      </c>
      <c r="CO141" s="529" t="s">
        <v>459</v>
      </c>
      <c r="CP141" s="529"/>
      <c r="CQ141" s="529"/>
      <c r="CR141" s="529"/>
      <c r="CS141" s="529"/>
      <c r="CT141" s="529"/>
      <c r="CU141" s="529"/>
      <c r="CV141" s="529"/>
      <c r="CW141" s="529"/>
      <c r="CX141" s="529" t="s">
        <v>1943</v>
      </c>
    </row>
    <row r="142" ht="14.25" spans="1:102">
      <c r="A142" s="528" t="s">
        <v>974</v>
      </c>
      <c r="B142" s="528">
        <v>3014</v>
      </c>
      <c r="C142" s="528" t="s">
        <v>1241</v>
      </c>
      <c r="D142" s="528" t="s">
        <v>1643</v>
      </c>
      <c r="E142" s="528" t="s">
        <v>1649</v>
      </c>
      <c r="F142" s="528" t="s">
        <v>1649</v>
      </c>
      <c r="G142" s="528" t="s">
        <v>1402</v>
      </c>
      <c r="H142" s="528" t="s">
        <v>1402</v>
      </c>
      <c r="I142" s="528" t="e">
        <f>人物卡!$S$11*10+人物卡!$S$10*10</f>
        <v>#VALUE!</v>
      </c>
      <c r="J142" s="528" t="e">
        <f>人物卡!$S$11*10+人物卡!$S$8*10</f>
        <v>#VALUE!</v>
      </c>
      <c r="K142" s="528" t="s">
        <v>1402</v>
      </c>
      <c r="L142" s="528" t="s">
        <v>1402</v>
      </c>
      <c r="M142" s="528" t="s">
        <v>1402</v>
      </c>
      <c r="N142" s="528" t="s">
        <v>1402</v>
      </c>
      <c r="O142" s="528" t="s">
        <v>1402</v>
      </c>
      <c r="P142" s="528" t="s">
        <v>1402</v>
      </c>
      <c r="Q142" s="528" t="s">
        <v>1402</v>
      </c>
      <c r="R142" s="528" t="s">
        <v>1402</v>
      </c>
      <c r="S142" s="528" t="s">
        <v>1402</v>
      </c>
      <c r="T142" s="528" t="s">
        <v>1402</v>
      </c>
      <c r="U142" s="528" t="s">
        <v>1402</v>
      </c>
      <c r="V142" s="528" t="s">
        <v>1402</v>
      </c>
      <c r="W142" s="528" t="s">
        <v>1643</v>
      </c>
      <c r="X142" s="528" t="s">
        <v>1402</v>
      </c>
      <c r="Y142" s="528" t="s">
        <v>1402</v>
      </c>
      <c r="Z142" s="528" t="s">
        <v>1643</v>
      </c>
      <c r="AA142" s="528" t="s">
        <v>1402</v>
      </c>
      <c r="AB142" s="528" t="s">
        <v>1402</v>
      </c>
      <c r="AC142" s="528" t="s">
        <v>1402</v>
      </c>
      <c r="AD142" s="528" t="s">
        <v>1402</v>
      </c>
      <c r="AE142" s="528" t="s">
        <v>1402</v>
      </c>
      <c r="AF142" s="528" t="s">
        <v>1402</v>
      </c>
      <c r="AG142" s="528" t="s">
        <v>1402</v>
      </c>
      <c r="AH142" s="528" t="s">
        <v>1402</v>
      </c>
      <c r="AI142" s="528" t="s">
        <v>1402</v>
      </c>
      <c r="AJ142" s="528" t="s">
        <v>1402</v>
      </c>
      <c r="AK142" s="528" t="s">
        <v>1402</v>
      </c>
      <c r="AL142" s="528" t="s">
        <v>1402</v>
      </c>
      <c r="AM142" s="528" t="s">
        <v>1402</v>
      </c>
      <c r="AN142" s="528" t="s">
        <v>1402</v>
      </c>
      <c r="AO142" s="528" t="s">
        <v>1402</v>
      </c>
      <c r="AP142" s="528" t="s">
        <v>1402</v>
      </c>
      <c r="AQ142" s="528" t="s">
        <v>1402</v>
      </c>
      <c r="AR142" s="528" t="s">
        <v>1402</v>
      </c>
      <c r="AS142" s="528" t="s">
        <v>1402</v>
      </c>
      <c r="AT142" s="528" t="s">
        <v>1402</v>
      </c>
      <c r="AU142" s="528" t="s">
        <v>1402</v>
      </c>
      <c r="AV142" s="528" t="s">
        <v>1402</v>
      </c>
      <c r="AW142" s="528" t="s">
        <v>1402</v>
      </c>
      <c r="AX142" s="528" t="s">
        <v>1643</v>
      </c>
      <c r="AY142" s="528" t="s">
        <v>1643</v>
      </c>
      <c r="AZ142" s="528" t="s">
        <v>1402</v>
      </c>
      <c r="BA142" s="528" t="s">
        <v>1402</v>
      </c>
      <c r="BB142" s="528" t="s">
        <v>1402</v>
      </c>
      <c r="BC142" s="528" t="s">
        <v>1643</v>
      </c>
      <c r="BD142" s="528" t="s">
        <v>1402</v>
      </c>
      <c r="BE142" s="528" t="s">
        <v>1402</v>
      </c>
      <c r="BF142" s="528" t="s">
        <v>1402</v>
      </c>
      <c r="BG142" s="528" t="s">
        <v>1402</v>
      </c>
      <c r="BH142" s="528" t="s">
        <v>1402</v>
      </c>
      <c r="BI142" s="528" t="s">
        <v>1402</v>
      </c>
      <c r="BJ142" s="528" t="s">
        <v>1402</v>
      </c>
      <c r="BK142" s="528" t="s">
        <v>1402</v>
      </c>
      <c r="BL142" s="528" t="s">
        <v>1402</v>
      </c>
      <c r="BM142" s="528" t="s">
        <v>1402</v>
      </c>
      <c r="BN142" s="528" t="s">
        <v>1402</v>
      </c>
      <c r="BO142" s="528" t="s">
        <v>1402</v>
      </c>
      <c r="BP142" s="528" t="s">
        <v>1402</v>
      </c>
      <c r="BQ142" s="528" t="s">
        <v>1402</v>
      </c>
      <c r="BR142" s="528" t="s">
        <v>1402</v>
      </c>
      <c r="BS142" s="528" t="s">
        <v>1402</v>
      </c>
      <c r="BT142" s="528" t="s">
        <v>1402</v>
      </c>
      <c r="BU142" s="528" t="s">
        <v>1402</v>
      </c>
      <c r="BV142" s="528" t="s">
        <v>1402</v>
      </c>
      <c r="BW142" s="528" t="s">
        <v>1402</v>
      </c>
      <c r="BX142" s="528" t="s">
        <v>1402</v>
      </c>
      <c r="BY142" s="528" t="s">
        <v>1402</v>
      </c>
      <c r="BZ142" s="528" t="s">
        <v>1402</v>
      </c>
      <c r="CA142" s="528" t="s">
        <v>1402</v>
      </c>
      <c r="CB142" s="528" t="s">
        <v>1402</v>
      </c>
      <c r="CC142" s="528" t="s">
        <v>1402</v>
      </c>
      <c r="CD142" s="528" t="s">
        <v>1402</v>
      </c>
      <c r="CE142" s="528" t="s">
        <v>1402</v>
      </c>
      <c r="CF142" s="528" t="s">
        <v>1402</v>
      </c>
      <c r="CG142" s="528" t="s">
        <v>1402</v>
      </c>
      <c r="CH142" s="528" t="s">
        <v>1402</v>
      </c>
      <c r="CI142" s="528" t="s">
        <v>1402</v>
      </c>
      <c r="CJ142" s="528" t="s">
        <v>1402</v>
      </c>
      <c r="CK142" s="528" t="s">
        <v>1944</v>
      </c>
      <c r="CL142" s="528" t="s">
        <v>1942</v>
      </c>
      <c r="CM142" s="528" t="s">
        <v>31</v>
      </c>
      <c r="CN142" s="528" t="s">
        <v>29</v>
      </c>
      <c r="CO142" s="528" t="s">
        <v>459</v>
      </c>
      <c r="CP142" s="528"/>
      <c r="CQ142" s="528"/>
      <c r="CR142" s="528"/>
      <c r="CS142" s="528"/>
      <c r="CT142" s="528"/>
      <c r="CU142" s="528"/>
      <c r="CV142" s="528"/>
      <c r="CW142" s="528"/>
      <c r="CX142" s="528" t="s">
        <v>1945</v>
      </c>
    </row>
    <row r="143" ht="14.25" spans="1:102">
      <c r="A143" s="529" t="s">
        <v>1946</v>
      </c>
      <c r="B143" s="529">
        <v>3015</v>
      </c>
      <c r="C143" s="529" t="s">
        <v>1241</v>
      </c>
      <c r="D143" s="529" t="s">
        <v>1643</v>
      </c>
      <c r="E143" s="529" t="s">
        <v>1643</v>
      </c>
      <c r="F143" s="529" t="s">
        <v>1643</v>
      </c>
      <c r="G143" s="529" t="s">
        <v>1402</v>
      </c>
      <c r="H143" s="529" t="s">
        <v>1402</v>
      </c>
      <c r="I143" s="529" t="e">
        <f>人物卡!$S$11*10+人物卡!$S$10*10</f>
        <v>#VALUE!</v>
      </c>
      <c r="J143" s="529" t="e">
        <f>人物卡!$S$11*10+人物卡!$S$8*10</f>
        <v>#VALUE!</v>
      </c>
      <c r="K143" s="529" t="s">
        <v>1402</v>
      </c>
      <c r="L143" s="529" t="s">
        <v>1402</v>
      </c>
      <c r="M143" s="529" t="s">
        <v>1402</v>
      </c>
      <c r="N143" s="529" t="s">
        <v>1402</v>
      </c>
      <c r="O143" s="529" t="s">
        <v>1402</v>
      </c>
      <c r="P143" s="529" t="s">
        <v>1402</v>
      </c>
      <c r="Q143" s="529" t="s">
        <v>1402</v>
      </c>
      <c r="R143" s="529" t="s">
        <v>1402</v>
      </c>
      <c r="S143" s="529" t="s">
        <v>1402</v>
      </c>
      <c r="T143" s="529" t="s">
        <v>1402</v>
      </c>
      <c r="U143" s="529" t="s">
        <v>1402</v>
      </c>
      <c r="V143" s="529" t="s">
        <v>1402</v>
      </c>
      <c r="W143" s="529" t="s">
        <v>1402</v>
      </c>
      <c r="X143" s="529" t="s">
        <v>1402</v>
      </c>
      <c r="Y143" s="529" t="s">
        <v>1402</v>
      </c>
      <c r="Z143" s="529" t="s">
        <v>1643</v>
      </c>
      <c r="AA143" s="529" t="s">
        <v>1643</v>
      </c>
      <c r="AB143" s="529" t="s">
        <v>1402</v>
      </c>
      <c r="AC143" s="529" t="s">
        <v>1643</v>
      </c>
      <c r="AD143" s="529" t="s">
        <v>1402</v>
      </c>
      <c r="AE143" s="529" t="s">
        <v>1402</v>
      </c>
      <c r="AF143" s="529" t="s">
        <v>1402</v>
      </c>
      <c r="AG143" s="529" t="s">
        <v>1402</v>
      </c>
      <c r="AH143" s="529" t="s">
        <v>1402</v>
      </c>
      <c r="AI143" s="529" t="s">
        <v>1402</v>
      </c>
      <c r="AJ143" s="529" t="s">
        <v>1402</v>
      </c>
      <c r="AK143" s="529" t="s">
        <v>1402</v>
      </c>
      <c r="AL143" s="529" t="s">
        <v>1402</v>
      </c>
      <c r="AM143" s="529" t="s">
        <v>1402</v>
      </c>
      <c r="AN143" s="529" t="s">
        <v>1402</v>
      </c>
      <c r="AO143" s="529" t="s">
        <v>1402</v>
      </c>
      <c r="AP143" s="529" t="s">
        <v>1402</v>
      </c>
      <c r="AQ143" s="529" t="s">
        <v>1402</v>
      </c>
      <c r="AR143" s="529" t="s">
        <v>1402</v>
      </c>
      <c r="AS143" s="529" t="s">
        <v>1402</v>
      </c>
      <c r="AT143" s="529" t="s">
        <v>1402</v>
      </c>
      <c r="AU143" s="529" t="s">
        <v>1402</v>
      </c>
      <c r="AV143" s="529" t="s">
        <v>1402</v>
      </c>
      <c r="AW143" s="529" t="s">
        <v>1402</v>
      </c>
      <c r="AX143" s="529" t="s">
        <v>1643</v>
      </c>
      <c r="AY143" s="529" t="s">
        <v>1643</v>
      </c>
      <c r="AZ143" s="529" t="s">
        <v>1402</v>
      </c>
      <c r="BA143" s="529" t="s">
        <v>1402</v>
      </c>
      <c r="BB143" s="529" t="s">
        <v>1402</v>
      </c>
      <c r="BC143" s="529" t="s">
        <v>1402</v>
      </c>
      <c r="BD143" s="529" t="s">
        <v>1402</v>
      </c>
      <c r="BE143" s="529" t="s">
        <v>1402</v>
      </c>
      <c r="BF143" s="529" t="s">
        <v>1402</v>
      </c>
      <c r="BG143" s="529" t="s">
        <v>1402</v>
      </c>
      <c r="BH143" s="529" t="s">
        <v>1402</v>
      </c>
      <c r="BI143" s="529" t="s">
        <v>1402</v>
      </c>
      <c r="BJ143" s="529" t="s">
        <v>1402</v>
      </c>
      <c r="BK143" s="529" t="s">
        <v>1402</v>
      </c>
      <c r="BL143" s="529" t="s">
        <v>1402</v>
      </c>
      <c r="BM143" s="529" t="s">
        <v>1402</v>
      </c>
      <c r="BN143" s="529" t="s">
        <v>1402</v>
      </c>
      <c r="BO143" s="529" t="s">
        <v>1402</v>
      </c>
      <c r="BP143" s="529" t="s">
        <v>1402</v>
      </c>
      <c r="BQ143" s="529" t="s">
        <v>1402</v>
      </c>
      <c r="BR143" s="529" t="s">
        <v>1402</v>
      </c>
      <c r="BS143" s="529" t="s">
        <v>1402</v>
      </c>
      <c r="BT143" s="529" t="s">
        <v>1402</v>
      </c>
      <c r="BU143" s="529" t="s">
        <v>1402</v>
      </c>
      <c r="BV143" s="529" t="s">
        <v>1402</v>
      </c>
      <c r="BW143" s="529" t="s">
        <v>1402</v>
      </c>
      <c r="BX143" s="529" t="s">
        <v>1402</v>
      </c>
      <c r="BY143" s="529" t="s">
        <v>1402</v>
      </c>
      <c r="BZ143" s="529" t="s">
        <v>1402</v>
      </c>
      <c r="CA143" s="529" t="s">
        <v>1402</v>
      </c>
      <c r="CB143" s="529" t="s">
        <v>1402</v>
      </c>
      <c r="CC143" s="529" t="s">
        <v>1402</v>
      </c>
      <c r="CD143" s="529" t="s">
        <v>1402</v>
      </c>
      <c r="CE143" s="529" t="s">
        <v>1402</v>
      </c>
      <c r="CF143" s="529" t="s">
        <v>1402</v>
      </c>
      <c r="CG143" s="529" t="s">
        <v>1402</v>
      </c>
      <c r="CH143" s="529" t="s">
        <v>1402</v>
      </c>
      <c r="CI143" s="529" t="s">
        <v>1402</v>
      </c>
      <c r="CJ143" s="529" t="s">
        <v>1402</v>
      </c>
      <c r="CK143" s="529" t="s">
        <v>1947</v>
      </c>
      <c r="CL143" s="529" t="s">
        <v>1942</v>
      </c>
      <c r="CM143" s="529" t="s">
        <v>21</v>
      </c>
      <c r="CN143" s="529" t="s">
        <v>29</v>
      </c>
      <c r="CO143" s="529" t="s">
        <v>459</v>
      </c>
      <c r="CP143" s="529"/>
      <c r="CQ143" s="529"/>
      <c r="CR143" s="529"/>
      <c r="CS143" s="529"/>
      <c r="CT143" s="529"/>
      <c r="CU143" s="529"/>
      <c r="CV143" s="529"/>
      <c r="CW143" s="529"/>
      <c r="CX143" s="529" t="s">
        <v>1948</v>
      </c>
    </row>
    <row r="144" ht="14.25" spans="1:102">
      <c r="A144" s="528" t="s">
        <v>1263</v>
      </c>
      <c r="B144" s="528">
        <v>3016</v>
      </c>
      <c r="C144" s="528" t="s">
        <v>889</v>
      </c>
      <c r="D144" s="528" t="s">
        <v>1402</v>
      </c>
      <c r="E144" s="528" t="s">
        <v>1402</v>
      </c>
      <c r="F144" s="528" t="s">
        <v>1402</v>
      </c>
      <c r="G144" s="528" t="s">
        <v>1402</v>
      </c>
      <c r="H144" s="528" t="s">
        <v>1402</v>
      </c>
      <c r="I144" s="528" t="e">
        <f>人物卡!$S$11*10+人物卡!$S$10*10</f>
        <v>#VALUE!</v>
      </c>
      <c r="J144" s="528" t="e">
        <f>人物卡!$S$11*10+人物卡!$S$8*10</f>
        <v>#VALUE!</v>
      </c>
      <c r="K144" s="528" t="s">
        <v>1402</v>
      </c>
      <c r="L144" s="528" t="s">
        <v>1643</v>
      </c>
      <c r="M144" s="528" t="s">
        <v>1402</v>
      </c>
      <c r="N144" s="528" t="s">
        <v>1402</v>
      </c>
      <c r="O144" s="528" t="s">
        <v>1402</v>
      </c>
      <c r="P144" s="528" t="s">
        <v>1643</v>
      </c>
      <c r="Q144" s="528" t="s">
        <v>1402</v>
      </c>
      <c r="R144" s="528" t="s">
        <v>1643</v>
      </c>
      <c r="S144" s="528" t="s">
        <v>1649</v>
      </c>
      <c r="T144" s="528" t="s">
        <v>1402</v>
      </c>
      <c r="U144" s="528" t="s">
        <v>1402</v>
      </c>
      <c r="V144" s="528" t="s">
        <v>1402</v>
      </c>
      <c r="W144" s="528" t="s">
        <v>1402</v>
      </c>
      <c r="X144" s="528" t="s">
        <v>1649</v>
      </c>
      <c r="Y144" s="528" t="s">
        <v>1643</v>
      </c>
      <c r="Z144" s="528" t="s">
        <v>1402</v>
      </c>
      <c r="AA144" s="528" t="s">
        <v>1402</v>
      </c>
      <c r="AB144" s="528" t="s">
        <v>1402</v>
      </c>
      <c r="AC144" s="528" t="s">
        <v>1402</v>
      </c>
      <c r="AD144" s="528" t="s">
        <v>1402</v>
      </c>
      <c r="AE144" s="528" t="s">
        <v>1402</v>
      </c>
      <c r="AF144" s="528" t="s">
        <v>1402</v>
      </c>
      <c r="AG144" s="528" t="s">
        <v>1643</v>
      </c>
      <c r="AH144" s="528" t="s">
        <v>1402</v>
      </c>
      <c r="AI144" s="528" t="s">
        <v>1402</v>
      </c>
      <c r="AJ144" s="528" t="s">
        <v>1402</v>
      </c>
      <c r="AK144" s="528" t="s">
        <v>1402</v>
      </c>
      <c r="AL144" s="528" t="s">
        <v>1402</v>
      </c>
      <c r="AM144" s="528" t="s">
        <v>1402</v>
      </c>
      <c r="AN144" s="528" t="s">
        <v>1402</v>
      </c>
      <c r="AO144" s="528" t="s">
        <v>1402</v>
      </c>
      <c r="AP144" s="528" t="s">
        <v>1402</v>
      </c>
      <c r="AQ144" s="528" t="s">
        <v>1402</v>
      </c>
      <c r="AR144" s="528" t="s">
        <v>1402</v>
      </c>
      <c r="AS144" s="528" t="s">
        <v>1402</v>
      </c>
      <c r="AT144" s="528" t="s">
        <v>1402</v>
      </c>
      <c r="AU144" s="528" t="s">
        <v>1402</v>
      </c>
      <c r="AV144" s="528" t="s">
        <v>1402</v>
      </c>
      <c r="AW144" s="528" t="s">
        <v>1402</v>
      </c>
      <c r="AX144" s="528" t="s">
        <v>1402</v>
      </c>
      <c r="AY144" s="528" t="s">
        <v>1402</v>
      </c>
      <c r="AZ144" s="528" t="s">
        <v>1649</v>
      </c>
      <c r="BA144" s="528" t="s">
        <v>1649</v>
      </c>
      <c r="BB144" s="528" t="s">
        <v>1402</v>
      </c>
      <c r="BC144" s="528" t="s">
        <v>1402</v>
      </c>
      <c r="BD144" s="528" t="s">
        <v>1402</v>
      </c>
      <c r="BE144" s="528" t="s">
        <v>1643</v>
      </c>
      <c r="BF144" s="528" t="s">
        <v>1643</v>
      </c>
      <c r="BG144" s="528" t="s">
        <v>1643</v>
      </c>
      <c r="BH144" s="528" t="s">
        <v>1643</v>
      </c>
      <c r="BI144" s="528" t="s">
        <v>1643</v>
      </c>
      <c r="BJ144" s="528" t="s">
        <v>1643</v>
      </c>
      <c r="BK144" s="528" t="s">
        <v>1643</v>
      </c>
      <c r="BL144" s="528" t="s">
        <v>1402</v>
      </c>
      <c r="BM144" s="528" t="s">
        <v>1643</v>
      </c>
      <c r="BN144" s="528" t="s">
        <v>1402</v>
      </c>
      <c r="BO144" s="528" t="s">
        <v>1643</v>
      </c>
      <c r="BP144" s="528" t="s">
        <v>1402</v>
      </c>
      <c r="BQ144" s="528" t="s">
        <v>1643</v>
      </c>
      <c r="BR144" s="528" t="s">
        <v>1402</v>
      </c>
      <c r="BS144" s="528" t="s">
        <v>1643</v>
      </c>
      <c r="BT144" s="528" t="s">
        <v>1402</v>
      </c>
      <c r="BU144" s="528" t="s">
        <v>1402</v>
      </c>
      <c r="BV144" s="528" t="s">
        <v>1402</v>
      </c>
      <c r="BW144" s="528" t="s">
        <v>1649</v>
      </c>
      <c r="BX144" s="528" t="s">
        <v>1402</v>
      </c>
      <c r="BY144" s="528" t="s">
        <v>1402</v>
      </c>
      <c r="BZ144" s="528" t="s">
        <v>1402</v>
      </c>
      <c r="CA144" s="528" t="s">
        <v>1402</v>
      </c>
      <c r="CB144" s="528" t="s">
        <v>1402</v>
      </c>
      <c r="CC144" s="528" t="s">
        <v>1402</v>
      </c>
      <c r="CD144" s="528" t="s">
        <v>1402</v>
      </c>
      <c r="CE144" s="528" t="s">
        <v>1402</v>
      </c>
      <c r="CF144" s="528" t="s">
        <v>1402</v>
      </c>
      <c r="CG144" s="528" t="s">
        <v>1402</v>
      </c>
      <c r="CH144" s="528" t="s">
        <v>1402</v>
      </c>
      <c r="CI144" s="528" t="s">
        <v>1402</v>
      </c>
      <c r="CJ144" s="528" t="s">
        <v>1402</v>
      </c>
      <c r="CK144" s="528" t="s">
        <v>1949</v>
      </c>
      <c r="CL144" s="528" t="s">
        <v>1950</v>
      </c>
      <c r="CM144" s="528" t="s">
        <v>21</v>
      </c>
      <c r="CN144" s="528" t="s">
        <v>11</v>
      </c>
      <c r="CO144" s="528" t="s">
        <v>459</v>
      </c>
      <c r="CP144" s="528"/>
      <c r="CQ144" s="528"/>
      <c r="CR144" s="528"/>
      <c r="CS144" s="528"/>
      <c r="CT144" s="528"/>
      <c r="CU144" s="528"/>
      <c r="CV144" s="528"/>
      <c r="CW144" s="528"/>
      <c r="CX144" s="528" t="s">
        <v>1951</v>
      </c>
    </row>
    <row r="145" ht="14.25" spans="1:102">
      <c r="A145" s="529" t="s">
        <v>1265</v>
      </c>
      <c r="B145" s="529">
        <v>3017</v>
      </c>
      <c r="C145" s="529" t="s">
        <v>889</v>
      </c>
      <c r="D145" s="529" t="s">
        <v>1402</v>
      </c>
      <c r="E145" s="529" t="s">
        <v>1402</v>
      </c>
      <c r="F145" s="529" t="s">
        <v>1402</v>
      </c>
      <c r="G145" s="529" t="s">
        <v>1402</v>
      </c>
      <c r="H145" s="529" t="s">
        <v>1402</v>
      </c>
      <c r="I145" s="529" t="e">
        <f>人物卡!$S$11*10+人物卡!$S$10*10</f>
        <v>#VALUE!</v>
      </c>
      <c r="J145" s="529" t="e">
        <f>人物卡!$S$11*10+人物卡!$S$8*10</f>
        <v>#VALUE!</v>
      </c>
      <c r="K145" s="529" t="s">
        <v>1402</v>
      </c>
      <c r="L145" s="529" t="s">
        <v>1643</v>
      </c>
      <c r="M145" s="529" t="s">
        <v>1402</v>
      </c>
      <c r="N145" s="529" t="s">
        <v>1402</v>
      </c>
      <c r="O145" s="529" t="s">
        <v>1643</v>
      </c>
      <c r="P145" s="529" t="s">
        <v>1643</v>
      </c>
      <c r="Q145" s="529" t="s">
        <v>1643</v>
      </c>
      <c r="R145" s="529" t="s">
        <v>1402</v>
      </c>
      <c r="S145" s="529" t="s">
        <v>1643</v>
      </c>
      <c r="T145" s="529" t="s">
        <v>1402</v>
      </c>
      <c r="U145" s="529" t="s">
        <v>1643</v>
      </c>
      <c r="V145" s="529" t="s">
        <v>1402</v>
      </c>
      <c r="W145" s="529" t="s">
        <v>1402</v>
      </c>
      <c r="X145" s="529" t="s">
        <v>1402</v>
      </c>
      <c r="Y145" s="529" t="s">
        <v>1402</v>
      </c>
      <c r="Z145" s="529" t="s">
        <v>1402</v>
      </c>
      <c r="AA145" s="529" t="s">
        <v>1402</v>
      </c>
      <c r="AB145" s="529" t="s">
        <v>1402</v>
      </c>
      <c r="AC145" s="529" t="s">
        <v>1402</v>
      </c>
      <c r="AD145" s="529" t="s">
        <v>1402</v>
      </c>
      <c r="AE145" s="529" t="s">
        <v>1402</v>
      </c>
      <c r="AF145" s="529" t="s">
        <v>1402</v>
      </c>
      <c r="AG145" s="529" t="s">
        <v>1402</v>
      </c>
      <c r="AH145" s="529" t="s">
        <v>1402</v>
      </c>
      <c r="AI145" s="529" t="s">
        <v>1402</v>
      </c>
      <c r="AJ145" s="529" t="s">
        <v>1402</v>
      </c>
      <c r="AK145" s="529" t="s">
        <v>1402</v>
      </c>
      <c r="AL145" s="529" t="s">
        <v>1402</v>
      </c>
      <c r="AM145" s="529" t="s">
        <v>1402</v>
      </c>
      <c r="AN145" s="529" t="s">
        <v>1402</v>
      </c>
      <c r="AO145" s="529" t="s">
        <v>1402</v>
      </c>
      <c r="AP145" s="529" t="s">
        <v>1402</v>
      </c>
      <c r="AQ145" s="529" t="s">
        <v>1402</v>
      </c>
      <c r="AR145" s="529" t="s">
        <v>1402</v>
      </c>
      <c r="AS145" s="529" t="s">
        <v>1402</v>
      </c>
      <c r="AT145" s="529" t="s">
        <v>1402</v>
      </c>
      <c r="AU145" s="529" t="s">
        <v>1402</v>
      </c>
      <c r="AV145" s="529" t="s">
        <v>1402</v>
      </c>
      <c r="AW145" s="529" t="s">
        <v>1402</v>
      </c>
      <c r="AX145" s="529" t="s">
        <v>1402</v>
      </c>
      <c r="AY145" s="529" t="s">
        <v>1402</v>
      </c>
      <c r="AZ145" s="529" t="s">
        <v>1643</v>
      </c>
      <c r="BA145" s="529" t="s">
        <v>1649</v>
      </c>
      <c r="BB145" s="529" t="s">
        <v>1649</v>
      </c>
      <c r="BC145" s="529" t="s">
        <v>1402</v>
      </c>
      <c r="BD145" s="529" t="s">
        <v>1402</v>
      </c>
      <c r="BE145" s="529" t="s">
        <v>1649</v>
      </c>
      <c r="BF145" s="529" t="s">
        <v>1649</v>
      </c>
      <c r="BG145" s="529" t="s">
        <v>1649</v>
      </c>
      <c r="BH145" s="529" t="s">
        <v>1649</v>
      </c>
      <c r="BI145" s="529" t="s">
        <v>1649</v>
      </c>
      <c r="BJ145" s="529" t="s">
        <v>1649</v>
      </c>
      <c r="BK145" s="529" t="s">
        <v>1649</v>
      </c>
      <c r="BL145" s="529" t="s">
        <v>1402</v>
      </c>
      <c r="BM145" s="529" t="s">
        <v>1649</v>
      </c>
      <c r="BN145" s="529" t="s">
        <v>1402</v>
      </c>
      <c r="BO145" s="529" t="s">
        <v>1649</v>
      </c>
      <c r="BP145" s="529" t="s">
        <v>1402</v>
      </c>
      <c r="BQ145" s="529" t="s">
        <v>1649</v>
      </c>
      <c r="BR145" s="529" t="s">
        <v>1402</v>
      </c>
      <c r="BS145" s="529" t="s">
        <v>1643</v>
      </c>
      <c r="BT145" s="529" t="s">
        <v>1402</v>
      </c>
      <c r="BU145" s="529" t="s">
        <v>1402</v>
      </c>
      <c r="BV145" s="529" t="s">
        <v>1402</v>
      </c>
      <c r="BW145" s="529" t="s">
        <v>1402</v>
      </c>
      <c r="BX145" s="529" t="s">
        <v>1402</v>
      </c>
      <c r="BY145" s="529" t="s">
        <v>1402</v>
      </c>
      <c r="BZ145" s="529" t="s">
        <v>1402</v>
      </c>
      <c r="CA145" s="529" t="s">
        <v>1402</v>
      </c>
      <c r="CB145" s="529" t="s">
        <v>1402</v>
      </c>
      <c r="CC145" s="529" t="s">
        <v>1402</v>
      </c>
      <c r="CD145" s="529" t="s">
        <v>1402</v>
      </c>
      <c r="CE145" s="529" t="s">
        <v>1402</v>
      </c>
      <c r="CF145" s="529" t="s">
        <v>1402</v>
      </c>
      <c r="CG145" s="529" t="s">
        <v>1402</v>
      </c>
      <c r="CH145" s="529" t="s">
        <v>1402</v>
      </c>
      <c r="CI145" s="529" t="s">
        <v>1402</v>
      </c>
      <c r="CJ145" s="529" t="s">
        <v>1402</v>
      </c>
      <c r="CK145" s="529" t="s">
        <v>1952</v>
      </c>
      <c r="CL145" s="529" t="s">
        <v>1950</v>
      </c>
      <c r="CM145" s="529" t="s">
        <v>21</v>
      </c>
      <c r="CN145" s="529" t="s">
        <v>11</v>
      </c>
      <c r="CO145" s="529" t="s">
        <v>459</v>
      </c>
      <c r="CP145" s="529"/>
      <c r="CQ145" s="529"/>
      <c r="CR145" s="529"/>
      <c r="CS145" s="529"/>
      <c r="CT145" s="529"/>
      <c r="CU145" s="529"/>
      <c r="CV145" s="529"/>
      <c r="CW145" s="529"/>
      <c r="CX145" s="529" t="s">
        <v>1953</v>
      </c>
    </row>
    <row r="146" ht="14.25" spans="1:102">
      <c r="A146" s="528" t="s">
        <v>1267</v>
      </c>
      <c r="B146" s="528">
        <v>3018</v>
      </c>
      <c r="C146" s="528" t="s">
        <v>823</v>
      </c>
      <c r="D146" s="528" t="s">
        <v>1402</v>
      </c>
      <c r="E146" s="528" t="s">
        <v>1402</v>
      </c>
      <c r="F146" s="528" t="s">
        <v>1402</v>
      </c>
      <c r="G146" s="528" t="s">
        <v>1402</v>
      </c>
      <c r="H146" s="528" t="s">
        <v>1402</v>
      </c>
      <c r="I146" s="528" t="e">
        <f>人物卡!$S$11*10+人物卡!$S$10*10</f>
        <v>#VALUE!</v>
      </c>
      <c r="J146" s="528" t="e">
        <f>人物卡!$S$11*10+人物卡!$S$8*10</f>
        <v>#VALUE!</v>
      </c>
      <c r="K146" s="528" t="s">
        <v>1402</v>
      </c>
      <c r="L146" s="528" t="s">
        <v>1643</v>
      </c>
      <c r="M146" s="528" t="s">
        <v>1402</v>
      </c>
      <c r="N146" s="528" t="s">
        <v>1402</v>
      </c>
      <c r="O146" s="528" t="s">
        <v>1643</v>
      </c>
      <c r="P146" s="528" t="s">
        <v>1402</v>
      </c>
      <c r="Q146" s="528" t="s">
        <v>1402</v>
      </c>
      <c r="R146" s="528" t="s">
        <v>1402</v>
      </c>
      <c r="S146" s="528" t="s">
        <v>1402</v>
      </c>
      <c r="T146" s="528" t="s">
        <v>1643</v>
      </c>
      <c r="U146" s="528" t="s">
        <v>1643</v>
      </c>
      <c r="V146" s="528" t="s">
        <v>1402</v>
      </c>
      <c r="W146" s="528" t="s">
        <v>1402</v>
      </c>
      <c r="X146" s="528" t="s">
        <v>1402</v>
      </c>
      <c r="Y146" s="528" t="s">
        <v>1402</v>
      </c>
      <c r="Z146" s="528" t="s">
        <v>1402</v>
      </c>
      <c r="AA146" s="528" t="s">
        <v>1402</v>
      </c>
      <c r="AB146" s="528" t="s">
        <v>1402</v>
      </c>
      <c r="AC146" s="528" t="s">
        <v>1402</v>
      </c>
      <c r="AD146" s="528" t="s">
        <v>1402</v>
      </c>
      <c r="AE146" s="528" t="s">
        <v>1402</v>
      </c>
      <c r="AF146" s="528" t="s">
        <v>1402</v>
      </c>
      <c r="AG146" s="528" t="s">
        <v>1402</v>
      </c>
      <c r="AH146" s="528" t="s">
        <v>1402</v>
      </c>
      <c r="AI146" s="528" t="s">
        <v>1402</v>
      </c>
      <c r="AJ146" s="528" t="s">
        <v>1402</v>
      </c>
      <c r="AK146" s="528" t="s">
        <v>1402</v>
      </c>
      <c r="AL146" s="528" t="s">
        <v>1643</v>
      </c>
      <c r="AM146" s="528" t="s">
        <v>1402</v>
      </c>
      <c r="AN146" s="528" t="s">
        <v>1402</v>
      </c>
      <c r="AO146" s="528" t="s">
        <v>1402</v>
      </c>
      <c r="AP146" s="528" t="s">
        <v>1402</v>
      </c>
      <c r="AQ146" s="528" t="s">
        <v>1402</v>
      </c>
      <c r="AR146" s="528" t="s">
        <v>1402</v>
      </c>
      <c r="AS146" s="528" t="s">
        <v>1402</v>
      </c>
      <c r="AT146" s="528" t="s">
        <v>1402</v>
      </c>
      <c r="AU146" s="528" t="s">
        <v>1402</v>
      </c>
      <c r="AV146" s="528" t="s">
        <v>1402</v>
      </c>
      <c r="AW146" s="528" t="s">
        <v>1402</v>
      </c>
      <c r="AX146" s="528" t="s">
        <v>1402</v>
      </c>
      <c r="AY146" s="528" t="s">
        <v>1402</v>
      </c>
      <c r="AZ146" s="528" t="s">
        <v>1643</v>
      </c>
      <c r="BA146" s="528" t="s">
        <v>1643</v>
      </c>
      <c r="BB146" s="528" t="s">
        <v>1643</v>
      </c>
      <c r="BC146" s="528" t="s">
        <v>1402</v>
      </c>
      <c r="BD146" s="528" t="s">
        <v>1402</v>
      </c>
      <c r="BE146" s="528" t="s">
        <v>1402</v>
      </c>
      <c r="BF146" s="528" t="s">
        <v>1402</v>
      </c>
      <c r="BG146" s="528" t="s">
        <v>1402</v>
      </c>
      <c r="BH146" s="528" t="s">
        <v>1402</v>
      </c>
      <c r="BI146" s="528" t="s">
        <v>1402</v>
      </c>
      <c r="BJ146" s="528" t="s">
        <v>1402</v>
      </c>
      <c r="BK146" s="528" t="s">
        <v>1402</v>
      </c>
      <c r="BL146" s="528" t="s">
        <v>1402</v>
      </c>
      <c r="BM146" s="528" t="s">
        <v>1402</v>
      </c>
      <c r="BN146" s="528" t="s">
        <v>1402</v>
      </c>
      <c r="BO146" s="528" t="s">
        <v>1402</v>
      </c>
      <c r="BP146" s="528" t="s">
        <v>1402</v>
      </c>
      <c r="BQ146" s="528" t="s">
        <v>1402</v>
      </c>
      <c r="BR146" s="528" t="s">
        <v>1402</v>
      </c>
      <c r="BS146" s="528" t="s">
        <v>1402</v>
      </c>
      <c r="BT146" s="528" t="s">
        <v>1402</v>
      </c>
      <c r="BU146" s="528" t="s">
        <v>1402</v>
      </c>
      <c r="BV146" s="528" t="s">
        <v>1402</v>
      </c>
      <c r="BW146" s="528" t="s">
        <v>1402</v>
      </c>
      <c r="BX146" s="528" t="s">
        <v>1402</v>
      </c>
      <c r="BY146" s="528" t="s">
        <v>1402</v>
      </c>
      <c r="BZ146" s="528" t="s">
        <v>1402</v>
      </c>
      <c r="CA146" s="528" t="s">
        <v>1402</v>
      </c>
      <c r="CB146" s="528" t="s">
        <v>1402</v>
      </c>
      <c r="CC146" s="528" t="s">
        <v>1402</v>
      </c>
      <c r="CD146" s="528" t="s">
        <v>1402</v>
      </c>
      <c r="CE146" s="528" t="s">
        <v>1402</v>
      </c>
      <c r="CF146" s="528" t="s">
        <v>1402</v>
      </c>
      <c r="CG146" s="528" t="s">
        <v>1402</v>
      </c>
      <c r="CH146" s="528" t="s">
        <v>1402</v>
      </c>
      <c r="CI146" s="528" t="s">
        <v>1402</v>
      </c>
      <c r="CJ146" s="528" t="s">
        <v>1402</v>
      </c>
      <c r="CK146" s="528" t="s">
        <v>1954</v>
      </c>
      <c r="CL146" s="528" t="s">
        <v>1915</v>
      </c>
      <c r="CM146" s="528" t="s">
        <v>21</v>
      </c>
      <c r="CN146" s="528" t="s">
        <v>459</v>
      </c>
      <c r="CO146" s="528" t="s">
        <v>459</v>
      </c>
      <c r="CP146" s="528"/>
      <c r="CQ146" s="528"/>
      <c r="CR146" s="528"/>
      <c r="CS146" s="528"/>
      <c r="CT146" s="528"/>
      <c r="CU146" s="528"/>
      <c r="CV146" s="528"/>
      <c r="CW146" s="528"/>
      <c r="CX146" s="528" t="s">
        <v>1955</v>
      </c>
    </row>
    <row r="147" ht="14.25" spans="1:102">
      <c r="A147" s="529" t="s">
        <v>1269</v>
      </c>
      <c r="B147" s="529">
        <v>3019</v>
      </c>
      <c r="C147" s="529" t="s">
        <v>1257</v>
      </c>
      <c r="D147" s="529" t="s">
        <v>1402</v>
      </c>
      <c r="E147" s="529" t="s">
        <v>1402</v>
      </c>
      <c r="F147" s="529" t="s">
        <v>1402</v>
      </c>
      <c r="G147" s="529" t="s">
        <v>1402</v>
      </c>
      <c r="H147" s="529" t="s">
        <v>1402</v>
      </c>
      <c r="I147" s="529" t="e">
        <f>人物卡!$S$11*10+人物卡!$S$10*10</f>
        <v>#VALUE!</v>
      </c>
      <c r="J147" s="529" t="e">
        <f>人物卡!$S$11*10+人物卡!$S$8*10</f>
        <v>#VALUE!</v>
      </c>
      <c r="K147" s="529" t="s">
        <v>1402</v>
      </c>
      <c r="L147" s="529" t="s">
        <v>1643</v>
      </c>
      <c r="M147" s="529" t="s">
        <v>1402</v>
      </c>
      <c r="N147" s="529" t="s">
        <v>1402</v>
      </c>
      <c r="O147" s="529" t="s">
        <v>1402</v>
      </c>
      <c r="P147" s="529" t="s">
        <v>1649</v>
      </c>
      <c r="Q147" s="529" t="s">
        <v>1402</v>
      </c>
      <c r="R147" s="529" t="s">
        <v>1649</v>
      </c>
      <c r="S147" s="529" t="s">
        <v>1643</v>
      </c>
      <c r="T147" s="529" t="s">
        <v>1402</v>
      </c>
      <c r="U147" s="529" t="s">
        <v>1402</v>
      </c>
      <c r="V147" s="529" t="s">
        <v>1402</v>
      </c>
      <c r="W147" s="529" t="s">
        <v>1402</v>
      </c>
      <c r="X147" s="529" t="s">
        <v>1643</v>
      </c>
      <c r="Y147" s="529" t="s">
        <v>1643</v>
      </c>
      <c r="Z147" s="529" t="s">
        <v>1402</v>
      </c>
      <c r="AA147" s="529" t="s">
        <v>1402</v>
      </c>
      <c r="AB147" s="529" t="s">
        <v>1402</v>
      </c>
      <c r="AC147" s="529" t="s">
        <v>1402</v>
      </c>
      <c r="AD147" s="529" t="s">
        <v>1402</v>
      </c>
      <c r="AE147" s="529" t="s">
        <v>1402</v>
      </c>
      <c r="AF147" s="529" t="s">
        <v>1402</v>
      </c>
      <c r="AG147" s="529" t="s">
        <v>1643</v>
      </c>
      <c r="AH147" s="529" t="s">
        <v>1402</v>
      </c>
      <c r="AI147" s="529" t="s">
        <v>1402</v>
      </c>
      <c r="AJ147" s="529" t="s">
        <v>1402</v>
      </c>
      <c r="AK147" s="529" t="s">
        <v>1402</v>
      </c>
      <c r="AL147" s="529" t="s">
        <v>1402</v>
      </c>
      <c r="AM147" s="529" t="s">
        <v>1402</v>
      </c>
      <c r="AN147" s="529" t="s">
        <v>1402</v>
      </c>
      <c r="AO147" s="529" t="s">
        <v>1402</v>
      </c>
      <c r="AP147" s="529" t="s">
        <v>1402</v>
      </c>
      <c r="AQ147" s="529" t="s">
        <v>1402</v>
      </c>
      <c r="AR147" s="529" t="s">
        <v>1402</v>
      </c>
      <c r="AS147" s="529" t="s">
        <v>1402</v>
      </c>
      <c r="AT147" s="529" t="s">
        <v>1402</v>
      </c>
      <c r="AU147" s="529" t="s">
        <v>1402</v>
      </c>
      <c r="AV147" s="529" t="s">
        <v>1402</v>
      </c>
      <c r="AW147" s="529" t="s">
        <v>1402</v>
      </c>
      <c r="AX147" s="529" t="s">
        <v>1402</v>
      </c>
      <c r="AY147" s="529" t="s">
        <v>1402</v>
      </c>
      <c r="AZ147" s="529" t="s">
        <v>1402</v>
      </c>
      <c r="BA147" s="529" t="s">
        <v>1649</v>
      </c>
      <c r="BB147" s="529" t="s">
        <v>1402</v>
      </c>
      <c r="BC147" s="529" t="s">
        <v>1402</v>
      </c>
      <c r="BD147" s="529" t="s">
        <v>1402</v>
      </c>
      <c r="BE147" s="529" t="s">
        <v>1643</v>
      </c>
      <c r="BF147" s="529" t="s">
        <v>1643</v>
      </c>
      <c r="BG147" s="529" t="s">
        <v>1643</v>
      </c>
      <c r="BH147" s="529" t="s">
        <v>1643</v>
      </c>
      <c r="BI147" s="529" t="s">
        <v>1643</v>
      </c>
      <c r="BJ147" s="529" t="s">
        <v>1643</v>
      </c>
      <c r="BK147" s="529" t="s">
        <v>1643</v>
      </c>
      <c r="BL147" s="529" t="s">
        <v>1402</v>
      </c>
      <c r="BM147" s="529" t="s">
        <v>1643</v>
      </c>
      <c r="BN147" s="529" t="s">
        <v>1402</v>
      </c>
      <c r="BO147" s="529" t="s">
        <v>1643</v>
      </c>
      <c r="BP147" s="529" t="s">
        <v>1402</v>
      </c>
      <c r="BQ147" s="529" t="s">
        <v>1643</v>
      </c>
      <c r="BR147" s="529" t="s">
        <v>1402</v>
      </c>
      <c r="BS147" s="529" t="s">
        <v>1649</v>
      </c>
      <c r="BT147" s="529" t="s">
        <v>1402</v>
      </c>
      <c r="BU147" s="529" t="s">
        <v>1402</v>
      </c>
      <c r="BV147" s="529" t="s">
        <v>1402</v>
      </c>
      <c r="BW147" s="529" t="s">
        <v>1649</v>
      </c>
      <c r="BX147" s="529" t="s">
        <v>1402</v>
      </c>
      <c r="BY147" s="529" t="s">
        <v>1402</v>
      </c>
      <c r="BZ147" s="529" t="s">
        <v>1402</v>
      </c>
      <c r="CA147" s="529" t="s">
        <v>1402</v>
      </c>
      <c r="CB147" s="529" t="s">
        <v>1402</v>
      </c>
      <c r="CC147" s="529" t="s">
        <v>1402</v>
      </c>
      <c r="CD147" s="529" t="s">
        <v>1402</v>
      </c>
      <c r="CE147" s="529" t="s">
        <v>1402</v>
      </c>
      <c r="CF147" s="529" t="s">
        <v>1402</v>
      </c>
      <c r="CG147" s="529" t="s">
        <v>1402</v>
      </c>
      <c r="CH147" s="529" t="s">
        <v>1402</v>
      </c>
      <c r="CI147" s="529" t="s">
        <v>1402</v>
      </c>
      <c r="CJ147" s="529" t="s">
        <v>1402</v>
      </c>
      <c r="CK147" s="529" t="s">
        <v>1956</v>
      </c>
      <c r="CL147" s="529" t="s">
        <v>1950</v>
      </c>
      <c r="CM147" s="529" t="s">
        <v>21</v>
      </c>
      <c r="CN147" s="529" t="s">
        <v>11</v>
      </c>
      <c r="CO147" s="529" t="s">
        <v>459</v>
      </c>
      <c r="CP147" s="529"/>
      <c r="CQ147" s="529"/>
      <c r="CR147" s="529"/>
      <c r="CS147" s="529"/>
      <c r="CT147" s="529"/>
      <c r="CU147" s="529"/>
      <c r="CV147" s="529"/>
      <c r="CW147" s="529"/>
      <c r="CX147" s="529" t="s">
        <v>1957</v>
      </c>
    </row>
    <row r="148" ht="14.25" spans="1:102">
      <c r="A148" s="528" t="s">
        <v>1271</v>
      </c>
      <c r="B148" s="528">
        <v>3020</v>
      </c>
      <c r="C148" s="528" t="s">
        <v>1272</v>
      </c>
      <c r="D148" s="528" t="s">
        <v>1402</v>
      </c>
      <c r="E148" s="528" t="s">
        <v>1402</v>
      </c>
      <c r="F148" s="528" t="s">
        <v>1402</v>
      </c>
      <c r="G148" s="528" t="s">
        <v>1402</v>
      </c>
      <c r="H148" s="528" t="s">
        <v>1402</v>
      </c>
      <c r="I148" s="528" t="e">
        <f>人物卡!$S$11*10+人物卡!$S$10*10</f>
        <v>#VALUE!</v>
      </c>
      <c r="J148" s="528" t="e">
        <f>人物卡!$S$11*10+人物卡!$S$8*10</f>
        <v>#VALUE!</v>
      </c>
      <c r="K148" s="528" t="s">
        <v>1402</v>
      </c>
      <c r="L148" s="528" t="s">
        <v>1643</v>
      </c>
      <c r="M148" s="528" t="s">
        <v>1402</v>
      </c>
      <c r="N148" s="528" t="s">
        <v>1643</v>
      </c>
      <c r="O148" s="528" t="s">
        <v>1402</v>
      </c>
      <c r="P148" s="528" t="s">
        <v>1402</v>
      </c>
      <c r="Q148" s="528" t="s">
        <v>1402</v>
      </c>
      <c r="R148" s="528" t="s">
        <v>1402</v>
      </c>
      <c r="S148" s="528" t="s">
        <v>1649</v>
      </c>
      <c r="T148" s="528" t="s">
        <v>1402</v>
      </c>
      <c r="U148" s="528" t="s">
        <v>1402</v>
      </c>
      <c r="V148" s="528" t="s">
        <v>1649</v>
      </c>
      <c r="W148" s="528" t="s">
        <v>1402</v>
      </c>
      <c r="X148" s="528" t="s">
        <v>1643</v>
      </c>
      <c r="Y148" s="528" t="s">
        <v>1643</v>
      </c>
      <c r="Z148" s="528" t="s">
        <v>1402</v>
      </c>
      <c r="AA148" s="528" t="s">
        <v>1402</v>
      </c>
      <c r="AB148" s="528" t="s">
        <v>1402</v>
      </c>
      <c r="AC148" s="528" t="s">
        <v>1402</v>
      </c>
      <c r="AD148" s="528" t="s">
        <v>1402</v>
      </c>
      <c r="AE148" s="528" t="s">
        <v>1402</v>
      </c>
      <c r="AF148" s="528" t="s">
        <v>1402</v>
      </c>
      <c r="AG148" s="528" t="s">
        <v>1649</v>
      </c>
      <c r="AH148" s="528" t="s">
        <v>1402</v>
      </c>
      <c r="AI148" s="528" t="s">
        <v>1402</v>
      </c>
      <c r="AJ148" s="528" t="s">
        <v>1402</v>
      </c>
      <c r="AK148" s="528" t="s">
        <v>1402</v>
      </c>
      <c r="AL148" s="528" t="s">
        <v>1402</v>
      </c>
      <c r="AM148" s="528" t="s">
        <v>1402</v>
      </c>
      <c r="AN148" s="528" t="s">
        <v>1402</v>
      </c>
      <c r="AO148" s="528" t="s">
        <v>1402</v>
      </c>
      <c r="AP148" s="528" t="s">
        <v>1402</v>
      </c>
      <c r="AQ148" s="528" t="s">
        <v>1402</v>
      </c>
      <c r="AR148" s="528" t="s">
        <v>1402</v>
      </c>
      <c r="AS148" s="528" t="s">
        <v>1402</v>
      </c>
      <c r="AT148" s="528" t="s">
        <v>1402</v>
      </c>
      <c r="AU148" s="528" t="s">
        <v>1402</v>
      </c>
      <c r="AV148" s="528" t="s">
        <v>1402</v>
      </c>
      <c r="AW148" s="528" t="s">
        <v>1402</v>
      </c>
      <c r="AX148" s="528" t="s">
        <v>1643</v>
      </c>
      <c r="AY148" s="528" t="s">
        <v>1643</v>
      </c>
      <c r="AZ148" s="528" t="s">
        <v>1402</v>
      </c>
      <c r="BA148" s="528" t="s">
        <v>1402</v>
      </c>
      <c r="BB148" s="528" t="s">
        <v>1402</v>
      </c>
      <c r="BC148" s="528" t="s">
        <v>1402</v>
      </c>
      <c r="BD148" s="528" t="s">
        <v>1402</v>
      </c>
      <c r="BE148" s="528" t="s">
        <v>1649</v>
      </c>
      <c r="BF148" s="528" t="s">
        <v>1649</v>
      </c>
      <c r="BG148" s="528" t="s">
        <v>1649</v>
      </c>
      <c r="BH148" s="528" t="s">
        <v>1649</v>
      </c>
      <c r="BI148" s="528" t="s">
        <v>1649</v>
      </c>
      <c r="BJ148" s="528" t="s">
        <v>1649</v>
      </c>
      <c r="BK148" s="528" t="s">
        <v>1649</v>
      </c>
      <c r="BL148" s="528" t="s">
        <v>1649</v>
      </c>
      <c r="BM148" s="528" t="s">
        <v>1649</v>
      </c>
      <c r="BN148" s="528" t="s">
        <v>1643</v>
      </c>
      <c r="BO148" s="528" t="s">
        <v>1649</v>
      </c>
      <c r="BP148" s="528" t="s">
        <v>1649</v>
      </c>
      <c r="BQ148" s="528" t="s">
        <v>1649</v>
      </c>
      <c r="BR148" s="528" t="s">
        <v>1402</v>
      </c>
      <c r="BS148" s="528" t="s">
        <v>1649</v>
      </c>
      <c r="BT148" s="528" t="s">
        <v>1402</v>
      </c>
      <c r="BU148" s="528" t="s">
        <v>1402</v>
      </c>
      <c r="BV148" s="528" t="s">
        <v>1402</v>
      </c>
      <c r="BW148" s="528" t="s">
        <v>1402</v>
      </c>
      <c r="BX148" s="528" t="s">
        <v>1402</v>
      </c>
      <c r="BY148" s="528" t="s">
        <v>1402</v>
      </c>
      <c r="BZ148" s="528" t="s">
        <v>1402</v>
      </c>
      <c r="CA148" s="528" t="s">
        <v>1402</v>
      </c>
      <c r="CB148" s="528" t="s">
        <v>1402</v>
      </c>
      <c r="CC148" s="528" t="s">
        <v>1402</v>
      </c>
      <c r="CD148" s="528" t="s">
        <v>1402</v>
      </c>
      <c r="CE148" s="528" t="s">
        <v>1402</v>
      </c>
      <c r="CF148" s="528" t="s">
        <v>1402</v>
      </c>
      <c r="CG148" s="528" t="s">
        <v>1402</v>
      </c>
      <c r="CH148" s="528" t="s">
        <v>1402</v>
      </c>
      <c r="CI148" s="528" t="s">
        <v>1402</v>
      </c>
      <c r="CJ148" s="528" t="s">
        <v>1402</v>
      </c>
      <c r="CK148" s="528" t="s">
        <v>1958</v>
      </c>
      <c r="CL148" s="528" t="s">
        <v>1939</v>
      </c>
      <c r="CM148" s="528" t="s">
        <v>21</v>
      </c>
      <c r="CN148" s="528" t="s">
        <v>459</v>
      </c>
      <c r="CO148" s="528" t="s">
        <v>459</v>
      </c>
      <c r="CP148" s="528"/>
      <c r="CQ148" s="528"/>
      <c r="CR148" s="528"/>
      <c r="CS148" s="528"/>
      <c r="CT148" s="528"/>
      <c r="CU148" s="528"/>
      <c r="CV148" s="528"/>
      <c r="CW148" s="528"/>
      <c r="CX148" s="528" t="s">
        <v>1959</v>
      </c>
    </row>
    <row r="149" ht="14.25" spans="1:102">
      <c r="A149" s="529" t="s">
        <v>1274</v>
      </c>
      <c r="B149" s="529">
        <v>3021</v>
      </c>
      <c r="C149" s="529" t="s">
        <v>1272</v>
      </c>
      <c r="D149" s="529" t="s">
        <v>1402</v>
      </c>
      <c r="E149" s="529" t="s">
        <v>1402</v>
      </c>
      <c r="F149" s="529" t="s">
        <v>1402</v>
      </c>
      <c r="G149" s="529" t="s">
        <v>1402</v>
      </c>
      <c r="H149" s="529" t="s">
        <v>1402</v>
      </c>
      <c r="I149" s="529" t="e">
        <f>人物卡!$S$11*10+人物卡!$S$10*10</f>
        <v>#VALUE!</v>
      </c>
      <c r="J149" s="529" t="e">
        <f>人物卡!$S$11*10+人物卡!$S$8*10</f>
        <v>#VALUE!</v>
      </c>
      <c r="K149" s="529" t="s">
        <v>1402</v>
      </c>
      <c r="L149" s="529" t="s">
        <v>1643</v>
      </c>
      <c r="M149" s="529" t="s">
        <v>1402</v>
      </c>
      <c r="N149" s="529" t="s">
        <v>1643</v>
      </c>
      <c r="O149" s="529" t="s">
        <v>1402</v>
      </c>
      <c r="P149" s="529" t="s">
        <v>1402</v>
      </c>
      <c r="Q149" s="529" t="s">
        <v>1402</v>
      </c>
      <c r="R149" s="529" t="s">
        <v>1402</v>
      </c>
      <c r="S149" s="529" t="s">
        <v>1649</v>
      </c>
      <c r="T149" s="529" t="s">
        <v>1402</v>
      </c>
      <c r="U149" s="529" t="s">
        <v>1402</v>
      </c>
      <c r="V149" s="529" t="s">
        <v>1649</v>
      </c>
      <c r="W149" s="529" t="s">
        <v>1402</v>
      </c>
      <c r="X149" s="529" t="s">
        <v>1643</v>
      </c>
      <c r="Y149" s="529" t="s">
        <v>1643</v>
      </c>
      <c r="Z149" s="529" t="s">
        <v>1402</v>
      </c>
      <c r="AA149" s="529" t="s">
        <v>1402</v>
      </c>
      <c r="AB149" s="529" t="s">
        <v>1402</v>
      </c>
      <c r="AC149" s="529" t="s">
        <v>1402</v>
      </c>
      <c r="AD149" s="529" t="s">
        <v>1402</v>
      </c>
      <c r="AE149" s="529" t="s">
        <v>1402</v>
      </c>
      <c r="AF149" s="529" t="s">
        <v>1402</v>
      </c>
      <c r="AG149" s="529" t="s">
        <v>1402</v>
      </c>
      <c r="AH149" s="529" t="s">
        <v>1402</v>
      </c>
      <c r="AI149" s="529" t="s">
        <v>1402</v>
      </c>
      <c r="AJ149" s="529" t="s">
        <v>1402</v>
      </c>
      <c r="AK149" s="529" t="s">
        <v>1402</v>
      </c>
      <c r="AL149" s="529" t="s">
        <v>1402</v>
      </c>
      <c r="AM149" s="529" t="s">
        <v>1402</v>
      </c>
      <c r="AN149" s="529" t="s">
        <v>1402</v>
      </c>
      <c r="AO149" s="529" t="s">
        <v>1402</v>
      </c>
      <c r="AP149" s="529" t="s">
        <v>1402</v>
      </c>
      <c r="AQ149" s="529" t="s">
        <v>1402</v>
      </c>
      <c r="AR149" s="529" t="s">
        <v>1402</v>
      </c>
      <c r="AS149" s="529" t="s">
        <v>1402</v>
      </c>
      <c r="AT149" s="529" t="s">
        <v>1402</v>
      </c>
      <c r="AU149" s="529" t="s">
        <v>1402</v>
      </c>
      <c r="AV149" s="529" t="s">
        <v>1402</v>
      </c>
      <c r="AW149" s="529" t="s">
        <v>1402</v>
      </c>
      <c r="AX149" s="529" t="s">
        <v>1643</v>
      </c>
      <c r="AY149" s="529" t="s">
        <v>1643</v>
      </c>
      <c r="AZ149" s="529" t="s">
        <v>1402</v>
      </c>
      <c r="BA149" s="529" t="s">
        <v>1402</v>
      </c>
      <c r="BB149" s="529" t="s">
        <v>1402</v>
      </c>
      <c r="BC149" s="529" t="s">
        <v>1402</v>
      </c>
      <c r="BD149" s="529" t="s">
        <v>1402</v>
      </c>
      <c r="BE149" s="529" t="s">
        <v>1649</v>
      </c>
      <c r="BF149" s="529" t="s">
        <v>1649</v>
      </c>
      <c r="BG149" s="529" t="s">
        <v>1649</v>
      </c>
      <c r="BH149" s="529" t="s">
        <v>1649</v>
      </c>
      <c r="BI149" s="529" t="s">
        <v>1649</v>
      </c>
      <c r="BJ149" s="529" t="s">
        <v>1649</v>
      </c>
      <c r="BK149" s="529" t="s">
        <v>1649</v>
      </c>
      <c r="BL149" s="529" t="s">
        <v>1649</v>
      </c>
      <c r="BM149" s="529" t="s">
        <v>1649</v>
      </c>
      <c r="BN149" s="529" t="s">
        <v>1643</v>
      </c>
      <c r="BO149" s="529" t="s">
        <v>1649</v>
      </c>
      <c r="BP149" s="529" t="s">
        <v>1649</v>
      </c>
      <c r="BQ149" s="529" t="s">
        <v>1649</v>
      </c>
      <c r="BR149" s="529" t="s">
        <v>1402</v>
      </c>
      <c r="BS149" s="529" t="s">
        <v>1649</v>
      </c>
      <c r="BT149" s="529" t="s">
        <v>1402</v>
      </c>
      <c r="BU149" s="529" t="s">
        <v>1402</v>
      </c>
      <c r="BV149" s="529" t="s">
        <v>1402</v>
      </c>
      <c r="BW149" s="529" t="s">
        <v>1402</v>
      </c>
      <c r="BX149" s="529" t="s">
        <v>1402</v>
      </c>
      <c r="BY149" s="529" t="s">
        <v>1402</v>
      </c>
      <c r="BZ149" s="529" t="s">
        <v>1402</v>
      </c>
      <c r="CA149" s="529" t="s">
        <v>1402</v>
      </c>
      <c r="CB149" s="529" t="s">
        <v>1402</v>
      </c>
      <c r="CC149" s="529" t="s">
        <v>1402</v>
      </c>
      <c r="CD149" s="529" t="s">
        <v>1402</v>
      </c>
      <c r="CE149" s="529" t="s">
        <v>1402</v>
      </c>
      <c r="CF149" s="529" t="s">
        <v>1402</v>
      </c>
      <c r="CG149" s="529" t="s">
        <v>1402</v>
      </c>
      <c r="CH149" s="529" t="s">
        <v>1402</v>
      </c>
      <c r="CI149" s="529" t="s">
        <v>1402</v>
      </c>
      <c r="CJ149" s="529" t="s">
        <v>1402</v>
      </c>
      <c r="CK149" s="529" t="s">
        <v>1958</v>
      </c>
      <c r="CL149" s="529" t="s">
        <v>1939</v>
      </c>
      <c r="CM149" s="529" t="s">
        <v>11</v>
      </c>
      <c r="CN149" s="529" t="s">
        <v>459</v>
      </c>
      <c r="CO149" s="529" t="s">
        <v>459</v>
      </c>
      <c r="CP149" s="529"/>
      <c r="CQ149" s="529"/>
      <c r="CR149" s="529"/>
      <c r="CS149" s="529"/>
      <c r="CT149" s="529"/>
      <c r="CU149" s="529"/>
      <c r="CV149" s="529"/>
      <c r="CW149" s="529"/>
      <c r="CX149" s="529" t="s">
        <v>1960</v>
      </c>
    </row>
    <row r="150" ht="14.25" spans="1:102">
      <c r="A150" s="528" t="s">
        <v>1276</v>
      </c>
      <c r="B150" s="528">
        <v>3022</v>
      </c>
      <c r="C150" s="528" t="s">
        <v>1272</v>
      </c>
      <c r="D150" s="528" t="s">
        <v>1402</v>
      </c>
      <c r="E150" s="528" t="s">
        <v>1402</v>
      </c>
      <c r="F150" s="528" t="s">
        <v>1402</v>
      </c>
      <c r="G150" s="528" t="s">
        <v>1402</v>
      </c>
      <c r="H150" s="528" t="s">
        <v>1402</v>
      </c>
      <c r="I150" s="528" t="e">
        <f>人物卡!$S$11*10+人物卡!$S$10*10</f>
        <v>#VALUE!</v>
      </c>
      <c r="J150" s="528" t="e">
        <f>人物卡!$S$11*10+人物卡!$S$8*10</f>
        <v>#VALUE!</v>
      </c>
      <c r="K150" s="528" t="s">
        <v>1402</v>
      </c>
      <c r="L150" s="528" t="s">
        <v>1643</v>
      </c>
      <c r="M150" s="528" t="s">
        <v>1402</v>
      </c>
      <c r="N150" s="528" t="s">
        <v>1643</v>
      </c>
      <c r="O150" s="528" t="s">
        <v>1402</v>
      </c>
      <c r="P150" s="528" t="s">
        <v>1402</v>
      </c>
      <c r="Q150" s="528" t="s">
        <v>1402</v>
      </c>
      <c r="R150" s="528" t="s">
        <v>1402</v>
      </c>
      <c r="S150" s="528" t="s">
        <v>1649</v>
      </c>
      <c r="T150" s="528" t="s">
        <v>1402</v>
      </c>
      <c r="U150" s="528" t="s">
        <v>1402</v>
      </c>
      <c r="V150" s="528" t="s">
        <v>1649</v>
      </c>
      <c r="W150" s="528" t="s">
        <v>1402</v>
      </c>
      <c r="X150" s="528" t="s">
        <v>1643</v>
      </c>
      <c r="Y150" s="528" t="s">
        <v>1643</v>
      </c>
      <c r="Z150" s="528" t="s">
        <v>1402</v>
      </c>
      <c r="AA150" s="528" t="s">
        <v>1402</v>
      </c>
      <c r="AB150" s="528" t="s">
        <v>1402</v>
      </c>
      <c r="AC150" s="528" t="s">
        <v>1402</v>
      </c>
      <c r="AD150" s="528" t="s">
        <v>1402</v>
      </c>
      <c r="AE150" s="528" t="s">
        <v>1402</v>
      </c>
      <c r="AF150" s="528" t="s">
        <v>1402</v>
      </c>
      <c r="AG150" s="528" t="s">
        <v>1402</v>
      </c>
      <c r="AH150" s="528" t="s">
        <v>1402</v>
      </c>
      <c r="AI150" s="528" t="s">
        <v>1402</v>
      </c>
      <c r="AJ150" s="528" t="s">
        <v>1402</v>
      </c>
      <c r="AK150" s="528" t="s">
        <v>1402</v>
      </c>
      <c r="AL150" s="528" t="s">
        <v>1402</v>
      </c>
      <c r="AM150" s="528" t="s">
        <v>1402</v>
      </c>
      <c r="AN150" s="528" t="s">
        <v>1402</v>
      </c>
      <c r="AO150" s="528" t="s">
        <v>1402</v>
      </c>
      <c r="AP150" s="528" t="s">
        <v>1402</v>
      </c>
      <c r="AQ150" s="528" t="s">
        <v>1402</v>
      </c>
      <c r="AR150" s="528" t="s">
        <v>1402</v>
      </c>
      <c r="AS150" s="528" t="s">
        <v>1402</v>
      </c>
      <c r="AT150" s="528" t="s">
        <v>1402</v>
      </c>
      <c r="AU150" s="528" t="s">
        <v>1402</v>
      </c>
      <c r="AV150" s="528" t="s">
        <v>1402</v>
      </c>
      <c r="AW150" s="528" t="s">
        <v>1402</v>
      </c>
      <c r="AX150" s="528" t="s">
        <v>1643</v>
      </c>
      <c r="AY150" s="528" t="s">
        <v>1643</v>
      </c>
      <c r="AZ150" s="528" t="s">
        <v>1402</v>
      </c>
      <c r="BA150" s="528" t="s">
        <v>1402</v>
      </c>
      <c r="BB150" s="528" t="s">
        <v>1402</v>
      </c>
      <c r="BC150" s="528" t="s">
        <v>1402</v>
      </c>
      <c r="BD150" s="528" t="s">
        <v>1402</v>
      </c>
      <c r="BE150" s="528" t="s">
        <v>1649</v>
      </c>
      <c r="BF150" s="528" t="s">
        <v>1649</v>
      </c>
      <c r="BG150" s="528" t="s">
        <v>1649</v>
      </c>
      <c r="BH150" s="528" t="s">
        <v>1649</v>
      </c>
      <c r="BI150" s="528" t="s">
        <v>1649</v>
      </c>
      <c r="BJ150" s="528" t="s">
        <v>1649</v>
      </c>
      <c r="BK150" s="528" t="s">
        <v>1649</v>
      </c>
      <c r="BL150" s="528" t="s">
        <v>1649</v>
      </c>
      <c r="BM150" s="528" t="s">
        <v>1649</v>
      </c>
      <c r="BN150" s="528" t="s">
        <v>1643</v>
      </c>
      <c r="BO150" s="528" t="s">
        <v>1649</v>
      </c>
      <c r="BP150" s="528" t="s">
        <v>1649</v>
      </c>
      <c r="BQ150" s="528" t="s">
        <v>1649</v>
      </c>
      <c r="BR150" s="528" t="s">
        <v>1402</v>
      </c>
      <c r="BS150" s="528" t="s">
        <v>1649</v>
      </c>
      <c r="BT150" s="528" t="s">
        <v>1402</v>
      </c>
      <c r="BU150" s="528" t="s">
        <v>1402</v>
      </c>
      <c r="BV150" s="528" t="s">
        <v>1402</v>
      </c>
      <c r="BW150" s="528" t="s">
        <v>1402</v>
      </c>
      <c r="BX150" s="528" t="s">
        <v>1402</v>
      </c>
      <c r="BY150" s="528" t="s">
        <v>1402</v>
      </c>
      <c r="BZ150" s="528" t="s">
        <v>1402</v>
      </c>
      <c r="CA150" s="528" t="s">
        <v>1402</v>
      </c>
      <c r="CB150" s="528" t="s">
        <v>1402</v>
      </c>
      <c r="CC150" s="528" t="s">
        <v>1402</v>
      </c>
      <c r="CD150" s="528" t="s">
        <v>1402</v>
      </c>
      <c r="CE150" s="528" t="s">
        <v>1402</v>
      </c>
      <c r="CF150" s="528" t="s">
        <v>1402</v>
      </c>
      <c r="CG150" s="528" t="s">
        <v>1402</v>
      </c>
      <c r="CH150" s="528" t="s">
        <v>1402</v>
      </c>
      <c r="CI150" s="528" t="s">
        <v>1402</v>
      </c>
      <c r="CJ150" s="528" t="s">
        <v>1402</v>
      </c>
      <c r="CK150" s="528" t="s">
        <v>1961</v>
      </c>
      <c r="CL150" s="528" t="s">
        <v>1939</v>
      </c>
      <c r="CM150" s="528" t="s">
        <v>15</v>
      </c>
      <c r="CN150" s="528" t="s">
        <v>459</v>
      </c>
      <c r="CO150" s="528" t="s">
        <v>459</v>
      </c>
      <c r="CP150" s="528"/>
      <c r="CQ150" s="528"/>
      <c r="CR150" s="528"/>
      <c r="CS150" s="528"/>
      <c r="CT150" s="528"/>
      <c r="CU150" s="528"/>
      <c r="CV150" s="528"/>
      <c r="CW150" s="528"/>
      <c r="CX150" s="528" t="s">
        <v>1960</v>
      </c>
    </row>
    <row r="151" ht="14.25" spans="1:102">
      <c r="A151" s="529" t="s">
        <v>1278</v>
      </c>
      <c r="B151" s="529">
        <v>3023</v>
      </c>
      <c r="C151" s="529" t="s">
        <v>1279</v>
      </c>
      <c r="D151" s="529" t="s">
        <v>1402</v>
      </c>
      <c r="E151" s="529" t="s">
        <v>1402</v>
      </c>
      <c r="F151" s="529" t="s">
        <v>1643</v>
      </c>
      <c r="G151" s="529" t="s">
        <v>1402</v>
      </c>
      <c r="H151" s="529" t="s">
        <v>1402</v>
      </c>
      <c r="I151" s="529" t="e">
        <f>人物卡!$S$11*10+人物卡!$S$10*10</f>
        <v>#VALUE!</v>
      </c>
      <c r="J151" s="529" t="e">
        <f>人物卡!$S$11*10+人物卡!$S$8*10</f>
        <v>#VALUE!</v>
      </c>
      <c r="K151" s="529" t="s">
        <v>1402</v>
      </c>
      <c r="L151" s="529" t="s">
        <v>1402</v>
      </c>
      <c r="M151" s="529" t="s">
        <v>1402</v>
      </c>
      <c r="N151" s="529" t="s">
        <v>1643</v>
      </c>
      <c r="O151" s="529" t="s">
        <v>1402</v>
      </c>
      <c r="P151" s="529" t="s">
        <v>1402</v>
      </c>
      <c r="Q151" s="529" t="s">
        <v>1402</v>
      </c>
      <c r="R151" s="529" t="s">
        <v>1402</v>
      </c>
      <c r="S151" s="529" t="s">
        <v>1402</v>
      </c>
      <c r="T151" s="529" t="s">
        <v>1402</v>
      </c>
      <c r="U151" s="529" t="s">
        <v>1402</v>
      </c>
      <c r="V151" s="529" t="s">
        <v>1402</v>
      </c>
      <c r="W151" s="529" t="s">
        <v>1643</v>
      </c>
      <c r="X151" s="529" t="s">
        <v>1643</v>
      </c>
      <c r="Y151" s="529" t="s">
        <v>1402</v>
      </c>
      <c r="Z151" s="529" t="s">
        <v>1402</v>
      </c>
      <c r="AA151" s="529" t="s">
        <v>1402</v>
      </c>
      <c r="AB151" s="529" t="s">
        <v>1402</v>
      </c>
      <c r="AC151" s="529" t="s">
        <v>1402</v>
      </c>
      <c r="AD151" s="529" t="s">
        <v>1402</v>
      </c>
      <c r="AE151" s="529" t="s">
        <v>1402</v>
      </c>
      <c r="AF151" s="529" t="s">
        <v>1402</v>
      </c>
      <c r="AG151" s="529" t="s">
        <v>1402</v>
      </c>
      <c r="AH151" s="529" t="s">
        <v>1402</v>
      </c>
      <c r="AI151" s="529" t="s">
        <v>1649</v>
      </c>
      <c r="AJ151" s="529" t="s">
        <v>1402</v>
      </c>
      <c r="AK151" s="529" t="s">
        <v>1402</v>
      </c>
      <c r="AL151" s="529" t="s">
        <v>1649</v>
      </c>
      <c r="AM151" s="529" t="s">
        <v>1402</v>
      </c>
      <c r="AN151" s="529" t="s">
        <v>1649</v>
      </c>
      <c r="AO151" s="529" t="s">
        <v>1649</v>
      </c>
      <c r="AP151" s="529" t="s">
        <v>1649</v>
      </c>
      <c r="AQ151" s="529" t="s">
        <v>1649</v>
      </c>
      <c r="AR151" s="529" t="s">
        <v>1649</v>
      </c>
      <c r="AS151" s="529" t="s">
        <v>1402</v>
      </c>
      <c r="AT151" s="529" t="s">
        <v>1402</v>
      </c>
      <c r="AU151" s="529" t="s">
        <v>1649</v>
      </c>
      <c r="AV151" s="529" t="s">
        <v>1402</v>
      </c>
      <c r="AW151" s="529" t="s">
        <v>1649</v>
      </c>
      <c r="AX151" s="529" t="s">
        <v>1402</v>
      </c>
      <c r="AY151" s="529" t="s">
        <v>1402</v>
      </c>
      <c r="AZ151" s="529" t="s">
        <v>1402</v>
      </c>
      <c r="BA151" s="529" t="s">
        <v>1402</v>
      </c>
      <c r="BB151" s="529" t="s">
        <v>1402</v>
      </c>
      <c r="BC151" s="529" t="s">
        <v>1402</v>
      </c>
      <c r="BD151" s="529" t="s">
        <v>1402</v>
      </c>
      <c r="BE151" s="529" t="s">
        <v>1402</v>
      </c>
      <c r="BF151" s="529" t="s">
        <v>1402</v>
      </c>
      <c r="BG151" s="529" t="s">
        <v>1402</v>
      </c>
      <c r="BH151" s="529" t="s">
        <v>1402</v>
      </c>
      <c r="BI151" s="529" t="s">
        <v>1402</v>
      </c>
      <c r="BJ151" s="529" t="s">
        <v>1402</v>
      </c>
      <c r="BK151" s="529" t="s">
        <v>1402</v>
      </c>
      <c r="BL151" s="529" t="s">
        <v>1402</v>
      </c>
      <c r="BM151" s="529" t="s">
        <v>1402</v>
      </c>
      <c r="BN151" s="529" t="s">
        <v>1402</v>
      </c>
      <c r="BO151" s="529" t="s">
        <v>1402</v>
      </c>
      <c r="BP151" s="529" t="s">
        <v>1402</v>
      </c>
      <c r="BQ151" s="529" t="s">
        <v>1402</v>
      </c>
      <c r="BR151" s="529" t="s">
        <v>1402</v>
      </c>
      <c r="BS151" s="529" t="s">
        <v>1643</v>
      </c>
      <c r="BT151" s="529" t="s">
        <v>1402</v>
      </c>
      <c r="BU151" s="529" t="s">
        <v>1402</v>
      </c>
      <c r="BV151" s="529" t="s">
        <v>1402</v>
      </c>
      <c r="BW151" s="529" t="s">
        <v>1643</v>
      </c>
      <c r="BX151" s="529" t="s">
        <v>1402</v>
      </c>
      <c r="BY151" s="529" t="s">
        <v>1402</v>
      </c>
      <c r="BZ151" s="529" t="s">
        <v>1402</v>
      </c>
      <c r="CA151" s="529" t="s">
        <v>1402</v>
      </c>
      <c r="CB151" s="529" t="s">
        <v>1402</v>
      </c>
      <c r="CC151" s="529" t="s">
        <v>1402</v>
      </c>
      <c r="CD151" s="529" t="s">
        <v>1402</v>
      </c>
      <c r="CE151" s="529" t="s">
        <v>1402</v>
      </c>
      <c r="CF151" s="529" t="s">
        <v>1402</v>
      </c>
      <c r="CG151" s="529" t="s">
        <v>1402</v>
      </c>
      <c r="CH151" s="529" t="s">
        <v>1402</v>
      </c>
      <c r="CI151" s="529" t="s">
        <v>1649</v>
      </c>
      <c r="CJ151" s="529" t="s">
        <v>1402</v>
      </c>
      <c r="CK151" s="529" t="s">
        <v>1962</v>
      </c>
      <c r="CL151" s="529" t="s">
        <v>1950</v>
      </c>
      <c r="CM151" s="529" t="s">
        <v>21</v>
      </c>
      <c r="CN151" s="529" t="s">
        <v>15</v>
      </c>
      <c r="CO151" s="529" t="s">
        <v>459</v>
      </c>
      <c r="CP151" s="529"/>
      <c r="CQ151" s="529"/>
      <c r="CR151" s="529"/>
      <c r="CS151" s="529"/>
      <c r="CT151" s="529"/>
      <c r="CU151" s="529"/>
      <c r="CV151" s="529"/>
      <c r="CW151" s="529"/>
      <c r="CX151" s="529" t="s">
        <v>1963</v>
      </c>
    </row>
    <row r="152" ht="14.25" spans="1:102">
      <c r="A152" s="528" t="s">
        <v>1282</v>
      </c>
      <c r="B152" s="528">
        <v>3024</v>
      </c>
      <c r="C152" s="528" t="s">
        <v>849</v>
      </c>
      <c r="D152" s="528" t="s">
        <v>1643</v>
      </c>
      <c r="E152" s="528" t="s">
        <v>1402</v>
      </c>
      <c r="F152" s="528" t="s">
        <v>1643</v>
      </c>
      <c r="G152" s="528" t="s">
        <v>1402</v>
      </c>
      <c r="H152" s="528" t="s">
        <v>1402</v>
      </c>
      <c r="I152" s="528" t="e">
        <f>人物卡!$S$11*10+人物卡!$S$10*10</f>
        <v>#VALUE!</v>
      </c>
      <c r="J152" s="528" t="e">
        <f>人物卡!$S$11*10+人物卡!$S$8*10</f>
        <v>#VALUE!</v>
      </c>
      <c r="K152" s="528" t="s">
        <v>1402</v>
      </c>
      <c r="L152" s="528" t="s">
        <v>1402</v>
      </c>
      <c r="M152" s="528" t="s">
        <v>1402</v>
      </c>
      <c r="N152" s="528" t="s">
        <v>1402</v>
      </c>
      <c r="O152" s="528" t="s">
        <v>1402</v>
      </c>
      <c r="P152" s="528" t="s">
        <v>1402</v>
      </c>
      <c r="Q152" s="528" t="s">
        <v>1402</v>
      </c>
      <c r="R152" s="528" t="s">
        <v>1402</v>
      </c>
      <c r="S152" s="528" t="s">
        <v>1402</v>
      </c>
      <c r="T152" s="528" t="s">
        <v>1402</v>
      </c>
      <c r="U152" s="528" t="s">
        <v>1402</v>
      </c>
      <c r="V152" s="528" t="s">
        <v>1402</v>
      </c>
      <c r="W152" s="528" t="s">
        <v>1643</v>
      </c>
      <c r="X152" s="528" t="s">
        <v>1402</v>
      </c>
      <c r="Y152" s="528" t="s">
        <v>1402</v>
      </c>
      <c r="Z152" s="528" t="s">
        <v>1402</v>
      </c>
      <c r="AA152" s="528" t="s">
        <v>1643</v>
      </c>
      <c r="AB152" s="528" t="s">
        <v>1402</v>
      </c>
      <c r="AC152" s="528" t="s">
        <v>1402</v>
      </c>
      <c r="AD152" s="528" t="s">
        <v>1402</v>
      </c>
      <c r="AE152" s="528" t="s">
        <v>1402</v>
      </c>
      <c r="AF152" s="528" t="s">
        <v>1402</v>
      </c>
      <c r="AG152" s="528" t="s">
        <v>1402</v>
      </c>
      <c r="AH152" s="528" t="s">
        <v>1402</v>
      </c>
      <c r="AI152" s="528" t="s">
        <v>1649</v>
      </c>
      <c r="AJ152" s="528" t="s">
        <v>1649</v>
      </c>
      <c r="AK152" s="528" t="s">
        <v>1402</v>
      </c>
      <c r="AL152" s="528" t="s">
        <v>1402</v>
      </c>
      <c r="AM152" s="528" t="s">
        <v>1402</v>
      </c>
      <c r="AN152" s="528" t="s">
        <v>1402</v>
      </c>
      <c r="AO152" s="528" t="s">
        <v>1402</v>
      </c>
      <c r="AP152" s="528" t="s">
        <v>1649</v>
      </c>
      <c r="AQ152" s="528" t="s">
        <v>1649</v>
      </c>
      <c r="AR152" s="528" t="s">
        <v>1649</v>
      </c>
      <c r="AS152" s="528" t="s">
        <v>1402</v>
      </c>
      <c r="AT152" s="528" t="s">
        <v>1402</v>
      </c>
      <c r="AU152" s="528" t="s">
        <v>1649</v>
      </c>
      <c r="AV152" s="528" t="s">
        <v>1402</v>
      </c>
      <c r="AW152" s="528" t="s">
        <v>1649</v>
      </c>
      <c r="AX152" s="528" t="s">
        <v>1402</v>
      </c>
      <c r="AY152" s="528" t="s">
        <v>1402</v>
      </c>
      <c r="AZ152" s="528" t="s">
        <v>1402</v>
      </c>
      <c r="BA152" s="528" t="s">
        <v>1402</v>
      </c>
      <c r="BB152" s="528" t="s">
        <v>1402</v>
      </c>
      <c r="BC152" s="528" t="s">
        <v>1402</v>
      </c>
      <c r="BD152" s="528" t="s">
        <v>1402</v>
      </c>
      <c r="BE152" s="528" t="s">
        <v>1402</v>
      </c>
      <c r="BF152" s="528" t="s">
        <v>1402</v>
      </c>
      <c r="BG152" s="528" t="s">
        <v>1402</v>
      </c>
      <c r="BH152" s="528" t="s">
        <v>1402</v>
      </c>
      <c r="BI152" s="528" t="s">
        <v>1402</v>
      </c>
      <c r="BJ152" s="528" t="s">
        <v>1402</v>
      </c>
      <c r="BK152" s="528" t="s">
        <v>1402</v>
      </c>
      <c r="BL152" s="528" t="s">
        <v>1402</v>
      </c>
      <c r="BM152" s="528" t="s">
        <v>1402</v>
      </c>
      <c r="BN152" s="528" t="s">
        <v>1402</v>
      </c>
      <c r="BO152" s="528" t="s">
        <v>1402</v>
      </c>
      <c r="BP152" s="528" t="s">
        <v>1402</v>
      </c>
      <c r="BQ152" s="528" t="s">
        <v>1402</v>
      </c>
      <c r="BR152" s="528" t="s">
        <v>1402</v>
      </c>
      <c r="BS152" s="528" t="s">
        <v>1402</v>
      </c>
      <c r="BT152" s="528" t="s">
        <v>1402</v>
      </c>
      <c r="BU152" s="528" t="s">
        <v>1402</v>
      </c>
      <c r="BV152" s="528" t="s">
        <v>1643</v>
      </c>
      <c r="BW152" s="528" t="s">
        <v>1402</v>
      </c>
      <c r="BX152" s="528" t="s">
        <v>1402</v>
      </c>
      <c r="BY152" s="528" t="s">
        <v>1402</v>
      </c>
      <c r="BZ152" s="528" t="s">
        <v>1402</v>
      </c>
      <c r="CA152" s="528" t="s">
        <v>1402</v>
      </c>
      <c r="CB152" s="528" t="s">
        <v>1402</v>
      </c>
      <c r="CC152" s="528" t="s">
        <v>1402</v>
      </c>
      <c r="CD152" s="528" t="s">
        <v>1402</v>
      </c>
      <c r="CE152" s="528" t="s">
        <v>1402</v>
      </c>
      <c r="CF152" s="528" t="s">
        <v>1402</v>
      </c>
      <c r="CG152" s="528" t="s">
        <v>1402</v>
      </c>
      <c r="CH152" s="528" t="s">
        <v>1402</v>
      </c>
      <c r="CI152" s="528" t="s">
        <v>1402</v>
      </c>
      <c r="CJ152" s="528" t="s">
        <v>1402</v>
      </c>
      <c r="CK152" s="528" t="s">
        <v>1964</v>
      </c>
      <c r="CL152" s="528" t="s">
        <v>1950</v>
      </c>
      <c r="CM152" s="528" t="s">
        <v>31</v>
      </c>
      <c r="CN152" s="528" t="s">
        <v>459</v>
      </c>
      <c r="CO152" s="528" t="s">
        <v>459</v>
      </c>
      <c r="CP152" s="528"/>
      <c r="CQ152" s="528"/>
      <c r="CR152" s="528"/>
      <c r="CS152" s="528"/>
      <c r="CT152" s="528"/>
      <c r="CU152" s="528"/>
      <c r="CV152" s="528"/>
      <c r="CW152" s="528"/>
      <c r="CX152" s="528" t="s">
        <v>1965</v>
      </c>
    </row>
    <row r="153" ht="14.25" spans="1:102">
      <c r="A153" s="529" t="s">
        <v>1284</v>
      </c>
      <c r="B153" s="529">
        <v>3025</v>
      </c>
      <c r="C153" s="529" t="s">
        <v>1272</v>
      </c>
      <c r="D153" s="529" t="s">
        <v>1643</v>
      </c>
      <c r="E153" s="529" t="s">
        <v>1643</v>
      </c>
      <c r="F153" s="529" t="s">
        <v>1643</v>
      </c>
      <c r="G153" s="529" t="s">
        <v>1643</v>
      </c>
      <c r="H153" s="529" t="s">
        <v>1402</v>
      </c>
      <c r="I153" s="529" t="e">
        <f>人物卡!$S$11*10+人物卡!$S$10*10</f>
        <v>#VALUE!</v>
      </c>
      <c r="J153" s="529" t="e">
        <f>人物卡!$S$11*10+人物卡!$S$8*10</f>
        <v>#VALUE!</v>
      </c>
      <c r="K153" s="529" t="s">
        <v>1402</v>
      </c>
      <c r="L153" s="529" t="s">
        <v>1402</v>
      </c>
      <c r="M153" s="529" t="s">
        <v>1402</v>
      </c>
      <c r="N153" s="529" t="s">
        <v>1402</v>
      </c>
      <c r="O153" s="529" t="s">
        <v>1402</v>
      </c>
      <c r="P153" s="529" t="s">
        <v>1402</v>
      </c>
      <c r="Q153" s="529" t="s">
        <v>1402</v>
      </c>
      <c r="R153" s="529" t="s">
        <v>1402</v>
      </c>
      <c r="S153" s="529" t="s">
        <v>1402</v>
      </c>
      <c r="T153" s="529" t="s">
        <v>1402</v>
      </c>
      <c r="U153" s="529" t="s">
        <v>1402</v>
      </c>
      <c r="V153" s="529" t="s">
        <v>1402</v>
      </c>
      <c r="W153" s="529" t="s">
        <v>1402</v>
      </c>
      <c r="X153" s="529" t="s">
        <v>1402</v>
      </c>
      <c r="Y153" s="529" t="s">
        <v>1402</v>
      </c>
      <c r="Z153" s="529" t="s">
        <v>1402</v>
      </c>
      <c r="AA153" s="529" t="s">
        <v>1402</v>
      </c>
      <c r="AB153" s="529" t="s">
        <v>1643</v>
      </c>
      <c r="AC153" s="529" t="s">
        <v>1643</v>
      </c>
      <c r="AD153" s="529" t="s">
        <v>1402</v>
      </c>
      <c r="AE153" s="529" t="s">
        <v>1402</v>
      </c>
      <c r="AF153" s="529" t="s">
        <v>1402</v>
      </c>
      <c r="AG153" s="529" t="s">
        <v>1402</v>
      </c>
      <c r="AH153" s="529" t="s">
        <v>1402</v>
      </c>
      <c r="AI153" s="529" t="s">
        <v>1402</v>
      </c>
      <c r="AJ153" s="529" t="s">
        <v>1402</v>
      </c>
      <c r="AK153" s="529" t="s">
        <v>1402</v>
      </c>
      <c r="AL153" s="529" t="s">
        <v>1402</v>
      </c>
      <c r="AM153" s="529" t="s">
        <v>1402</v>
      </c>
      <c r="AN153" s="529" t="s">
        <v>1402</v>
      </c>
      <c r="AO153" s="529" t="s">
        <v>1402</v>
      </c>
      <c r="AP153" s="529" t="s">
        <v>1402</v>
      </c>
      <c r="AQ153" s="529" t="s">
        <v>1402</v>
      </c>
      <c r="AR153" s="529" t="s">
        <v>1402</v>
      </c>
      <c r="AS153" s="529" t="s">
        <v>1402</v>
      </c>
      <c r="AT153" s="529" t="s">
        <v>1402</v>
      </c>
      <c r="AU153" s="529" t="s">
        <v>1402</v>
      </c>
      <c r="AV153" s="529" t="s">
        <v>1402</v>
      </c>
      <c r="AW153" s="529" t="s">
        <v>1402</v>
      </c>
      <c r="AX153" s="529" t="s">
        <v>1643</v>
      </c>
      <c r="AY153" s="529" t="s">
        <v>1643</v>
      </c>
      <c r="AZ153" s="529" t="s">
        <v>1402</v>
      </c>
      <c r="BA153" s="529" t="s">
        <v>1402</v>
      </c>
      <c r="BB153" s="529" t="s">
        <v>1402</v>
      </c>
      <c r="BC153" s="529" t="s">
        <v>1402</v>
      </c>
      <c r="BD153" s="529" t="s">
        <v>1402</v>
      </c>
      <c r="BE153" s="529" t="s">
        <v>1402</v>
      </c>
      <c r="BF153" s="529" t="s">
        <v>1402</v>
      </c>
      <c r="BG153" s="529" t="s">
        <v>1402</v>
      </c>
      <c r="BH153" s="529" t="s">
        <v>1402</v>
      </c>
      <c r="BI153" s="529" t="s">
        <v>1402</v>
      </c>
      <c r="BJ153" s="529" t="s">
        <v>1402</v>
      </c>
      <c r="BK153" s="529" t="s">
        <v>1402</v>
      </c>
      <c r="BL153" s="529" t="s">
        <v>1402</v>
      </c>
      <c r="BM153" s="529" t="s">
        <v>1402</v>
      </c>
      <c r="BN153" s="529" t="s">
        <v>1402</v>
      </c>
      <c r="BO153" s="529" t="s">
        <v>1402</v>
      </c>
      <c r="BP153" s="529" t="s">
        <v>1402</v>
      </c>
      <c r="BQ153" s="529" t="s">
        <v>1402</v>
      </c>
      <c r="BR153" s="529" t="s">
        <v>1402</v>
      </c>
      <c r="BS153" s="529" t="s">
        <v>1402</v>
      </c>
      <c r="BT153" s="529" t="s">
        <v>1402</v>
      </c>
      <c r="BU153" s="529" t="s">
        <v>1402</v>
      </c>
      <c r="BV153" s="529" t="s">
        <v>1402</v>
      </c>
      <c r="BW153" s="529" t="s">
        <v>1402</v>
      </c>
      <c r="BX153" s="529" t="s">
        <v>1402</v>
      </c>
      <c r="BY153" s="529" t="s">
        <v>1402</v>
      </c>
      <c r="BZ153" s="529" t="s">
        <v>1402</v>
      </c>
      <c r="CA153" s="529" t="s">
        <v>1402</v>
      </c>
      <c r="CB153" s="529" t="s">
        <v>1402</v>
      </c>
      <c r="CC153" s="529" t="s">
        <v>1402</v>
      </c>
      <c r="CD153" s="529" t="s">
        <v>1402</v>
      </c>
      <c r="CE153" s="529" t="s">
        <v>1402</v>
      </c>
      <c r="CF153" s="529" t="s">
        <v>1402</v>
      </c>
      <c r="CG153" s="529" t="s">
        <v>1402</v>
      </c>
      <c r="CH153" s="529" t="s">
        <v>1402</v>
      </c>
      <c r="CI153" s="529" t="s">
        <v>1402</v>
      </c>
      <c r="CJ153" s="529" t="s">
        <v>1402</v>
      </c>
      <c r="CK153" s="529" t="s">
        <v>1966</v>
      </c>
      <c r="CL153" s="529" t="s">
        <v>1942</v>
      </c>
      <c r="CM153" s="529" t="s">
        <v>447</v>
      </c>
      <c r="CN153" s="529" t="s">
        <v>459</v>
      </c>
      <c r="CO153" s="529" t="s">
        <v>459</v>
      </c>
      <c r="CP153" s="529"/>
      <c r="CQ153" s="529"/>
      <c r="CR153" s="529"/>
      <c r="CS153" s="529"/>
      <c r="CT153" s="529"/>
      <c r="CU153" s="529"/>
      <c r="CV153" s="529"/>
      <c r="CW153" s="529"/>
      <c r="CX153" s="529" t="s">
        <v>1967</v>
      </c>
    </row>
    <row r="154" ht="14.25" spans="1:102">
      <c r="A154" s="528" t="s">
        <v>1286</v>
      </c>
      <c r="B154" s="528">
        <v>3026</v>
      </c>
      <c r="C154" s="528" t="s">
        <v>1253</v>
      </c>
      <c r="D154" s="528" t="s">
        <v>1643</v>
      </c>
      <c r="E154" s="528" t="s">
        <v>1643</v>
      </c>
      <c r="F154" s="528" t="s">
        <v>1643</v>
      </c>
      <c r="G154" s="528" t="s">
        <v>1643</v>
      </c>
      <c r="H154" s="528" t="s">
        <v>1402</v>
      </c>
      <c r="I154" s="528" t="e">
        <f>人物卡!$S$11*10+人物卡!$S$10*10</f>
        <v>#VALUE!</v>
      </c>
      <c r="J154" s="528" t="e">
        <f>人物卡!$S$11*10+人物卡!$S$8*10</f>
        <v>#VALUE!</v>
      </c>
      <c r="K154" s="528" t="s">
        <v>1402</v>
      </c>
      <c r="L154" s="528" t="s">
        <v>1402</v>
      </c>
      <c r="M154" s="528" t="s">
        <v>1402</v>
      </c>
      <c r="N154" s="528" t="s">
        <v>1402</v>
      </c>
      <c r="O154" s="528" t="s">
        <v>1402</v>
      </c>
      <c r="P154" s="528" t="s">
        <v>1402</v>
      </c>
      <c r="Q154" s="528" t="s">
        <v>1402</v>
      </c>
      <c r="R154" s="528" t="s">
        <v>1402</v>
      </c>
      <c r="S154" s="528" t="s">
        <v>1402</v>
      </c>
      <c r="T154" s="528" t="s">
        <v>1402</v>
      </c>
      <c r="U154" s="528" t="s">
        <v>1402</v>
      </c>
      <c r="V154" s="528" t="s">
        <v>1402</v>
      </c>
      <c r="W154" s="528" t="s">
        <v>1643</v>
      </c>
      <c r="X154" s="528" t="s">
        <v>1402</v>
      </c>
      <c r="Y154" s="528" t="s">
        <v>1402</v>
      </c>
      <c r="Z154" s="528" t="s">
        <v>1402</v>
      </c>
      <c r="AA154" s="528" t="s">
        <v>1402</v>
      </c>
      <c r="AB154" s="528" t="s">
        <v>1402</v>
      </c>
      <c r="AC154" s="528" t="s">
        <v>1402</v>
      </c>
      <c r="AD154" s="528" t="s">
        <v>1402</v>
      </c>
      <c r="AE154" s="528" t="s">
        <v>1402</v>
      </c>
      <c r="AF154" s="528" t="s">
        <v>1402</v>
      </c>
      <c r="AG154" s="528" t="s">
        <v>1402</v>
      </c>
      <c r="AH154" s="528" t="s">
        <v>1402</v>
      </c>
      <c r="AI154" s="528" t="s">
        <v>1402</v>
      </c>
      <c r="AJ154" s="528" t="s">
        <v>1402</v>
      </c>
      <c r="AK154" s="528" t="s">
        <v>1402</v>
      </c>
      <c r="AL154" s="528" t="s">
        <v>1402</v>
      </c>
      <c r="AM154" s="528" t="s">
        <v>1402</v>
      </c>
      <c r="AN154" s="528" t="s">
        <v>1402</v>
      </c>
      <c r="AO154" s="528" t="s">
        <v>1402</v>
      </c>
      <c r="AP154" s="528" t="s">
        <v>1402</v>
      </c>
      <c r="AQ154" s="528" t="s">
        <v>1402</v>
      </c>
      <c r="AR154" s="528" t="s">
        <v>1402</v>
      </c>
      <c r="AS154" s="528" t="s">
        <v>1402</v>
      </c>
      <c r="AT154" s="528" t="s">
        <v>1402</v>
      </c>
      <c r="AU154" s="528" t="s">
        <v>1402</v>
      </c>
      <c r="AV154" s="528" t="s">
        <v>1402</v>
      </c>
      <c r="AW154" s="528" t="s">
        <v>1402</v>
      </c>
      <c r="AX154" s="528" t="s">
        <v>1643</v>
      </c>
      <c r="AY154" s="528" t="s">
        <v>1643</v>
      </c>
      <c r="AZ154" s="528" t="s">
        <v>1402</v>
      </c>
      <c r="BA154" s="528" t="s">
        <v>1402</v>
      </c>
      <c r="BB154" s="528" t="s">
        <v>1402</v>
      </c>
      <c r="BC154" s="528" t="s">
        <v>1402</v>
      </c>
      <c r="BD154" s="528" t="s">
        <v>1402</v>
      </c>
      <c r="BE154" s="528" t="s">
        <v>1402</v>
      </c>
      <c r="BF154" s="528" t="s">
        <v>1402</v>
      </c>
      <c r="BG154" s="528" t="s">
        <v>1402</v>
      </c>
      <c r="BH154" s="528" t="s">
        <v>1402</v>
      </c>
      <c r="BI154" s="528" t="s">
        <v>1402</v>
      </c>
      <c r="BJ154" s="528" t="s">
        <v>1402</v>
      </c>
      <c r="BK154" s="528" t="s">
        <v>1402</v>
      </c>
      <c r="BL154" s="528" t="s">
        <v>1402</v>
      </c>
      <c r="BM154" s="528" t="s">
        <v>1402</v>
      </c>
      <c r="BN154" s="528" t="s">
        <v>1402</v>
      </c>
      <c r="BO154" s="528" t="s">
        <v>1402</v>
      </c>
      <c r="BP154" s="528" t="s">
        <v>1402</v>
      </c>
      <c r="BQ154" s="528" t="s">
        <v>1402</v>
      </c>
      <c r="BR154" s="528" t="s">
        <v>1402</v>
      </c>
      <c r="BS154" s="528" t="s">
        <v>1402</v>
      </c>
      <c r="BT154" s="528" t="s">
        <v>1402</v>
      </c>
      <c r="BU154" s="528" t="s">
        <v>1402</v>
      </c>
      <c r="BV154" s="528" t="s">
        <v>1643</v>
      </c>
      <c r="BW154" s="528" t="s">
        <v>1402</v>
      </c>
      <c r="BX154" s="528" t="s">
        <v>1402</v>
      </c>
      <c r="BY154" s="528" t="s">
        <v>1402</v>
      </c>
      <c r="BZ154" s="528" t="s">
        <v>1402</v>
      </c>
      <c r="CA154" s="528" t="s">
        <v>1402</v>
      </c>
      <c r="CB154" s="528" t="s">
        <v>1402</v>
      </c>
      <c r="CC154" s="528" t="s">
        <v>1402</v>
      </c>
      <c r="CD154" s="528" t="s">
        <v>1402</v>
      </c>
      <c r="CE154" s="528" t="s">
        <v>1402</v>
      </c>
      <c r="CF154" s="528" t="s">
        <v>1402</v>
      </c>
      <c r="CG154" s="528" t="s">
        <v>1402</v>
      </c>
      <c r="CH154" s="528" t="s">
        <v>1402</v>
      </c>
      <c r="CI154" s="528" t="s">
        <v>1402</v>
      </c>
      <c r="CJ154" s="528" t="s">
        <v>1402</v>
      </c>
      <c r="CK154" s="528" t="s">
        <v>1968</v>
      </c>
      <c r="CL154" s="528" t="s">
        <v>1915</v>
      </c>
      <c r="CM154" s="528" t="s">
        <v>31</v>
      </c>
      <c r="CN154" s="528" t="s">
        <v>447</v>
      </c>
      <c r="CO154" s="528" t="s">
        <v>459</v>
      </c>
      <c r="CP154" s="528"/>
      <c r="CQ154" s="528"/>
      <c r="CR154" s="528"/>
      <c r="CS154" s="528"/>
      <c r="CT154" s="528"/>
      <c r="CU154" s="528"/>
      <c r="CV154" s="528"/>
      <c r="CW154" s="528"/>
      <c r="CX154" s="528" t="s">
        <v>1969</v>
      </c>
    </row>
    <row r="155" ht="14.25" spans="1:102">
      <c r="A155" s="529" t="s">
        <v>1288</v>
      </c>
      <c r="B155" s="529">
        <v>3027</v>
      </c>
      <c r="C155" s="529" t="s">
        <v>1272</v>
      </c>
      <c r="D155" s="529" t="s">
        <v>1643</v>
      </c>
      <c r="E155" s="529" t="s">
        <v>1643</v>
      </c>
      <c r="F155" s="529" t="s">
        <v>1402</v>
      </c>
      <c r="G155" s="529" t="s">
        <v>1643</v>
      </c>
      <c r="H155" s="529" t="s">
        <v>1402</v>
      </c>
      <c r="I155" s="529" t="e">
        <f>人物卡!$S$11*10+人物卡!$S$10*10</f>
        <v>#VALUE!</v>
      </c>
      <c r="J155" s="529" t="e">
        <f>人物卡!$S$11*10+人物卡!$S$8*10</f>
        <v>#VALUE!</v>
      </c>
      <c r="K155" s="529" t="s">
        <v>1402</v>
      </c>
      <c r="L155" s="529" t="s">
        <v>1402</v>
      </c>
      <c r="M155" s="529" t="s">
        <v>1402</v>
      </c>
      <c r="N155" s="529" t="s">
        <v>1402</v>
      </c>
      <c r="O155" s="529" t="s">
        <v>1402</v>
      </c>
      <c r="P155" s="529" t="s">
        <v>1402</v>
      </c>
      <c r="Q155" s="529" t="s">
        <v>1402</v>
      </c>
      <c r="R155" s="529" t="s">
        <v>1402</v>
      </c>
      <c r="S155" s="529" t="s">
        <v>1402</v>
      </c>
      <c r="T155" s="529" t="s">
        <v>1402</v>
      </c>
      <c r="U155" s="529" t="s">
        <v>1402</v>
      </c>
      <c r="V155" s="529" t="s">
        <v>1402</v>
      </c>
      <c r="W155" s="529" t="s">
        <v>1402</v>
      </c>
      <c r="X155" s="529" t="s">
        <v>1402</v>
      </c>
      <c r="Y155" s="529" t="s">
        <v>1402</v>
      </c>
      <c r="Z155" s="529" t="s">
        <v>1402</v>
      </c>
      <c r="AA155" s="529" t="s">
        <v>1402</v>
      </c>
      <c r="AB155" s="529" t="s">
        <v>1643</v>
      </c>
      <c r="AC155" s="529" t="s">
        <v>1643</v>
      </c>
      <c r="AD155" s="529" t="s">
        <v>1402</v>
      </c>
      <c r="AE155" s="529" t="s">
        <v>1402</v>
      </c>
      <c r="AF155" s="529" t="s">
        <v>1402</v>
      </c>
      <c r="AG155" s="529" t="s">
        <v>1402</v>
      </c>
      <c r="AH155" s="529" t="s">
        <v>1402</v>
      </c>
      <c r="AI155" s="529" t="s">
        <v>1402</v>
      </c>
      <c r="AJ155" s="529" t="s">
        <v>1402</v>
      </c>
      <c r="AK155" s="529" t="s">
        <v>1402</v>
      </c>
      <c r="AL155" s="529" t="s">
        <v>1402</v>
      </c>
      <c r="AM155" s="529" t="s">
        <v>1402</v>
      </c>
      <c r="AN155" s="529" t="s">
        <v>1402</v>
      </c>
      <c r="AO155" s="529" t="s">
        <v>1402</v>
      </c>
      <c r="AP155" s="529" t="s">
        <v>1402</v>
      </c>
      <c r="AQ155" s="529" t="s">
        <v>1402</v>
      </c>
      <c r="AR155" s="529" t="s">
        <v>1402</v>
      </c>
      <c r="AS155" s="529" t="s">
        <v>1402</v>
      </c>
      <c r="AT155" s="529" t="s">
        <v>1402</v>
      </c>
      <c r="AU155" s="529" t="s">
        <v>1402</v>
      </c>
      <c r="AV155" s="529" t="s">
        <v>1402</v>
      </c>
      <c r="AW155" s="529" t="s">
        <v>1402</v>
      </c>
      <c r="AX155" s="529" t="s">
        <v>1643</v>
      </c>
      <c r="AY155" s="529" t="s">
        <v>1643</v>
      </c>
      <c r="AZ155" s="529" t="s">
        <v>1402</v>
      </c>
      <c r="BA155" s="529" t="s">
        <v>1402</v>
      </c>
      <c r="BB155" s="529" t="s">
        <v>1402</v>
      </c>
      <c r="BC155" s="529" t="s">
        <v>1402</v>
      </c>
      <c r="BD155" s="529" t="s">
        <v>1402</v>
      </c>
      <c r="BE155" s="529" t="s">
        <v>1402</v>
      </c>
      <c r="BF155" s="529" t="s">
        <v>1402</v>
      </c>
      <c r="BG155" s="529" t="s">
        <v>1402</v>
      </c>
      <c r="BH155" s="529" t="s">
        <v>1402</v>
      </c>
      <c r="BI155" s="529" t="s">
        <v>1402</v>
      </c>
      <c r="BJ155" s="529" t="s">
        <v>1402</v>
      </c>
      <c r="BK155" s="529" t="s">
        <v>1402</v>
      </c>
      <c r="BL155" s="529" t="s">
        <v>1402</v>
      </c>
      <c r="BM155" s="529" t="s">
        <v>1402</v>
      </c>
      <c r="BN155" s="529" t="s">
        <v>1402</v>
      </c>
      <c r="BO155" s="529" t="s">
        <v>1402</v>
      </c>
      <c r="BP155" s="529" t="s">
        <v>1402</v>
      </c>
      <c r="BQ155" s="529" t="s">
        <v>1402</v>
      </c>
      <c r="BR155" s="529" t="s">
        <v>1402</v>
      </c>
      <c r="BS155" s="529" t="s">
        <v>1402</v>
      </c>
      <c r="BT155" s="529" t="s">
        <v>1402</v>
      </c>
      <c r="BU155" s="529" t="s">
        <v>1402</v>
      </c>
      <c r="BV155" s="529" t="s">
        <v>1402</v>
      </c>
      <c r="BW155" s="529" t="s">
        <v>1402</v>
      </c>
      <c r="BX155" s="529" t="s">
        <v>1402</v>
      </c>
      <c r="BY155" s="529" t="s">
        <v>1402</v>
      </c>
      <c r="BZ155" s="529" t="s">
        <v>1643</v>
      </c>
      <c r="CA155" s="529" t="s">
        <v>1402</v>
      </c>
      <c r="CB155" s="529" t="s">
        <v>1402</v>
      </c>
      <c r="CC155" s="529" t="s">
        <v>1402</v>
      </c>
      <c r="CD155" s="529" t="s">
        <v>1402</v>
      </c>
      <c r="CE155" s="529" t="s">
        <v>1402</v>
      </c>
      <c r="CF155" s="529" t="s">
        <v>1402</v>
      </c>
      <c r="CG155" s="529" t="s">
        <v>1402</v>
      </c>
      <c r="CH155" s="529" t="s">
        <v>1402</v>
      </c>
      <c r="CI155" s="529" t="s">
        <v>1402</v>
      </c>
      <c r="CJ155" s="529" t="s">
        <v>1402</v>
      </c>
      <c r="CK155" s="529" t="s">
        <v>1970</v>
      </c>
      <c r="CL155" s="529" t="s">
        <v>1942</v>
      </c>
      <c r="CM155" s="529" t="s">
        <v>21</v>
      </c>
      <c r="CN155" s="529" t="s">
        <v>459</v>
      </c>
      <c r="CO155" s="529" t="s">
        <v>459</v>
      </c>
      <c r="CP155" s="529"/>
      <c r="CQ155" s="529"/>
      <c r="CR155" s="529"/>
      <c r="CS155" s="529"/>
      <c r="CT155" s="529"/>
      <c r="CU155" s="529"/>
      <c r="CV155" s="529"/>
      <c r="CW155" s="529"/>
      <c r="CX155" s="529" t="s">
        <v>1971</v>
      </c>
    </row>
    <row r="156" ht="14.25" spans="1:102">
      <c r="A156" s="528" t="s">
        <v>1290</v>
      </c>
      <c r="B156" s="528">
        <v>3028</v>
      </c>
      <c r="C156" s="528" t="s">
        <v>1253</v>
      </c>
      <c r="D156" s="528" t="s">
        <v>1643</v>
      </c>
      <c r="E156" s="528" t="s">
        <v>1643</v>
      </c>
      <c r="F156" s="528" t="s">
        <v>1402</v>
      </c>
      <c r="G156" s="528" t="s">
        <v>1402</v>
      </c>
      <c r="H156" s="528" t="s">
        <v>1402</v>
      </c>
      <c r="I156" s="528" t="e">
        <f>人物卡!$S$11*10+人物卡!$S$10*10</f>
        <v>#VALUE!</v>
      </c>
      <c r="J156" s="528" t="e">
        <f>人物卡!$S$11*10+人物卡!$S$8*10</f>
        <v>#VALUE!</v>
      </c>
      <c r="K156" s="528" t="s">
        <v>1402</v>
      </c>
      <c r="L156" s="528" t="s">
        <v>1402</v>
      </c>
      <c r="M156" s="528" t="s">
        <v>1402</v>
      </c>
      <c r="N156" s="528" t="s">
        <v>1649</v>
      </c>
      <c r="O156" s="528" t="s">
        <v>1402</v>
      </c>
      <c r="P156" s="528" t="s">
        <v>1402</v>
      </c>
      <c r="Q156" s="528" t="s">
        <v>1402</v>
      </c>
      <c r="R156" s="528" t="s">
        <v>1402</v>
      </c>
      <c r="S156" s="528" t="s">
        <v>1402</v>
      </c>
      <c r="T156" s="528" t="s">
        <v>1402</v>
      </c>
      <c r="U156" s="528" t="s">
        <v>1402</v>
      </c>
      <c r="V156" s="528" t="s">
        <v>1402</v>
      </c>
      <c r="W156" s="528" t="s">
        <v>1402</v>
      </c>
      <c r="X156" s="528" t="s">
        <v>1649</v>
      </c>
      <c r="Y156" s="528" t="s">
        <v>1402</v>
      </c>
      <c r="Z156" s="528" t="s">
        <v>1402</v>
      </c>
      <c r="AA156" s="528" t="s">
        <v>1402</v>
      </c>
      <c r="AB156" s="528" t="s">
        <v>1402</v>
      </c>
      <c r="AC156" s="528" t="s">
        <v>1402</v>
      </c>
      <c r="AD156" s="528" t="s">
        <v>1402</v>
      </c>
      <c r="AE156" s="528" t="s">
        <v>1402</v>
      </c>
      <c r="AF156" s="528" t="s">
        <v>1402</v>
      </c>
      <c r="AG156" s="528" t="s">
        <v>1402</v>
      </c>
      <c r="AH156" s="528" t="s">
        <v>1402</v>
      </c>
      <c r="AI156" s="528" t="s">
        <v>1402</v>
      </c>
      <c r="AJ156" s="528" t="s">
        <v>1402</v>
      </c>
      <c r="AK156" s="528" t="s">
        <v>1402</v>
      </c>
      <c r="AL156" s="528" t="s">
        <v>1402</v>
      </c>
      <c r="AM156" s="528" t="s">
        <v>1402</v>
      </c>
      <c r="AN156" s="528" t="s">
        <v>1402</v>
      </c>
      <c r="AO156" s="528" t="s">
        <v>1402</v>
      </c>
      <c r="AP156" s="528" t="s">
        <v>1402</v>
      </c>
      <c r="AQ156" s="528" t="s">
        <v>1402</v>
      </c>
      <c r="AR156" s="528" t="s">
        <v>1402</v>
      </c>
      <c r="AS156" s="528" t="s">
        <v>1402</v>
      </c>
      <c r="AT156" s="528" t="s">
        <v>1402</v>
      </c>
      <c r="AU156" s="528" t="s">
        <v>1402</v>
      </c>
      <c r="AV156" s="528" t="s">
        <v>1402</v>
      </c>
      <c r="AW156" s="528" t="s">
        <v>1402</v>
      </c>
      <c r="AX156" s="528" t="s">
        <v>1402</v>
      </c>
      <c r="AY156" s="528" t="s">
        <v>1643</v>
      </c>
      <c r="AZ156" s="528" t="s">
        <v>1402</v>
      </c>
      <c r="BA156" s="528" t="s">
        <v>1402</v>
      </c>
      <c r="BB156" s="528" t="s">
        <v>1402</v>
      </c>
      <c r="BC156" s="528" t="s">
        <v>1402</v>
      </c>
      <c r="BD156" s="528" t="s">
        <v>1402</v>
      </c>
      <c r="BE156" s="528" t="s">
        <v>1643</v>
      </c>
      <c r="BF156" s="528" t="s">
        <v>1643</v>
      </c>
      <c r="BG156" s="528" t="s">
        <v>1643</v>
      </c>
      <c r="BH156" s="528" t="s">
        <v>1643</v>
      </c>
      <c r="BI156" s="528" t="s">
        <v>1643</v>
      </c>
      <c r="BJ156" s="528" t="s">
        <v>1643</v>
      </c>
      <c r="BK156" s="528" t="s">
        <v>1643</v>
      </c>
      <c r="BL156" s="528" t="s">
        <v>1643</v>
      </c>
      <c r="BM156" s="528" t="s">
        <v>1402</v>
      </c>
      <c r="BN156" s="528" t="s">
        <v>1402</v>
      </c>
      <c r="BO156" s="528" t="s">
        <v>1402</v>
      </c>
      <c r="BP156" s="528" t="s">
        <v>1402</v>
      </c>
      <c r="BQ156" s="528" t="s">
        <v>1402</v>
      </c>
      <c r="BR156" s="528" t="s">
        <v>1402</v>
      </c>
      <c r="BS156" s="528" t="s">
        <v>1402</v>
      </c>
      <c r="BT156" s="528" t="s">
        <v>1402</v>
      </c>
      <c r="BU156" s="528" t="s">
        <v>1402</v>
      </c>
      <c r="BV156" s="528" t="s">
        <v>1402</v>
      </c>
      <c r="BW156" s="528" t="s">
        <v>1402</v>
      </c>
      <c r="BX156" s="528" t="s">
        <v>1402</v>
      </c>
      <c r="BY156" s="528" t="s">
        <v>1402</v>
      </c>
      <c r="BZ156" s="528" t="s">
        <v>1643</v>
      </c>
      <c r="CA156" s="528" t="s">
        <v>1402</v>
      </c>
      <c r="CB156" s="528" t="s">
        <v>1402</v>
      </c>
      <c r="CC156" s="528" t="s">
        <v>1402</v>
      </c>
      <c r="CD156" s="528" t="s">
        <v>1402</v>
      </c>
      <c r="CE156" s="528" t="s">
        <v>1402</v>
      </c>
      <c r="CF156" s="528" t="s">
        <v>1402</v>
      </c>
      <c r="CG156" s="528" t="s">
        <v>1402</v>
      </c>
      <c r="CH156" s="528" t="s">
        <v>1402</v>
      </c>
      <c r="CI156" s="528" t="s">
        <v>1402</v>
      </c>
      <c r="CJ156" s="528" t="s">
        <v>1402</v>
      </c>
      <c r="CK156" s="528" t="s">
        <v>1972</v>
      </c>
      <c r="CL156" s="528" t="s">
        <v>1942</v>
      </c>
      <c r="CM156" s="528" t="s">
        <v>15</v>
      </c>
      <c r="CN156" s="528" t="s">
        <v>11</v>
      </c>
      <c r="CO156" s="528" t="s">
        <v>459</v>
      </c>
      <c r="CP156" s="528"/>
      <c r="CQ156" s="528"/>
      <c r="CR156" s="528"/>
      <c r="CS156" s="528"/>
      <c r="CT156" s="528"/>
      <c r="CU156" s="528"/>
      <c r="CV156" s="528"/>
      <c r="CW156" s="528"/>
      <c r="CX156" s="528" t="s">
        <v>1973</v>
      </c>
    </row>
    <row r="157" ht="14.25" spans="1:102">
      <c r="A157" s="529" t="s">
        <v>1293</v>
      </c>
      <c r="B157" s="529">
        <v>3029</v>
      </c>
      <c r="C157" s="529" t="s">
        <v>1272</v>
      </c>
      <c r="D157" s="529" t="s">
        <v>1643</v>
      </c>
      <c r="E157" s="529" t="s">
        <v>1643</v>
      </c>
      <c r="F157" s="529" t="s">
        <v>1643</v>
      </c>
      <c r="G157" s="529" t="s">
        <v>1643</v>
      </c>
      <c r="H157" s="529" t="s">
        <v>1402</v>
      </c>
      <c r="I157" s="529" t="e">
        <f>人物卡!$S$11*10+人物卡!$S$10*10</f>
        <v>#VALUE!</v>
      </c>
      <c r="J157" s="529" t="e">
        <f>人物卡!$S$11*10+人物卡!$S$8*10</f>
        <v>#VALUE!</v>
      </c>
      <c r="K157" s="529" t="s">
        <v>1402</v>
      </c>
      <c r="L157" s="529" t="s">
        <v>1402</v>
      </c>
      <c r="M157" s="529" t="s">
        <v>1402</v>
      </c>
      <c r="N157" s="529" t="s">
        <v>1402</v>
      </c>
      <c r="O157" s="529" t="s">
        <v>1402</v>
      </c>
      <c r="P157" s="529" t="s">
        <v>1402</v>
      </c>
      <c r="Q157" s="529" t="s">
        <v>1402</v>
      </c>
      <c r="R157" s="529" t="s">
        <v>1402</v>
      </c>
      <c r="S157" s="529" t="s">
        <v>1402</v>
      </c>
      <c r="T157" s="529" t="s">
        <v>1402</v>
      </c>
      <c r="U157" s="529" t="s">
        <v>1402</v>
      </c>
      <c r="V157" s="529" t="s">
        <v>1402</v>
      </c>
      <c r="W157" s="529" t="s">
        <v>1643</v>
      </c>
      <c r="X157" s="529" t="s">
        <v>1402</v>
      </c>
      <c r="Y157" s="529" t="s">
        <v>1402</v>
      </c>
      <c r="Z157" s="529" t="s">
        <v>1402</v>
      </c>
      <c r="AA157" s="529" t="s">
        <v>1643</v>
      </c>
      <c r="AB157" s="529" t="s">
        <v>1643</v>
      </c>
      <c r="AC157" s="529" t="s">
        <v>1402</v>
      </c>
      <c r="AD157" s="529" t="s">
        <v>1402</v>
      </c>
      <c r="AE157" s="529" t="s">
        <v>1402</v>
      </c>
      <c r="AF157" s="529" t="s">
        <v>1402</v>
      </c>
      <c r="AG157" s="529" t="s">
        <v>1402</v>
      </c>
      <c r="AH157" s="529" t="s">
        <v>1402</v>
      </c>
      <c r="AI157" s="529" t="s">
        <v>1402</v>
      </c>
      <c r="AJ157" s="529" t="s">
        <v>1402</v>
      </c>
      <c r="AK157" s="529" t="s">
        <v>1402</v>
      </c>
      <c r="AL157" s="529" t="s">
        <v>1402</v>
      </c>
      <c r="AM157" s="529" t="s">
        <v>1402</v>
      </c>
      <c r="AN157" s="529" t="s">
        <v>1402</v>
      </c>
      <c r="AO157" s="529" t="s">
        <v>1402</v>
      </c>
      <c r="AP157" s="529" t="s">
        <v>1402</v>
      </c>
      <c r="AQ157" s="529" t="s">
        <v>1402</v>
      </c>
      <c r="AR157" s="529" t="s">
        <v>1402</v>
      </c>
      <c r="AS157" s="529" t="s">
        <v>1402</v>
      </c>
      <c r="AT157" s="529" t="s">
        <v>1402</v>
      </c>
      <c r="AU157" s="529" t="s">
        <v>1402</v>
      </c>
      <c r="AV157" s="529" t="s">
        <v>1402</v>
      </c>
      <c r="AW157" s="529" t="s">
        <v>1402</v>
      </c>
      <c r="AX157" s="529" t="s">
        <v>1402</v>
      </c>
      <c r="AY157" s="529" t="s">
        <v>1402</v>
      </c>
      <c r="AZ157" s="529" t="s">
        <v>1402</v>
      </c>
      <c r="BA157" s="529" t="s">
        <v>1402</v>
      </c>
      <c r="BB157" s="529" t="s">
        <v>1402</v>
      </c>
      <c r="BC157" s="529" t="s">
        <v>1402</v>
      </c>
      <c r="BD157" s="529" t="s">
        <v>1402</v>
      </c>
      <c r="BE157" s="529" t="s">
        <v>1402</v>
      </c>
      <c r="BF157" s="529" t="s">
        <v>1402</v>
      </c>
      <c r="BG157" s="529" t="s">
        <v>1402</v>
      </c>
      <c r="BH157" s="529" t="s">
        <v>1402</v>
      </c>
      <c r="BI157" s="529" t="s">
        <v>1402</v>
      </c>
      <c r="BJ157" s="529" t="s">
        <v>1402</v>
      </c>
      <c r="BK157" s="529" t="s">
        <v>1402</v>
      </c>
      <c r="BL157" s="529" t="s">
        <v>1402</v>
      </c>
      <c r="BM157" s="529" t="s">
        <v>1402</v>
      </c>
      <c r="BN157" s="529" t="s">
        <v>1402</v>
      </c>
      <c r="BO157" s="529" t="s">
        <v>1402</v>
      </c>
      <c r="BP157" s="529" t="s">
        <v>1402</v>
      </c>
      <c r="BQ157" s="529" t="s">
        <v>1402</v>
      </c>
      <c r="BR157" s="529" t="s">
        <v>1402</v>
      </c>
      <c r="BS157" s="529" t="s">
        <v>1402</v>
      </c>
      <c r="BT157" s="529" t="s">
        <v>1402</v>
      </c>
      <c r="BU157" s="529" t="s">
        <v>1402</v>
      </c>
      <c r="BV157" s="529" t="s">
        <v>1402</v>
      </c>
      <c r="BW157" s="529" t="s">
        <v>1402</v>
      </c>
      <c r="BX157" s="529" t="s">
        <v>1402</v>
      </c>
      <c r="BY157" s="529" t="s">
        <v>1402</v>
      </c>
      <c r="BZ157" s="529" t="s">
        <v>1402</v>
      </c>
      <c r="CA157" s="529" t="s">
        <v>1402</v>
      </c>
      <c r="CB157" s="529" t="s">
        <v>1402</v>
      </c>
      <c r="CC157" s="529" t="s">
        <v>1402</v>
      </c>
      <c r="CD157" s="529" t="s">
        <v>1402</v>
      </c>
      <c r="CE157" s="529" t="s">
        <v>1402</v>
      </c>
      <c r="CF157" s="529" t="s">
        <v>1402</v>
      </c>
      <c r="CG157" s="529" t="s">
        <v>1402</v>
      </c>
      <c r="CH157" s="529" t="s">
        <v>1402</v>
      </c>
      <c r="CI157" s="529" t="s">
        <v>1402</v>
      </c>
      <c r="CJ157" s="529" t="s">
        <v>1402</v>
      </c>
      <c r="CK157" s="529" t="s">
        <v>1974</v>
      </c>
      <c r="CL157" s="529" t="s">
        <v>1915</v>
      </c>
      <c r="CM157" s="529" t="s">
        <v>31</v>
      </c>
      <c r="CN157" s="529" t="s">
        <v>447</v>
      </c>
      <c r="CO157" s="529" t="s">
        <v>459</v>
      </c>
      <c r="CP157" s="529"/>
      <c r="CQ157" s="529"/>
      <c r="CR157" s="529"/>
      <c r="CS157" s="529"/>
      <c r="CT157" s="529"/>
      <c r="CU157" s="529"/>
      <c r="CV157" s="529"/>
      <c r="CW157" s="529"/>
      <c r="CX157" s="529" t="s">
        <v>1975</v>
      </c>
    </row>
    <row r="158" ht="14.25" spans="1:102">
      <c r="A158" s="528" t="s">
        <v>1295</v>
      </c>
      <c r="B158" s="528">
        <v>3030</v>
      </c>
      <c r="C158" s="528" t="s">
        <v>1257</v>
      </c>
      <c r="D158" s="528" t="s">
        <v>1643</v>
      </c>
      <c r="E158" s="528" t="s">
        <v>1402</v>
      </c>
      <c r="F158" s="528" t="s">
        <v>1643</v>
      </c>
      <c r="G158" s="528" t="s">
        <v>1643</v>
      </c>
      <c r="H158" s="528" t="s">
        <v>1402</v>
      </c>
      <c r="I158" s="528" t="e">
        <f>人物卡!$S$11*10+人物卡!$S$10*10</f>
        <v>#VALUE!</v>
      </c>
      <c r="J158" s="528" t="e">
        <f>人物卡!$S$11*10+人物卡!$S$8*10</f>
        <v>#VALUE!</v>
      </c>
      <c r="K158" s="528" t="s">
        <v>1402</v>
      </c>
      <c r="L158" s="528" t="s">
        <v>1402</v>
      </c>
      <c r="M158" s="528" t="s">
        <v>1402</v>
      </c>
      <c r="N158" s="528" t="s">
        <v>1402</v>
      </c>
      <c r="O158" s="528" t="s">
        <v>1402</v>
      </c>
      <c r="P158" s="528" t="s">
        <v>1402</v>
      </c>
      <c r="Q158" s="528" t="s">
        <v>1402</v>
      </c>
      <c r="R158" s="528" t="s">
        <v>1402</v>
      </c>
      <c r="S158" s="528" t="s">
        <v>1402</v>
      </c>
      <c r="T158" s="528" t="s">
        <v>1402</v>
      </c>
      <c r="U158" s="528" t="s">
        <v>1402</v>
      </c>
      <c r="V158" s="528" t="s">
        <v>1402</v>
      </c>
      <c r="W158" s="528" t="s">
        <v>1402</v>
      </c>
      <c r="X158" s="528" t="s">
        <v>1402</v>
      </c>
      <c r="Y158" s="528" t="s">
        <v>1402</v>
      </c>
      <c r="Z158" s="528" t="s">
        <v>1402</v>
      </c>
      <c r="AA158" s="528" t="s">
        <v>1402</v>
      </c>
      <c r="AB158" s="528" t="s">
        <v>1402</v>
      </c>
      <c r="AC158" s="528" t="s">
        <v>1402</v>
      </c>
      <c r="AD158" s="528" t="s">
        <v>1402</v>
      </c>
      <c r="AE158" s="528" t="s">
        <v>1402</v>
      </c>
      <c r="AF158" s="528" t="s">
        <v>1402</v>
      </c>
      <c r="AG158" s="528" t="s">
        <v>1402</v>
      </c>
      <c r="AH158" s="528" t="s">
        <v>1402</v>
      </c>
      <c r="AI158" s="528" t="s">
        <v>1402</v>
      </c>
      <c r="AJ158" s="528" t="s">
        <v>1402</v>
      </c>
      <c r="AK158" s="528" t="s">
        <v>1402</v>
      </c>
      <c r="AL158" s="528" t="s">
        <v>1402</v>
      </c>
      <c r="AM158" s="528" t="s">
        <v>1402</v>
      </c>
      <c r="AN158" s="528" t="s">
        <v>1402</v>
      </c>
      <c r="AO158" s="528" t="s">
        <v>1402</v>
      </c>
      <c r="AP158" s="528" t="s">
        <v>1402</v>
      </c>
      <c r="AQ158" s="528" t="s">
        <v>1402</v>
      </c>
      <c r="AR158" s="528" t="s">
        <v>1402</v>
      </c>
      <c r="AS158" s="528" t="s">
        <v>1402</v>
      </c>
      <c r="AT158" s="528" t="s">
        <v>1402</v>
      </c>
      <c r="AU158" s="528" t="s">
        <v>1402</v>
      </c>
      <c r="AV158" s="528" t="s">
        <v>1402</v>
      </c>
      <c r="AW158" s="528" t="s">
        <v>1402</v>
      </c>
      <c r="AX158" s="528" t="s">
        <v>1643</v>
      </c>
      <c r="AY158" s="528" t="s">
        <v>1643</v>
      </c>
      <c r="AZ158" s="528" t="s">
        <v>1402</v>
      </c>
      <c r="BA158" s="528" t="s">
        <v>1402</v>
      </c>
      <c r="BB158" s="528" t="s">
        <v>1643</v>
      </c>
      <c r="BC158" s="528" t="s">
        <v>1643</v>
      </c>
      <c r="BD158" s="528" t="s">
        <v>1402</v>
      </c>
      <c r="BE158" s="528" t="s">
        <v>1402</v>
      </c>
      <c r="BF158" s="528" t="s">
        <v>1402</v>
      </c>
      <c r="BG158" s="528" t="s">
        <v>1402</v>
      </c>
      <c r="BH158" s="528" t="s">
        <v>1402</v>
      </c>
      <c r="BI158" s="528" t="s">
        <v>1402</v>
      </c>
      <c r="BJ158" s="528" t="s">
        <v>1402</v>
      </c>
      <c r="BK158" s="528" t="s">
        <v>1402</v>
      </c>
      <c r="BL158" s="528" t="s">
        <v>1402</v>
      </c>
      <c r="BM158" s="528" t="s">
        <v>1402</v>
      </c>
      <c r="BN158" s="528" t="s">
        <v>1402</v>
      </c>
      <c r="BO158" s="528" t="s">
        <v>1402</v>
      </c>
      <c r="BP158" s="528" t="s">
        <v>1402</v>
      </c>
      <c r="BQ158" s="528" t="s">
        <v>1402</v>
      </c>
      <c r="BR158" s="528" t="s">
        <v>1402</v>
      </c>
      <c r="BS158" s="528" t="s">
        <v>1402</v>
      </c>
      <c r="BT158" s="528" t="s">
        <v>1402</v>
      </c>
      <c r="BU158" s="528" t="s">
        <v>1402</v>
      </c>
      <c r="BV158" s="528" t="s">
        <v>1402</v>
      </c>
      <c r="BW158" s="528" t="s">
        <v>1402</v>
      </c>
      <c r="BX158" s="528" t="s">
        <v>1402</v>
      </c>
      <c r="BY158" s="528" t="s">
        <v>1402</v>
      </c>
      <c r="BZ158" s="528" t="s">
        <v>1643</v>
      </c>
      <c r="CA158" s="528" t="s">
        <v>1402</v>
      </c>
      <c r="CB158" s="528" t="s">
        <v>1402</v>
      </c>
      <c r="CC158" s="528" t="s">
        <v>1402</v>
      </c>
      <c r="CD158" s="528" t="s">
        <v>1402</v>
      </c>
      <c r="CE158" s="528" t="s">
        <v>1402</v>
      </c>
      <c r="CF158" s="528" t="s">
        <v>1402</v>
      </c>
      <c r="CG158" s="528" t="s">
        <v>1402</v>
      </c>
      <c r="CH158" s="528" t="s">
        <v>1402</v>
      </c>
      <c r="CI158" s="528" t="s">
        <v>1402</v>
      </c>
      <c r="CJ158" s="528" t="s">
        <v>1402</v>
      </c>
      <c r="CK158" s="528" t="s">
        <v>1976</v>
      </c>
      <c r="CL158" s="528" t="s">
        <v>1977</v>
      </c>
      <c r="CM158" s="528" t="s">
        <v>21</v>
      </c>
      <c r="CN158" s="528" t="s">
        <v>459</v>
      </c>
      <c r="CO158" s="528" t="s">
        <v>459</v>
      </c>
      <c r="CP158" s="528"/>
      <c r="CQ158" s="528"/>
      <c r="CR158" s="528"/>
      <c r="CS158" s="528"/>
      <c r="CT158" s="528"/>
      <c r="CU158" s="528"/>
      <c r="CV158" s="528"/>
      <c r="CW158" s="528"/>
      <c r="CX158" s="528" t="s">
        <v>1978</v>
      </c>
    </row>
    <row r="159" ht="14.25" spans="1:102">
      <c r="A159" s="529" t="s">
        <v>1297</v>
      </c>
      <c r="B159" s="529">
        <v>3031</v>
      </c>
      <c r="C159" s="529" t="s">
        <v>1272</v>
      </c>
      <c r="D159" s="529" t="s">
        <v>1643</v>
      </c>
      <c r="E159" s="529" t="s">
        <v>1643</v>
      </c>
      <c r="F159" s="529" t="s">
        <v>1643</v>
      </c>
      <c r="G159" s="529" t="s">
        <v>1643</v>
      </c>
      <c r="H159" s="529" t="s">
        <v>1402</v>
      </c>
      <c r="I159" s="529" t="e">
        <f>人物卡!$S$11*10+人物卡!$S$10*10</f>
        <v>#VALUE!</v>
      </c>
      <c r="J159" s="529" t="e">
        <f>人物卡!$S$11*10+人物卡!$S$8*10</f>
        <v>#VALUE!</v>
      </c>
      <c r="K159" s="529" t="s">
        <v>1402</v>
      </c>
      <c r="L159" s="529" t="s">
        <v>1402</v>
      </c>
      <c r="M159" s="529" t="s">
        <v>1402</v>
      </c>
      <c r="N159" s="529" t="s">
        <v>1402</v>
      </c>
      <c r="O159" s="529" t="s">
        <v>1402</v>
      </c>
      <c r="P159" s="529" t="s">
        <v>1402</v>
      </c>
      <c r="Q159" s="529" t="s">
        <v>1402</v>
      </c>
      <c r="R159" s="529" t="s">
        <v>1402</v>
      </c>
      <c r="S159" s="529" t="s">
        <v>1402</v>
      </c>
      <c r="T159" s="529" t="s">
        <v>1643</v>
      </c>
      <c r="U159" s="529" t="s">
        <v>1402</v>
      </c>
      <c r="V159" s="529" t="s">
        <v>1402</v>
      </c>
      <c r="W159" s="529" t="s">
        <v>1402</v>
      </c>
      <c r="X159" s="529" t="s">
        <v>1402</v>
      </c>
      <c r="Y159" s="529" t="s">
        <v>1402</v>
      </c>
      <c r="Z159" s="529" t="s">
        <v>1402</v>
      </c>
      <c r="AA159" s="529" t="s">
        <v>1402</v>
      </c>
      <c r="AB159" s="529" t="s">
        <v>1402</v>
      </c>
      <c r="AC159" s="529" t="s">
        <v>1643</v>
      </c>
      <c r="AD159" s="529" t="s">
        <v>1402</v>
      </c>
      <c r="AE159" s="529" t="s">
        <v>1402</v>
      </c>
      <c r="AF159" s="529" t="s">
        <v>1402</v>
      </c>
      <c r="AG159" s="529" t="s">
        <v>1402</v>
      </c>
      <c r="AH159" s="529" t="s">
        <v>1402</v>
      </c>
      <c r="AI159" s="529" t="s">
        <v>1402</v>
      </c>
      <c r="AJ159" s="529" t="s">
        <v>1402</v>
      </c>
      <c r="AK159" s="529" t="s">
        <v>1402</v>
      </c>
      <c r="AL159" s="529" t="s">
        <v>1402</v>
      </c>
      <c r="AM159" s="529" t="s">
        <v>1402</v>
      </c>
      <c r="AN159" s="529" t="s">
        <v>1402</v>
      </c>
      <c r="AO159" s="529" t="s">
        <v>1402</v>
      </c>
      <c r="AP159" s="529" t="s">
        <v>1402</v>
      </c>
      <c r="AQ159" s="529" t="s">
        <v>1402</v>
      </c>
      <c r="AR159" s="529" t="s">
        <v>1402</v>
      </c>
      <c r="AS159" s="529" t="s">
        <v>1402</v>
      </c>
      <c r="AT159" s="529" t="s">
        <v>1402</v>
      </c>
      <c r="AU159" s="529" t="s">
        <v>1402</v>
      </c>
      <c r="AV159" s="529" t="s">
        <v>1402</v>
      </c>
      <c r="AW159" s="529" t="s">
        <v>1402</v>
      </c>
      <c r="AX159" s="529" t="s">
        <v>1402</v>
      </c>
      <c r="AY159" s="529" t="s">
        <v>1643</v>
      </c>
      <c r="AZ159" s="529" t="s">
        <v>1402</v>
      </c>
      <c r="BA159" s="529" t="s">
        <v>1402</v>
      </c>
      <c r="BB159" s="529" t="s">
        <v>1402</v>
      </c>
      <c r="BC159" s="529" t="s">
        <v>1402</v>
      </c>
      <c r="BD159" s="529" t="s">
        <v>1402</v>
      </c>
      <c r="BE159" s="529" t="s">
        <v>1402</v>
      </c>
      <c r="BF159" s="529" t="s">
        <v>1402</v>
      </c>
      <c r="BG159" s="529" t="s">
        <v>1402</v>
      </c>
      <c r="BH159" s="529" t="s">
        <v>1402</v>
      </c>
      <c r="BI159" s="529" t="s">
        <v>1402</v>
      </c>
      <c r="BJ159" s="529" t="s">
        <v>1402</v>
      </c>
      <c r="BK159" s="529" t="s">
        <v>1402</v>
      </c>
      <c r="BL159" s="529" t="s">
        <v>1402</v>
      </c>
      <c r="BM159" s="529" t="s">
        <v>1402</v>
      </c>
      <c r="BN159" s="529" t="s">
        <v>1402</v>
      </c>
      <c r="BO159" s="529" t="s">
        <v>1402</v>
      </c>
      <c r="BP159" s="529" t="s">
        <v>1402</v>
      </c>
      <c r="BQ159" s="529" t="s">
        <v>1402</v>
      </c>
      <c r="BR159" s="529" t="s">
        <v>1402</v>
      </c>
      <c r="BS159" s="529" t="s">
        <v>1402</v>
      </c>
      <c r="BT159" s="529" t="s">
        <v>1402</v>
      </c>
      <c r="BU159" s="529" t="s">
        <v>1402</v>
      </c>
      <c r="BV159" s="529" t="s">
        <v>1402</v>
      </c>
      <c r="BW159" s="529" t="s">
        <v>1402</v>
      </c>
      <c r="BX159" s="529" t="s">
        <v>1402</v>
      </c>
      <c r="BY159" s="529" t="s">
        <v>1402</v>
      </c>
      <c r="BZ159" s="529" t="s">
        <v>1643</v>
      </c>
      <c r="CA159" s="529" t="s">
        <v>1402</v>
      </c>
      <c r="CB159" s="529" t="s">
        <v>1402</v>
      </c>
      <c r="CC159" s="529" t="s">
        <v>1402</v>
      </c>
      <c r="CD159" s="529" t="s">
        <v>1402</v>
      </c>
      <c r="CE159" s="529" t="s">
        <v>1402</v>
      </c>
      <c r="CF159" s="529" t="s">
        <v>1402</v>
      </c>
      <c r="CG159" s="529" t="s">
        <v>1402</v>
      </c>
      <c r="CH159" s="529" t="s">
        <v>1402</v>
      </c>
      <c r="CI159" s="529" t="s">
        <v>1402</v>
      </c>
      <c r="CJ159" s="529" t="s">
        <v>1402</v>
      </c>
      <c r="CK159" s="529" t="s">
        <v>1979</v>
      </c>
      <c r="CL159" s="529" t="s">
        <v>1942</v>
      </c>
      <c r="CM159" s="529" t="s">
        <v>447</v>
      </c>
      <c r="CN159" s="529" t="s">
        <v>459</v>
      </c>
      <c r="CO159" s="529" t="s">
        <v>459</v>
      </c>
      <c r="CP159" s="529"/>
      <c r="CQ159" s="529"/>
      <c r="CR159" s="529"/>
      <c r="CS159" s="529"/>
      <c r="CT159" s="529"/>
      <c r="CU159" s="529"/>
      <c r="CV159" s="529"/>
      <c r="CW159" s="529"/>
      <c r="CX159" s="529" t="s">
        <v>1980</v>
      </c>
    </row>
    <row r="160" ht="14.25" spans="1:102">
      <c r="A160" s="528" t="s">
        <v>1299</v>
      </c>
      <c r="B160" s="528">
        <v>3032</v>
      </c>
      <c r="C160" s="528" t="s">
        <v>1253</v>
      </c>
      <c r="D160" s="528" t="s">
        <v>1402</v>
      </c>
      <c r="E160" s="528" t="s">
        <v>1643</v>
      </c>
      <c r="F160" s="528" t="s">
        <v>1402</v>
      </c>
      <c r="G160" s="528" t="s">
        <v>1402</v>
      </c>
      <c r="H160" s="528" t="s">
        <v>1402</v>
      </c>
      <c r="I160" s="528" t="e">
        <f>人物卡!$S$11*10+人物卡!$S$10*10</f>
        <v>#VALUE!</v>
      </c>
      <c r="J160" s="528" t="e">
        <f>人物卡!$S$11*10+人物卡!$S$8*10</f>
        <v>#VALUE!</v>
      </c>
      <c r="K160" s="528" t="s">
        <v>1402</v>
      </c>
      <c r="L160" s="528" t="s">
        <v>1402</v>
      </c>
      <c r="M160" s="528" t="s">
        <v>1402</v>
      </c>
      <c r="N160" s="528" t="s">
        <v>1402</v>
      </c>
      <c r="O160" s="528" t="s">
        <v>1402</v>
      </c>
      <c r="P160" s="528" t="s">
        <v>1402</v>
      </c>
      <c r="Q160" s="528" t="s">
        <v>1402</v>
      </c>
      <c r="R160" s="528" t="s">
        <v>1402</v>
      </c>
      <c r="S160" s="528" t="s">
        <v>1402</v>
      </c>
      <c r="T160" s="528" t="s">
        <v>1643</v>
      </c>
      <c r="U160" s="528" t="s">
        <v>1402</v>
      </c>
      <c r="V160" s="528" t="s">
        <v>1402</v>
      </c>
      <c r="W160" s="528" t="s">
        <v>1402</v>
      </c>
      <c r="X160" s="528" t="s">
        <v>1402</v>
      </c>
      <c r="Y160" s="528" t="s">
        <v>1643</v>
      </c>
      <c r="Z160" s="528" t="s">
        <v>1402</v>
      </c>
      <c r="AA160" s="528" t="s">
        <v>1643</v>
      </c>
      <c r="AB160" s="528" t="s">
        <v>1643</v>
      </c>
      <c r="AC160" s="528" t="s">
        <v>1402</v>
      </c>
      <c r="AD160" s="528" t="s">
        <v>1402</v>
      </c>
      <c r="AE160" s="528" t="s">
        <v>1402</v>
      </c>
      <c r="AF160" s="528" t="s">
        <v>1402</v>
      </c>
      <c r="AG160" s="528" t="s">
        <v>1643</v>
      </c>
      <c r="AH160" s="528" t="s">
        <v>1402</v>
      </c>
      <c r="AI160" s="528" t="s">
        <v>1402</v>
      </c>
      <c r="AJ160" s="528" t="s">
        <v>1402</v>
      </c>
      <c r="AK160" s="528" t="s">
        <v>1402</v>
      </c>
      <c r="AL160" s="528" t="s">
        <v>1402</v>
      </c>
      <c r="AM160" s="528" t="s">
        <v>1402</v>
      </c>
      <c r="AN160" s="528" t="s">
        <v>1402</v>
      </c>
      <c r="AO160" s="528" t="s">
        <v>1402</v>
      </c>
      <c r="AP160" s="528" t="s">
        <v>1402</v>
      </c>
      <c r="AQ160" s="528" t="s">
        <v>1402</v>
      </c>
      <c r="AR160" s="528" t="s">
        <v>1402</v>
      </c>
      <c r="AS160" s="528" t="s">
        <v>1643</v>
      </c>
      <c r="AT160" s="528" t="s">
        <v>1402</v>
      </c>
      <c r="AU160" s="528" t="s">
        <v>1402</v>
      </c>
      <c r="AV160" s="528" t="s">
        <v>1402</v>
      </c>
      <c r="AW160" s="528" t="s">
        <v>1402</v>
      </c>
      <c r="AX160" s="528" t="s">
        <v>1402</v>
      </c>
      <c r="AY160" s="528" t="s">
        <v>1402</v>
      </c>
      <c r="AZ160" s="528" t="s">
        <v>1402</v>
      </c>
      <c r="BA160" s="528" t="s">
        <v>1402</v>
      </c>
      <c r="BB160" s="528" t="s">
        <v>1402</v>
      </c>
      <c r="BC160" s="528" t="s">
        <v>1402</v>
      </c>
      <c r="BD160" s="528" t="s">
        <v>1402</v>
      </c>
      <c r="BE160" s="528" t="s">
        <v>1402</v>
      </c>
      <c r="BF160" s="528" t="s">
        <v>1402</v>
      </c>
      <c r="BG160" s="528" t="s">
        <v>1402</v>
      </c>
      <c r="BH160" s="528" t="s">
        <v>1402</v>
      </c>
      <c r="BI160" s="528" t="s">
        <v>1402</v>
      </c>
      <c r="BJ160" s="528" t="s">
        <v>1402</v>
      </c>
      <c r="BK160" s="528" t="s">
        <v>1402</v>
      </c>
      <c r="BL160" s="528" t="s">
        <v>1402</v>
      </c>
      <c r="BM160" s="528" t="s">
        <v>1402</v>
      </c>
      <c r="BN160" s="528" t="s">
        <v>1402</v>
      </c>
      <c r="BO160" s="528" t="s">
        <v>1402</v>
      </c>
      <c r="BP160" s="528" t="s">
        <v>1402</v>
      </c>
      <c r="BQ160" s="528" t="s">
        <v>1402</v>
      </c>
      <c r="BR160" s="528" t="s">
        <v>1402</v>
      </c>
      <c r="BS160" s="528" t="s">
        <v>1402</v>
      </c>
      <c r="BT160" s="528" t="s">
        <v>1402</v>
      </c>
      <c r="BU160" s="528" t="s">
        <v>1402</v>
      </c>
      <c r="BV160" s="528" t="s">
        <v>1402</v>
      </c>
      <c r="BW160" s="528" t="s">
        <v>1402</v>
      </c>
      <c r="BX160" s="528" t="s">
        <v>1402</v>
      </c>
      <c r="BY160" s="528" t="s">
        <v>1402</v>
      </c>
      <c r="BZ160" s="528" t="s">
        <v>1402</v>
      </c>
      <c r="CA160" s="528" t="s">
        <v>1402</v>
      </c>
      <c r="CB160" s="528" t="s">
        <v>1402</v>
      </c>
      <c r="CC160" s="528" t="s">
        <v>1402</v>
      </c>
      <c r="CD160" s="528" t="s">
        <v>1402</v>
      </c>
      <c r="CE160" s="528" t="s">
        <v>1402</v>
      </c>
      <c r="CF160" s="528" t="s">
        <v>1402</v>
      </c>
      <c r="CG160" s="528" t="s">
        <v>1402</v>
      </c>
      <c r="CH160" s="528" t="s">
        <v>1402</v>
      </c>
      <c r="CI160" s="528" t="s">
        <v>1402</v>
      </c>
      <c r="CJ160" s="528" t="s">
        <v>1402</v>
      </c>
      <c r="CK160" s="528" t="s">
        <v>1981</v>
      </c>
      <c r="CL160" s="528" t="s">
        <v>1915</v>
      </c>
      <c r="CM160" s="528" t="s">
        <v>29</v>
      </c>
      <c r="CN160" s="528" t="s">
        <v>459</v>
      </c>
      <c r="CO160" s="528" t="s">
        <v>459</v>
      </c>
      <c r="CP160" s="528"/>
      <c r="CQ160" s="528"/>
      <c r="CR160" s="528"/>
      <c r="CS160" s="528"/>
      <c r="CT160" s="528"/>
      <c r="CU160" s="528"/>
      <c r="CV160" s="528"/>
      <c r="CW160" s="528"/>
      <c r="CX160" s="528" t="s">
        <v>1982</v>
      </c>
    </row>
    <row r="161" ht="14.25" spans="1:102">
      <c r="A161" s="529" t="s">
        <v>1302</v>
      </c>
      <c r="B161" s="529">
        <v>3033</v>
      </c>
      <c r="C161" s="529" t="s">
        <v>1250</v>
      </c>
      <c r="D161" s="529" t="s">
        <v>1402</v>
      </c>
      <c r="E161" s="529" t="s">
        <v>1402</v>
      </c>
      <c r="F161" s="529" t="s">
        <v>1643</v>
      </c>
      <c r="G161" s="529" t="s">
        <v>1402</v>
      </c>
      <c r="H161" s="529" t="s">
        <v>1402</v>
      </c>
      <c r="I161" s="529" t="e">
        <f>人物卡!$S$11*10+人物卡!$S$10*10</f>
        <v>#VALUE!</v>
      </c>
      <c r="J161" s="529" t="e">
        <f>人物卡!$S$11*10+人物卡!$S$8*10</f>
        <v>#VALUE!</v>
      </c>
      <c r="K161" s="529" t="s">
        <v>1402</v>
      </c>
      <c r="L161" s="529" t="s">
        <v>1402</v>
      </c>
      <c r="M161" s="529" t="s">
        <v>1402</v>
      </c>
      <c r="N161" s="529" t="s">
        <v>1402</v>
      </c>
      <c r="O161" s="529" t="s">
        <v>1402</v>
      </c>
      <c r="P161" s="529" t="s">
        <v>1402</v>
      </c>
      <c r="Q161" s="529" t="s">
        <v>1402</v>
      </c>
      <c r="R161" s="529" t="s">
        <v>1402</v>
      </c>
      <c r="S161" s="529" t="s">
        <v>1402</v>
      </c>
      <c r="T161" s="529" t="s">
        <v>1402</v>
      </c>
      <c r="U161" s="529" t="s">
        <v>1402</v>
      </c>
      <c r="V161" s="529" t="s">
        <v>1402</v>
      </c>
      <c r="W161" s="529" t="s">
        <v>1402</v>
      </c>
      <c r="X161" s="529" t="s">
        <v>1402</v>
      </c>
      <c r="Y161" s="529" t="s">
        <v>1402</v>
      </c>
      <c r="Z161" s="529" t="s">
        <v>1402</v>
      </c>
      <c r="AA161" s="529" t="s">
        <v>1402</v>
      </c>
      <c r="AB161" s="529" t="s">
        <v>1402</v>
      </c>
      <c r="AC161" s="529" t="s">
        <v>1402</v>
      </c>
      <c r="AD161" s="529" t="s">
        <v>1402</v>
      </c>
      <c r="AE161" s="529" t="s">
        <v>1402</v>
      </c>
      <c r="AF161" s="529" t="s">
        <v>1402</v>
      </c>
      <c r="AG161" s="529" t="s">
        <v>1402</v>
      </c>
      <c r="AH161" s="529" t="s">
        <v>1402</v>
      </c>
      <c r="AI161" s="529" t="s">
        <v>1402</v>
      </c>
      <c r="AJ161" s="529" t="s">
        <v>1643</v>
      </c>
      <c r="AK161" s="529" t="s">
        <v>1643</v>
      </c>
      <c r="AL161" s="529" t="s">
        <v>1402</v>
      </c>
      <c r="AM161" s="529" t="s">
        <v>1402</v>
      </c>
      <c r="AN161" s="529" t="s">
        <v>1643</v>
      </c>
      <c r="AO161" s="529" t="s">
        <v>1402</v>
      </c>
      <c r="AP161" s="529" t="s">
        <v>1402</v>
      </c>
      <c r="AQ161" s="529" t="s">
        <v>1402</v>
      </c>
      <c r="AR161" s="529" t="s">
        <v>1402</v>
      </c>
      <c r="AS161" s="529" t="s">
        <v>1402</v>
      </c>
      <c r="AT161" s="529" t="s">
        <v>1643</v>
      </c>
      <c r="AU161" s="529" t="s">
        <v>1402</v>
      </c>
      <c r="AV161" s="529" t="s">
        <v>1402</v>
      </c>
      <c r="AW161" s="529" t="s">
        <v>1402</v>
      </c>
      <c r="AX161" s="529" t="s">
        <v>1402</v>
      </c>
      <c r="AY161" s="529" t="s">
        <v>1402</v>
      </c>
      <c r="AZ161" s="529" t="s">
        <v>1402</v>
      </c>
      <c r="BA161" s="529" t="s">
        <v>1643</v>
      </c>
      <c r="BB161" s="529" t="s">
        <v>1643</v>
      </c>
      <c r="BC161" s="529" t="s">
        <v>1402</v>
      </c>
      <c r="BD161" s="529" t="s">
        <v>1643</v>
      </c>
      <c r="BE161" s="529" t="s">
        <v>1402</v>
      </c>
      <c r="BF161" s="529" t="s">
        <v>1402</v>
      </c>
      <c r="BG161" s="529" t="s">
        <v>1402</v>
      </c>
      <c r="BH161" s="529" t="s">
        <v>1402</v>
      </c>
      <c r="BI161" s="529" t="s">
        <v>1402</v>
      </c>
      <c r="BJ161" s="529" t="s">
        <v>1402</v>
      </c>
      <c r="BK161" s="529" t="s">
        <v>1402</v>
      </c>
      <c r="BL161" s="529" t="s">
        <v>1402</v>
      </c>
      <c r="BM161" s="529" t="s">
        <v>1402</v>
      </c>
      <c r="BN161" s="529" t="s">
        <v>1402</v>
      </c>
      <c r="BO161" s="529" t="s">
        <v>1402</v>
      </c>
      <c r="BP161" s="529" t="s">
        <v>1402</v>
      </c>
      <c r="BQ161" s="529" t="s">
        <v>1402</v>
      </c>
      <c r="BR161" s="529" t="s">
        <v>1402</v>
      </c>
      <c r="BS161" s="529" t="s">
        <v>1402</v>
      </c>
      <c r="BT161" s="529" t="s">
        <v>1402</v>
      </c>
      <c r="BU161" s="529" t="s">
        <v>1402</v>
      </c>
      <c r="BV161" s="529" t="s">
        <v>1402</v>
      </c>
      <c r="BW161" s="529" t="s">
        <v>1402</v>
      </c>
      <c r="BX161" s="529" t="s">
        <v>1402</v>
      </c>
      <c r="BY161" s="529" t="s">
        <v>1402</v>
      </c>
      <c r="BZ161" s="529" t="s">
        <v>1402</v>
      </c>
      <c r="CA161" s="529" t="s">
        <v>1402</v>
      </c>
      <c r="CB161" s="529" t="s">
        <v>1402</v>
      </c>
      <c r="CC161" s="529" t="s">
        <v>1402</v>
      </c>
      <c r="CD161" s="529" t="s">
        <v>1402</v>
      </c>
      <c r="CE161" s="529" t="s">
        <v>1402</v>
      </c>
      <c r="CF161" s="529" t="s">
        <v>1402</v>
      </c>
      <c r="CG161" s="529" t="s">
        <v>1402</v>
      </c>
      <c r="CH161" s="529" t="s">
        <v>1643</v>
      </c>
      <c r="CI161" s="529" t="s">
        <v>1402</v>
      </c>
      <c r="CJ161" s="529" t="s">
        <v>1402</v>
      </c>
      <c r="CK161" s="529" t="s">
        <v>1983</v>
      </c>
      <c r="CL161" s="529" t="s">
        <v>1402</v>
      </c>
      <c r="CM161" s="529" t="s">
        <v>21</v>
      </c>
      <c r="CN161" s="529" t="s">
        <v>459</v>
      </c>
      <c r="CO161" s="529" t="s">
        <v>459</v>
      </c>
      <c r="CP161" s="529"/>
      <c r="CQ161" s="529"/>
      <c r="CR161" s="529"/>
      <c r="CS161" s="529"/>
      <c r="CT161" s="529"/>
      <c r="CU161" s="529"/>
      <c r="CV161" s="529"/>
      <c r="CW161" s="529"/>
      <c r="CX161" s="529" t="s">
        <v>1984</v>
      </c>
    </row>
    <row r="162" ht="14.25" spans="1:102">
      <c r="A162" s="528" t="s">
        <v>1304</v>
      </c>
      <c r="B162" s="528">
        <v>3034</v>
      </c>
      <c r="C162" s="528" t="s">
        <v>1250</v>
      </c>
      <c r="D162" s="528" t="s">
        <v>1643</v>
      </c>
      <c r="E162" s="528" t="s">
        <v>1643</v>
      </c>
      <c r="F162" s="528" t="s">
        <v>1643</v>
      </c>
      <c r="G162" s="528" t="s">
        <v>1402</v>
      </c>
      <c r="H162" s="528" t="s">
        <v>1402</v>
      </c>
      <c r="I162" s="528" t="e">
        <f>人物卡!$S$11*10+人物卡!$S$10*10</f>
        <v>#VALUE!</v>
      </c>
      <c r="J162" s="528" t="e">
        <f>人物卡!$S$11*10+人物卡!$S$8*10</f>
        <v>#VALUE!</v>
      </c>
      <c r="K162" s="528" t="s">
        <v>1402</v>
      </c>
      <c r="L162" s="528" t="s">
        <v>1402</v>
      </c>
      <c r="M162" s="528" t="s">
        <v>1402</v>
      </c>
      <c r="N162" s="528" t="s">
        <v>1402</v>
      </c>
      <c r="O162" s="528" t="s">
        <v>1402</v>
      </c>
      <c r="P162" s="528" t="s">
        <v>1402</v>
      </c>
      <c r="Q162" s="528" t="s">
        <v>1402</v>
      </c>
      <c r="R162" s="528" t="s">
        <v>1402</v>
      </c>
      <c r="S162" s="528" t="s">
        <v>1402</v>
      </c>
      <c r="T162" s="528" t="s">
        <v>1402</v>
      </c>
      <c r="U162" s="528" t="s">
        <v>1402</v>
      </c>
      <c r="V162" s="528" t="s">
        <v>1402</v>
      </c>
      <c r="W162" s="528" t="s">
        <v>1402</v>
      </c>
      <c r="X162" s="528" t="s">
        <v>1402</v>
      </c>
      <c r="Y162" s="528" t="s">
        <v>1402</v>
      </c>
      <c r="Z162" s="528" t="s">
        <v>1402</v>
      </c>
      <c r="AA162" s="528" t="s">
        <v>1643</v>
      </c>
      <c r="AB162" s="528" t="s">
        <v>1402</v>
      </c>
      <c r="AC162" s="528" t="s">
        <v>1402</v>
      </c>
      <c r="AD162" s="528" t="s">
        <v>1402</v>
      </c>
      <c r="AE162" s="528" t="s">
        <v>1402</v>
      </c>
      <c r="AF162" s="528" t="s">
        <v>1402</v>
      </c>
      <c r="AG162" s="528" t="s">
        <v>1402</v>
      </c>
      <c r="AH162" s="528" t="s">
        <v>1402</v>
      </c>
      <c r="AI162" s="528" t="s">
        <v>1402</v>
      </c>
      <c r="AJ162" s="528" t="s">
        <v>1643</v>
      </c>
      <c r="AK162" s="528" t="s">
        <v>1402</v>
      </c>
      <c r="AL162" s="528" t="s">
        <v>1402</v>
      </c>
      <c r="AM162" s="528" t="s">
        <v>1402</v>
      </c>
      <c r="AN162" s="528" t="s">
        <v>1402</v>
      </c>
      <c r="AO162" s="528" t="s">
        <v>1402</v>
      </c>
      <c r="AP162" s="528" t="s">
        <v>1402</v>
      </c>
      <c r="AQ162" s="528" t="s">
        <v>1402</v>
      </c>
      <c r="AR162" s="528" t="s">
        <v>1402</v>
      </c>
      <c r="AS162" s="528" t="s">
        <v>1402</v>
      </c>
      <c r="AT162" s="528" t="s">
        <v>1402</v>
      </c>
      <c r="AU162" s="528" t="s">
        <v>1402</v>
      </c>
      <c r="AV162" s="528" t="s">
        <v>1402</v>
      </c>
      <c r="AW162" s="528" t="s">
        <v>1402</v>
      </c>
      <c r="AX162" s="528" t="s">
        <v>1402</v>
      </c>
      <c r="AY162" s="528" t="s">
        <v>1643</v>
      </c>
      <c r="AZ162" s="528" t="s">
        <v>1402</v>
      </c>
      <c r="BA162" s="528" t="s">
        <v>1402</v>
      </c>
      <c r="BB162" s="528" t="s">
        <v>1402</v>
      </c>
      <c r="BC162" s="528" t="s">
        <v>1402</v>
      </c>
      <c r="BD162" s="528" t="s">
        <v>1402</v>
      </c>
      <c r="BE162" s="528" t="s">
        <v>1402</v>
      </c>
      <c r="BF162" s="528" t="s">
        <v>1402</v>
      </c>
      <c r="BG162" s="528" t="s">
        <v>1402</v>
      </c>
      <c r="BH162" s="528" t="s">
        <v>1402</v>
      </c>
      <c r="BI162" s="528" t="s">
        <v>1402</v>
      </c>
      <c r="BJ162" s="528" t="s">
        <v>1402</v>
      </c>
      <c r="BK162" s="528" t="s">
        <v>1402</v>
      </c>
      <c r="BL162" s="528" t="s">
        <v>1402</v>
      </c>
      <c r="BM162" s="528" t="s">
        <v>1402</v>
      </c>
      <c r="BN162" s="528" t="s">
        <v>1402</v>
      </c>
      <c r="BO162" s="528" t="s">
        <v>1402</v>
      </c>
      <c r="BP162" s="528" t="s">
        <v>1402</v>
      </c>
      <c r="BQ162" s="528" t="s">
        <v>1402</v>
      </c>
      <c r="BR162" s="528" t="s">
        <v>1402</v>
      </c>
      <c r="BS162" s="528" t="s">
        <v>1402</v>
      </c>
      <c r="BT162" s="528" t="s">
        <v>1402</v>
      </c>
      <c r="BU162" s="528" t="s">
        <v>1402</v>
      </c>
      <c r="BV162" s="528" t="s">
        <v>1402</v>
      </c>
      <c r="BW162" s="528" t="s">
        <v>1402</v>
      </c>
      <c r="BX162" s="528" t="s">
        <v>1402</v>
      </c>
      <c r="BY162" s="528" t="s">
        <v>1402</v>
      </c>
      <c r="BZ162" s="528" t="s">
        <v>1643</v>
      </c>
      <c r="CA162" s="528" t="s">
        <v>1402</v>
      </c>
      <c r="CB162" s="528" t="s">
        <v>1402</v>
      </c>
      <c r="CC162" s="528" t="s">
        <v>1402</v>
      </c>
      <c r="CD162" s="528" t="s">
        <v>1402</v>
      </c>
      <c r="CE162" s="528" t="s">
        <v>1402</v>
      </c>
      <c r="CF162" s="528" t="s">
        <v>1402</v>
      </c>
      <c r="CG162" s="528" t="s">
        <v>1402</v>
      </c>
      <c r="CH162" s="528" t="s">
        <v>1402</v>
      </c>
      <c r="CI162" s="528" t="s">
        <v>1402</v>
      </c>
      <c r="CJ162" s="528" t="s">
        <v>1402</v>
      </c>
      <c r="CK162" s="528" t="s">
        <v>1985</v>
      </c>
      <c r="CL162" s="528" t="s">
        <v>1915</v>
      </c>
      <c r="CM162" s="528" t="s">
        <v>447</v>
      </c>
      <c r="CN162" s="528" t="s">
        <v>29</v>
      </c>
      <c r="CO162" s="528" t="s">
        <v>459</v>
      </c>
      <c r="CP162" s="528"/>
      <c r="CQ162" s="528"/>
      <c r="CR162" s="528"/>
      <c r="CS162" s="528"/>
      <c r="CT162" s="528"/>
      <c r="CU162" s="528"/>
      <c r="CV162" s="528"/>
      <c r="CW162" s="528"/>
      <c r="CX162" s="528" t="s">
        <v>1986</v>
      </c>
    </row>
    <row r="163" ht="14.25" spans="1:102">
      <c r="A163" s="529" t="s">
        <v>1306</v>
      </c>
      <c r="B163" s="529">
        <v>3035</v>
      </c>
      <c r="C163" s="529" t="s">
        <v>1307</v>
      </c>
      <c r="D163" s="529" t="s">
        <v>1643</v>
      </c>
      <c r="E163" s="529" t="s">
        <v>1649</v>
      </c>
      <c r="F163" s="529" t="s">
        <v>1649</v>
      </c>
      <c r="G163" s="529" t="s">
        <v>1643</v>
      </c>
      <c r="H163" s="529" t="s">
        <v>1402</v>
      </c>
      <c r="I163" s="529" t="e">
        <f>人物卡!$S$11*10+人物卡!$S$10*10</f>
        <v>#VALUE!</v>
      </c>
      <c r="J163" s="529" t="e">
        <f>人物卡!$S$11*10+人物卡!$S$8*10</f>
        <v>#VALUE!</v>
      </c>
      <c r="K163" s="529" t="s">
        <v>1402</v>
      </c>
      <c r="L163" s="529" t="s">
        <v>1402</v>
      </c>
      <c r="M163" s="529" t="s">
        <v>1402</v>
      </c>
      <c r="N163" s="529" t="s">
        <v>1402</v>
      </c>
      <c r="O163" s="529" t="s">
        <v>1402</v>
      </c>
      <c r="P163" s="529" t="s">
        <v>1402</v>
      </c>
      <c r="Q163" s="529" t="s">
        <v>1402</v>
      </c>
      <c r="R163" s="529" t="s">
        <v>1402</v>
      </c>
      <c r="S163" s="529" t="s">
        <v>1402</v>
      </c>
      <c r="T163" s="529" t="s">
        <v>1402</v>
      </c>
      <c r="U163" s="529" t="s">
        <v>1402</v>
      </c>
      <c r="V163" s="529" t="s">
        <v>1402</v>
      </c>
      <c r="W163" s="529" t="s">
        <v>1402</v>
      </c>
      <c r="X163" s="529" t="s">
        <v>1402</v>
      </c>
      <c r="Y163" s="529" t="s">
        <v>1402</v>
      </c>
      <c r="Z163" s="529" t="s">
        <v>1643</v>
      </c>
      <c r="AA163" s="529" t="s">
        <v>1402</v>
      </c>
      <c r="AB163" s="529" t="s">
        <v>1643</v>
      </c>
      <c r="AC163" s="529" t="s">
        <v>1402</v>
      </c>
      <c r="AD163" s="529" t="s">
        <v>1402</v>
      </c>
      <c r="AE163" s="529" t="s">
        <v>1402</v>
      </c>
      <c r="AF163" s="529" t="s">
        <v>1402</v>
      </c>
      <c r="AG163" s="529" t="s">
        <v>1402</v>
      </c>
      <c r="AH163" s="529" t="s">
        <v>1402</v>
      </c>
      <c r="AI163" s="529" t="s">
        <v>1402</v>
      </c>
      <c r="AJ163" s="529" t="s">
        <v>1402</v>
      </c>
      <c r="AK163" s="529" t="s">
        <v>1402</v>
      </c>
      <c r="AL163" s="529" t="s">
        <v>1402</v>
      </c>
      <c r="AM163" s="529" t="s">
        <v>1402</v>
      </c>
      <c r="AN163" s="529" t="s">
        <v>1402</v>
      </c>
      <c r="AO163" s="529" t="s">
        <v>1402</v>
      </c>
      <c r="AP163" s="529" t="s">
        <v>1402</v>
      </c>
      <c r="AQ163" s="529" t="s">
        <v>1402</v>
      </c>
      <c r="AR163" s="529" t="s">
        <v>1402</v>
      </c>
      <c r="AS163" s="529" t="s">
        <v>1402</v>
      </c>
      <c r="AT163" s="529" t="s">
        <v>1402</v>
      </c>
      <c r="AU163" s="529" t="s">
        <v>1402</v>
      </c>
      <c r="AV163" s="529" t="s">
        <v>1643</v>
      </c>
      <c r="AW163" s="529" t="s">
        <v>1402</v>
      </c>
      <c r="AX163" s="529" t="s">
        <v>1643</v>
      </c>
      <c r="AY163" s="529" t="s">
        <v>1402</v>
      </c>
      <c r="AZ163" s="529" t="s">
        <v>1402</v>
      </c>
      <c r="BA163" s="529" t="s">
        <v>1402</v>
      </c>
      <c r="BB163" s="529" t="s">
        <v>1402</v>
      </c>
      <c r="BC163" s="529" t="s">
        <v>1402</v>
      </c>
      <c r="BD163" s="529" t="s">
        <v>1402</v>
      </c>
      <c r="BE163" s="529" t="s">
        <v>1402</v>
      </c>
      <c r="BF163" s="529" t="s">
        <v>1402</v>
      </c>
      <c r="BG163" s="529" t="s">
        <v>1402</v>
      </c>
      <c r="BH163" s="529" t="s">
        <v>1402</v>
      </c>
      <c r="BI163" s="529" t="s">
        <v>1402</v>
      </c>
      <c r="BJ163" s="529" t="s">
        <v>1402</v>
      </c>
      <c r="BK163" s="529" t="s">
        <v>1402</v>
      </c>
      <c r="BL163" s="529" t="s">
        <v>1402</v>
      </c>
      <c r="BM163" s="529" t="s">
        <v>1402</v>
      </c>
      <c r="BN163" s="529" t="s">
        <v>1402</v>
      </c>
      <c r="BO163" s="529" t="s">
        <v>1402</v>
      </c>
      <c r="BP163" s="529" t="s">
        <v>1402</v>
      </c>
      <c r="BQ163" s="529" t="s">
        <v>1402</v>
      </c>
      <c r="BR163" s="529" t="s">
        <v>1402</v>
      </c>
      <c r="BS163" s="529" t="s">
        <v>1643</v>
      </c>
      <c r="BT163" s="529" t="s">
        <v>1402</v>
      </c>
      <c r="BU163" s="529" t="s">
        <v>1402</v>
      </c>
      <c r="BV163" s="529" t="s">
        <v>1402</v>
      </c>
      <c r="BW163" s="529" t="s">
        <v>1643</v>
      </c>
      <c r="BX163" s="529" t="s">
        <v>1402</v>
      </c>
      <c r="BY163" s="529" t="s">
        <v>1402</v>
      </c>
      <c r="BZ163" s="529" t="s">
        <v>1402</v>
      </c>
      <c r="CA163" s="529" t="s">
        <v>1402</v>
      </c>
      <c r="CB163" s="529" t="s">
        <v>1402</v>
      </c>
      <c r="CC163" s="529" t="s">
        <v>1402</v>
      </c>
      <c r="CD163" s="529" t="s">
        <v>1402</v>
      </c>
      <c r="CE163" s="529" t="s">
        <v>1402</v>
      </c>
      <c r="CF163" s="529" t="s">
        <v>1402</v>
      </c>
      <c r="CG163" s="529" t="s">
        <v>1402</v>
      </c>
      <c r="CH163" s="529" t="s">
        <v>1402</v>
      </c>
      <c r="CI163" s="529" t="s">
        <v>1402</v>
      </c>
      <c r="CJ163" s="529" t="s">
        <v>1402</v>
      </c>
      <c r="CK163" s="529" t="s">
        <v>1987</v>
      </c>
      <c r="CL163" s="529" t="s">
        <v>1402</v>
      </c>
      <c r="CM163" s="529" t="s">
        <v>31</v>
      </c>
      <c r="CN163" s="529" t="s">
        <v>459</v>
      </c>
      <c r="CO163" s="529" t="s">
        <v>459</v>
      </c>
      <c r="CP163" s="529"/>
      <c r="CQ163" s="529"/>
      <c r="CR163" s="529"/>
      <c r="CS163" s="529"/>
      <c r="CT163" s="529"/>
      <c r="CU163" s="529"/>
      <c r="CV163" s="529"/>
      <c r="CW163" s="529"/>
      <c r="CX163" s="529" t="s">
        <v>1988</v>
      </c>
    </row>
    <row r="164" ht="14.25" spans="1:102">
      <c r="A164" s="528" t="s">
        <v>1309</v>
      </c>
      <c r="B164" s="528">
        <v>3036</v>
      </c>
      <c r="C164" s="528" t="s">
        <v>1257</v>
      </c>
      <c r="D164" s="528" t="s">
        <v>1643</v>
      </c>
      <c r="E164" s="528" t="s">
        <v>1643</v>
      </c>
      <c r="F164" s="528" t="s">
        <v>1643</v>
      </c>
      <c r="G164" s="528" t="s">
        <v>1643</v>
      </c>
      <c r="H164" s="528" t="s">
        <v>1402</v>
      </c>
      <c r="I164" s="528" t="e">
        <f>人物卡!$S$11*10+人物卡!$S$10*10</f>
        <v>#VALUE!</v>
      </c>
      <c r="J164" s="528" t="e">
        <f>人物卡!$S$11*10+人物卡!$S$8*10</f>
        <v>#VALUE!</v>
      </c>
      <c r="K164" s="528" t="s">
        <v>1402</v>
      </c>
      <c r="L164" s="528" t="s">
        <v>1402</v>
      </c>
      <c r="M164" s="528" t="s">
        <v>1402</v>
      </c>
      <c r="N164" s="528" t="s">
        <v>1402</v>
      </c>
      <c r="O164" s="528" t="s">
        <v>1402</v>
      </c>
      <c r="P164" s="528" t="s">
        <v>1402</v>
      </c>
      <c r="Q164" s="528" t="s">
        <v>1402</v>
      </c>
      <c r="R164" s="528" t="s">
        <v>1402</v>
      </c>
      <c r="S164" s="528" t="s">
        <v>1402</v>
      </c>
      <c r="T164" s="528" t="s">
        <v>1643</v>
      </c>
      <c r="U164" s="528" t="s">
        <v>1402</v>
      </c>
      <c r="V164" s="528" t="s">
        <v>1402</v>
      </c>
      <c r="W164" s="528" t="s">
        <v>1402</v>
      </c>
      <c r="X164" s="528" t="s">
        <v>1402</v>
      </c>
      <c r="Y164" s="528" t="s">
        <v>1402</v>
      </c>
      <c r="Z164" s="528" t="s">
        <v>1402</v>
      </c>
      <c r="AA164" s="528" t="s">
        <v>1643</v>
      </c>
      <c r="AB164" s="528" t="s">
        <v>1402</v>
      </c>
      <c r="AC164" s="528" t="s">
        <v>1402</v>
      </c>
      <c r="AD164" s="528" t="s">
        <v>1402</v>
      </c>
      <c r="AE164" s="528" t="s">
        <v>1402</v>
      </c>
      <c r="AF164" s="528" t="s">
        <v>1402</v>
      </c>
      <c r="AG164" s="528" t="s">
        <v>1402</v>
      </c>
      <c r="AH164" s="528" t="s">
        <v>1402</v>
      </c>
      <c r="AI164" s="528" t="s">
        <v>1402</v>
      </c>
      <c r="AJ164" s="528" t="s">
        <v>1402</v>
      </c>
      <c r="AK164" s="528" t="s">
        <v>1402</v>
      </c>
      <c r="AL164" s="528" t="s">
        <v>1402</v>
      </c>
      <c r="AM164" s="528" t="s">
        <v>1402</v>
      </c>
      <c r="AN164" s="528" t="s">
        <v>1402</v>
      </c>
      <c r="AO164" s="528" t="s">
        <v>1402</v>
      </c>
      <c r="AP164" s="528" t="s">
        <v>1402</v>
      </c>
      <c r="AQ164" s="528" t="s">
        <v>1402</v>
      </c>
      <c r="AR164" s="528" t="s">
        <v>1402</v>
      </c>
      <c r="AS164" s="528" t="s">
        <v>1402</v>
      </c>
      <c r="AT164" s="528" t="s">
        <v>1402</v>
      </c>
      <c r="AU164" s="528" t="s">
        <v>1402</v>
      </c>
      <c r="AV164" s="528" t="s">
        <v>1643</v>
      </c>
      <c r="AW164" s="528" t="s">
        <v>1402</v>
      </c>
      <c r="AX164" s="528" t="s">
        <v>1402</v>
      </c>
      <c r="AY164" s="528" t="s">
        <v>1643</v>
      </c>
      <c r="AZ164" s="528" t="s">
        <v>1402</v>
      </c>
      <c r="BA164" s="528" t="s">
        <v>1402</v>
      </c>
      <c r="BB164" s="528" t="s">
        <v>1402</v>
      </c>
      <c r="BC164" s="528" t="s">
        <v>1402</v>
      </c>
      <c r="BD164" s="528" t="s">
        <v>1402</v>
      </c>
      <c r="BE164" s="528" t="s">
        <v>1402</v>
      </c>
      <c r="BF164" s="528" t="s">
        <v>1402</v>
      </c>
      <c r="BG164" s="528" t="s">
        <v>1402</v>
      </c>
      <c r="BH164" s="528" t="s">
        <v>1402</v>
      </c>
      <c r="BI164" s="528" t="s">
        <v>1402</v>
      </c>
      <c r="BJ164" s="528" t="s">
        <v>1402</v>
      </c>
      <c r="BK164" s="528" t="s">
        <v>1402</v>
      </c>
      <c r="BL164" s="528" t="s">
        <v>1402</v>
      </c>
      <c r="BM164" s="528" t="s">
        <v>1402</v>
      </c>
      <c r="BN164" s="528" t="s">
        <v>1402</v>
      </c>
      <c r="BO164" s="528" t="s">
        <v>1402</v>
      </c>
      <c r="BP164" s="528" t="s">
        <v>1402</v>
      </c>
      <c r="BQ164" s="528" t="s">
        <v>1402</v>
      </c>
      <c r="BR164" s="528" t="s">
        <v>1402</v>
      </c>
      <c r="BS164" s="528" t="s">
        <v>1402</v>
      </c>
      <c r="BT164" s="528" t="s">
        <v>1402</v>
      </c>
      <c r="BU164" s="528" t="s">
        <v>1402</v>
      </c>
      <c r="BV164" s="528" t="s">
        <v>1402</v>
      </c>
      <c r="BW164" s="528" t="s">
        <v>1402</v>
      </c>
      <c r="BX164" s="528" t="s">
        <v>1402</v>
      </c>
      <c r="BY164" s="528" t="s">
        <v>1402</v>
      </c>
      <c r="BZ164" s="528" t="s">
        <v>1402</v>
      </c>
      <c r="CA164" s="528" t="s">
        <v>1402</v>
      </c>
      <c r="CB164" s="528" t="s">
        <v>1402</v>
      </c>
      <c r="CC164" s="528" t="s">
        <v>1402</v>
      </c>
      <c r="CD164" s="528" t="s">
        <v>1402</v>
      </c>
      <c r="CE164" s="528" t="s">
        <v>1402</v>
      </c>
      <c r="CF164" s="528" t="s">
        <v>1402</v>
      </c>
      <c r="CG164" s="528" t="s">
        <v>1402</v>
      </c>
      <c r="CH164" s="528" t="s">
        <v>1402</v>
      </c>
      <c r="CI164" s="528" t="s">
        <v>1402</v>
      </c>
      <c r="CJ164" s="528" t="s">
        <v>1402</v>
      </c>
      <c r="CK164" s="528" t="s">
        <v>1989</v>
      </c>
      <c r="CL164" s="528" t="s">
        <v>1915</v>
      </c>
      <c r="CM164" s="528" t="s">
        <v>447</v>
      </c>
      <c r="CN164" s="528" t="s">
        <v>29</v>
      </c>
      <c r="CO164" s="528" t="s">
        <v>459</v>
      </c>
      <c r="CP164" s="528"/>
      <c r="CQ164" s="528"/>
      <c r="CR164" s="528"/>
      <c r="CS164" s="528"/>
      <c r="CT164" s="528"/>
      <c r="CU164" s="528"/>
      <c r="CV164" s="528"/>
      <c r="CW164" s="528"/>
      <c r="CX164" s="528" t="s">
        <v>1990</v>
      </c>
    </row>
    <row r="165" ht="14.25" spans="1:102">
      <c r="A165" s="529" t="s">
        <v>1311</v>
      </c>
      <c r="B165" s="529">
        <v>3037</v>
      </c>
      <c r="C165" s="529" t="s">
        <v>1312</v>
      </c>
      <c r="D165" s="529" t="s">
        <v>1402</v>
      </c>
      <c r="E165" s="529" t="s">
        <v>1643</v>
      </c>
      <c r="F165" s="529" t="s">
        <v>1643</v>
      </c>
      <c r="G165" s="529" t="s">
        <v>1643</v>
      </c>
      <c r="H165" s="529" t="s">
        <v>1402</v>
      </c>
      <c r="I165" s="529" t="e">
        <f>人物卡!$S$11*10+人物卡!$S$10*10</f>
        <v>#VALUE!</v>
      </c>
      <c r="J165" s="529" t="e">
        <f>人物卡!$S$11*10+人物卡!$S$8*10</f>
        <v>#VALUE!</v>
      </c>
      <c r="K165" s="529" t="s">
        <v>1402</v>
      </c>
      <c r="L165" s="529" t="s">
        <v>1402</v>
      </c>
      <c r="M165" s="529" t="s">
        <v>1402</v>
      </c>
      <c r="N165" s="529" t="s">
        <v>1402</v>
      </c>
      <c r="O165" s="529" t="s">
        <v>1402</v>
      </c>
      <c r="P165" s="529" t="s">
        <v>1402</v>
      </c>
      <c r="Q165" s="529" t="s">
        <v>1402</v>
      </c>
      <c r="R165" s="529" t="s">
        <v>1402</v>
      </c>
      <c r="S165" s="529" t="s">
        <v>1402</v>
      </c>
      <c r="T165" s="529" t="s">
        <v>1402</v>
      </c>
      <c r="U165" s="529" t="s">
        <v>1402</v>
      </c>
      <c r="V165" s="529" t="s">
        <v>1402</v>
      </c>
      <c r="W165" s="529" t="s">
        <v>1402</v>
      </c>
      <c r="X165" s="529" t="s">
        <v>1402</v>
      </c>
      <c r="Y165" s="529" t="s">
        <v>1643</v>
      </c>
      <c r="Z165" s="529" t="s">
        <v>1643</v>
      </c>
      <c r="AA165" s="529" t="s">
        <v>1643</v>
      </c>
      <c r="AB165" s="529" t="s">
        <v>1643</v>
      </c>
      <c r="AC165" s="529" t="s">
        <v>1402</v>
      </c>
      <c r="AD165" s="529" t="s">
        <v>1402</v>
      </c>
      <c r="AE165" s="529" t="s">
        <v>1402</v>
      </c>
      <c r="AF165" s="529" t="s">
        <v>1402</v>
      </c>
      <c r="AG165" s="529" t="s">
        <v>1402</v>
      </c>
      <c r="AH165" s="529" t="s">
        <v>1402</v>
      </c>
      <c r="AI165" s="529" t="s">
        <v>1402</v>
      </c>
      <c r="AJ165" s="529" t="s">
        <v>1402</v>
      </c>
      <c r="AK165" s="529" t="s">
        <v>1402</v>
      </c>
      <c r="AL165" s="529" t="s">
        <v>1402</v>
      </c>
      <c r="AM165" s="529" t="s">
        <v>1402</v>
      </c>
      <c r="AN165" s="529" t="s">
        <v>1402</v>
      </c>
      <c r="AO165" s="529" t="s">
        <v>1402</v>
      </c>
      <c r="AP165" s="529" t="s">
        <v>1402</v>
      </c>
      <c r="AQ165" s="529" t="s">
        <v>1402</v>
      </c>
      <c r="AR165" s="529" t="s">
        <v>1402</v>
      </c>
      <c r="AS165" s="529" t="s">
        <v>1402</v>
      </c>
      <c r="AT165" s="529" t="s">
        <v>1402</v>
      </c>
      <c r="AU165" s="529" t="s">
        <v>1402</v>
      </c>
      <c r="AV165" s="529" t="s">
        <v>1643</v>
      </c>
      <c r="AW165" s="529" t="s">
        <v>1402</v>
      </c>
      <c r="AX165" s="529" t="s">
        <v>1402</v>
      </c>
      <c r="AY165" s="529" t="s">
        <v>1402</v>
      </c>
      <c r="AZ165" s="529" t="s">
        <v>1402</v>
      </c>
      <c r="BA165" s="529" t="s">
        <v>1402</v>
      </c>
      <c r="BB165" s="529" t="s">
        <v>1402</v>
      </c>
      <c r="BC165" s="529" t="s">
        <v>1402</v>
      </c>
      <c r="BD165" s="529" t="s">
        <v>1402</v>
      </c>
      <c r="BE165" s="529" t="s">
        <v>1402</v>
      </c>
      <c r="BF165" s="529" t="s">
        <v>1402</v>
      </c>
      <c r="BG165" s="529" t="s">
        <v>1402</v>
      </c>
      <c r="BH165" s="529" t="s">
        <v>1402</v>
      </c>
      <c r="BI165" s="529" t="s">
        <v>1402</v>
      </c>
      <c r="BJ165" s="529" t="s">
        <v>1402</v>
      </c>
      <c r="BK165" s="529" t="s">
        <v>1402</v>
      </c>
      <c r="BL165" s="529" t="s">
        <v>1402</v>
      </c>
      <c r="BM165" s="529" t="s">
        <v>1402</v>
      </c>
      <c r="BN165" s="529" t="s">
        <v>1402</v>
      </c>
      <c r="BO165" s="529" t="s">
        <v>1402</v>
      </c>
      <c r="BP165" s="529" t="s">
        <v>1402</v>
      </c>
      <c r="BQ165" s="529" t="s">
        <v>1402</v>
      </c>
      <c r="BR165" s="529" t="s">
        <v>1402</v>
      </c>
      <c r="BS165" s="529" t="s">
        <v>1402</v>
      </c>
      <c r="BT165" s="529" t="s">
        <v>1402</v>
      </c>
      <c r="BU165" s="529" t="s">
        <v>1402</v>
      </c>
      <c r="BV165" s="529" t="s">
        <v>1402</v>
      </c>
      <c r="BW165" s="529" t="s">
        <v>1402</v>
      </c>
      <c r="BX165" s="529" t="s">
        <v>1402</v>
      </c>
      <c r="BY165" s="529" t="s">
        <v>1402</v>
      </c>
      <c r="BZ165" s="529" t="s">
        <v>1402</v>
      </c>
      <c r="CA165" s="529" t="s">
        <v>1402</v>
      </c>
      <c r="CB165" s="529" t="s">
        <v>1402</v>
      </c>
      <c r="CC165" s="529" t="s">
        <v>1402</v>
      </c>
      <c r="CD165" s="529" t="s">
        <v>1402</v>
      </c>
      <c r="CE165" s="529" t="s">
        <v>1402</v>
      </c>
      <c r="CF165" s="529" t="s">
        <v>1402</v>
      </c>
      <c r="CG165" s="529" t="s">
        <v>1402</v>
      </c>
      <c r="CH165" s="529" t="s">
        <v>1402</v>
      </c>
      <c r="CI165" s="529" t="s">
        <v>1402</v>
      </c>
      <c r="CJ165" s="529" t="s">
        <v>1402</v>
      </c>
      <c r="CK165" s="529" t="s">
        <v>1991</v>
      </c>
      <c r="CL165" s="529" t="s">
        <v>1402</v>
      </c>
      <c r="CM165" s="529" t="s">
        <v>447</v>
      </c>
      <c r="CN165" s="529" t="s">
        <v>29</v>
      </c>
      <c r="CO165" s="529" t="s">
        <v>459</v>
      </c>
      <c r="CP165" s="529"/>
      <c r="CQ165" s="529"/>
      <c r="CR165" s="529"/>
      <c r="CS165" s="529"/>
      <c r="CT165" s="529"/>
      <c r="CU165" s="529"/>
      <c r="CV165" s="529"/>
      <c r="CW165" s="529"/>
      <c r="CX165" s="529" t="s">
        <v>1992</v>
      </c>
    </row>
    <row r="166" ht="14.25" spans="1:102">
      <c r="A166" s="528" t="s">
        <v>1314</v>
      </c>
      <c r="B166" s="528">
        <v>3038</v>
      </c>
      <c r="C166" s="528" t="s">
        <v>1257</v>
      </c>
      <c r="D166" s="528" t="s">
        <v>1402</v>
      </c>
      <c r="E166" s="528" t="s">
        <v>1402</v>
      </c>
      <c r="F166" s="528" t="s">
        <v>1402</v>
      </c>
      <c r="G166" s="528" t="s">
        <v>1402</v>
      </c>
      <c r="H166" s="528" t="s">
        <v>1402</v>
      </c>
      <c r="I166" s="528" t="e">
        <f>人物卡!$S$11*10+人物卡!$S$10*10</f>
        <v>#VALUE!</v>
      </c>
      <c r="J166" s="528" t="e">
        <f>人物卡!$S$11*10+人物卡!$S$8*10</f>
        <v>#VALUE!</v>
      </c>
      <c r="K166" s="528" t="s">
        <v>1402</v>
      </c>
      <c r="L166" s="528" t="s">
        <v>1402</v>
      </c>
      <c r="M166" s="528" t="s">
        <v>1402</v>
      </c>
      <c r="N166" s="528" t="s">
        <v>1402</v>
      </c>
      <c r="O166" s="528" t="s">
        <v>1402</v>
      </c>
      <c r="P166" s="528" t="s">
        <v>1402</v>
      </c>
      <c r="Q166" s="528" t="s">
        <v>1402</v>
      </c>
      <c r="R166" s="528" t="s">
        <v>1402</v>
      </c>
      <c r="S166" s="528" t="s">
        <v>1402</v>
      </c>
      <c r="T166" s="528" t="s">
        <v>1643</v>
      </c>
      <c r="U166" s="528" t="s">
        <v>1402</v>
      </c>
      <c r="V166" s="528" t="s">
        <v>1402</v>
      </c>
      <c r="W166" s="528" t="s">
        <v>1402</v>
      </c>
      <c r="X166" s="528" t="s">
        <v>1643</v>
      </c>
      <c r="Y166" s="528" t="s">
        <v>1402</v>
      </c>
      <c r="Z166" s="528" t="s">
        <v>1402</v>
      </c>
      <c r="AA166" s="528" t="s">
        <v>1402</v>
      </c>
      <c r="AB166" s="528" t="s">
        <v>1402</v>
      </c>
      <c r="AC166" s="528" t="s">
        <v>1402</v>
      </c>
      <c r="AD166" s="528" t="s">
        <v>1402</v>
      </c>
      <c r="AE166" s="528" t="s">
        <v>1402</v>
      </c>
      <c r="AF166" s="528" t="s">
        <v>1402</v>
      </c>
      <c r="AG166" s="528" t="s">
        <v>1402</v>
      </c>
      <c r="AH166" s="528" t="s">
        <v>1402</v>
      </c>
      <c r="AI166" s="528" t="s">
        <v>1402</v>
      </c>
      <c r="AJ166" s="528" t="s">
        <v>1402</v>
      </c>
      <c r="AK166" s="528" t="s">
        <v>1402</v>
      </c>
      <c r="AL166" s="528" t="s">
        <v>1402</v>
      </c>
      <c r="AM166" s="528" t="s">
        <v>1402</v>
      </c>
      <c r="AN166" s="528" t="s">
        <v>1402</v>
      </c>
      <c r="AO166" s="528" t="s">
        <v>1402</v>
      </c>
      <c r="AP166" s="528" t="s">
        <v>1402</v>
      </c>
      <c r="AQ166" s="528" t="s">
        <v>1402</v>
      </c>
      <c r="AR166" s="528" t="s">
        <v>1402</v>
      </c>
      <c r="AS166" s="528" t="s">
        <v>1402</v>
      </c>
      <c r="AT166" s="528" t="s">
        <v>1402</v>
      </c>
      <c r="AU166" s="528" t="s">
        <v>1402</v>
      </c>
      <c r="AV166" s="528" t="s">
        <v>1402</v>
      </c>
      <c r="AW166" s="528" t="s">
        <v>1402</v>
      </c>
      <c r="AX166" s="528" t="s">
        <v>1643</v>
      </c>
      <c r="AY166" s="528" t="s">
        <v>1643</v>
      </c>
      <c r="AZ166" s="528" t="s">
        <v>1643</v>
      </c>
      <c r="BA166" s="528" t="s">
        <v>1643</v>
      </c>
      <c r="BB166" s="528" t="s">
        <v>1643</v>
      </c>
      <c r="BC166" s="528" t="s">
        <v>1402</v>
      </c>
      <c r="BD166" s="528" t="s">
        <v>1402</v>
      </c>
      <c r="BE166" s="528" t="s">
        <v>1402</v>
      </c>
      <c r="BF166" s="528" t="s">
        <v>1402</v>
      </c>
      <c r="BG166" s="528" t="s">
        <v>1402</v>
      </c>
      <c r="BH166" s="528" t="s">
        <v>1402</v>
      </c>
      <c r="BI166" s="528" t="s">
        <v>1402</v>
      </c>
      <c r="BJ166" s="528" t="s">
        <v>1402</v>
      </c>
      <c r="BK166" s="528" t="s">
        <v>1402</v>
      </c>
      <c r="BL166" s="528" t="s">
        <v>1402</v>
      </c>
      <c r="BM166" s="528" t="s">
        <v>1402</v>
      </c>
      <c r="BN166" s="528" t="s">
        <v>1402</v>
      </c>
      <c r="BO166" s="528" t="s">
        <v>1402</v>
      </c>
      <c r="BP166" s="528" t="s">
        <v>1402</v>
      </c>
      <c r="BQ166" s="528" t="s">
        <v>1402</v>
      </c>
      <c r="BR166" s="528" t="s">
        <v>1402</v>
      </c>
      <c r="BS166" s="528" t="s">
        <v>1402</v>
      </c>
      <c r="BT166" s="528" t="s">
        <v>1402</v>
      </c>
      <c r="BU166" s="528" t="s">
        <v>1402</v>
      </c>
      <c r="BV166" s="528" t="s">
        <v>1402</v>
      </c>
      <c r="BW166" s="528" t="s">
        <v>1402</v>
      </c>
      <c r="BX166" s="528" t="s">
        <v>1402</v>
      </c>
      <c r="BY166" s="528" t="s">
        <v>1402</v>
      </c>
      <c r="BZ166" s="528" t="s">
        <v>1402</v>
      </c>
      <c r="CA166" s="528" t="s">
        <v>1402</v>
      </c>
      <c r="CB166" s="528" t="s">
        <v>1402</v>
      </c>
      <c r="CC166" s="528" t="s">
        <v>1402</v>
      </c>
      <c r="CD166" s="528" t="s">
        <v>1402</v>
      </c>
      <c r="CE166" s="528" t="s">
        <v>1402</v>
      </c>
      <c r="CF166" s="528" t="s">
        <v>1402</v>
      </c>
      <c r="CG166" s="528" t="s">
        <v>1402</v>
      </c>
      <c r="CH166" s="528" t="s">
        <v>1402</v>
      </c>
      <c r="CI166" s="528" t="s">
        <v>1402</v>
      </c>
      <c r="CJ166" s="528" t="s">
        <v>1402</v>
      </c>
      <c r="CK166" s="528" t="s">
        <v>1993</v>
      </c>
      <c r="CL166" s="528" t="s">
        <v>1942</v>
      </c>
      <c r="CM166" s="528" t="s">
        <v>31</v>
      </c>
      <c r="CN166" s="528" t="s">
        <v>459</v>
      </c>
      <c r="CO166" s="528" t="s">
        <v>459</v>
      </c>
      <c r="CP166" s="528"/>
      <c r="CQ166" s="528"/>
      <c r="CR166" s="528"/>
      <c r="CS166" s="528"/>
      <c r="CT166" s="528"/>
      <c r="CU166" s="528"/>
      <c r="CV166" s="528"/>
      <c r="CW166" s="528"/>
      <c r="CX166" s="528" t="s">
        <v>1994</v>
      </c>
    </row>
    <row r="167" ht="14.25" spans="1:102">
      <c r="A167" s="529" t="s">
        <v>1316</v>
      </c>
      <c r="B167" s="529">
        <v>3039</v>
      </c>
      <c r="C167" s="529" t="s">
        <v>1257</v>
      </c>
      <c r="D167" s="529" t="s">
        <v>1402</v>
      </c>
      <c r="E167" s="529" t="s">
        <v>1402</v>
      </c>
      <c r="F167" s="529" t="s">
        <v>1402</v>
      </c>
      <c r="G167" s="529" t="s">
        <v>1402</v>
      </c>
      <c r="H167" s="529" t="s">
        <v>1402</v>
      </c>
      <c r="I167" s="529" t="e">
        <f>人物卡!$S$11*10+人物卡!$S$10*10</f>
        <v>#VALUE!</v>
      </c>
      <c r="J167" s="529" t="e">
        <f>人物卡!$S$11*10+人物卡!$S$8*10</f>
        <v>#VALUE!</v>
      </c>
      <c r="K167" s="529" t="s">
        <v>1402</v>
      </c>
      <c r="L167" s="529" t="s">
        <v>1402</v>
      </c>
      <c r="M167" s="529" t="s">
        <v>1402</v>
      </c>
      <c r="N167" s="529" t="s">
        <v>1402</v>
      </c>
      <c r="O167" s="529" t="s">
        <v>1402</v>
      </c>
      <c r="P167" s="529" t="s">
        <v>1402</v>
      </c>
      <c r="Q167" s="529" t="s">
        <v>1402</v>
      </c>
      <c r="R167" s="529" t="s">
        <v>1402</v>
      </c>
      <c r="S167" s="529" t="s">
        <v>1402</v>
      </c>
      <c r="T167" s="529" t="s">
        <v>1402</v>
      </c>
      <c r="U167" s="529" t="s">
        <v>1402</v>
      </c>
      <c r="V167" s="529" t="s">
        <v>1402</v>
      </c>
      <c r="W167" s="529" t="s">
        <v>1402</v>
      </c>
      <c r="X167" s="529" t="s">
        <v>1402</v>
      </c>
      <c r="Y167" s="529" t="s">
        <v>1402</v>
      </c>
      <c r="Z167" s="529" t="s">
        <v>1643</v>
      </c>
      <c r="AA167" s="529" t="s">
        <v>1402</v>
      </c>
      <c r="AB167" s="529" t="s">
        <v>1402</v>
      </c>
      <c r="AC167" s="529" t="s">
        <v>1402</v>
      </c>
      <c r="AD167" s="529" t="s">
        <v>1402</v>
      </c>
      <c r="AE167" s="529" t="s">
        <v>1402</v>
      </c>
      <c r="AF167" s="529" t="s">
        <v>1402</v>
      </c>
      <c r="AG167" s="529" t="s">
        <v>1402</v>
      </c>
      <c r="AH167" s="529" t="s">
        <v>1402</v>
      </c>
      <c r="AI167" s="529" t="s">
        <v>1402</v>
      </c>
      <c r="AJ167" s="529" t="s">
        <v>1402</v>
      </c>
      <c r="AK167" s="529" t="s">
        <v>1643</v>
      </c>
      <c r="AL167" s="529" t="s">
        <v>1402</v>
      </c>
      <c r="AM167" s="529" t="s">
        <v>1402</v>
      </c>
      <c r="AN167" s="529" t="s">
        <v>1643</v>
      </c>
      <c r="AO167" s="529" t="s">
        <v>1402</v>
      </c>
      <c r="AP167" s="529" t="s">
        <v>1402</v>
      </c>
      <c r="AQ167" s="529" t="s">
        <v>1643</v>
      </c>
      <c r="AR167" s="529" t="s">
        <v>1402</v>
      </c>
      <c r="AS167" s="529" t="s">
        <v>1402</v>
      </c>
      <c r="AT167" s="529" t="s">
        <v>1402</v>
      </c>
      <c r="AU167" s="529" t="s">
        <v>1643</v>
      </c>
      <c r="AV167" s="529" t="s">
        <v>1402</v>
      </c>
      <c r="AW167" s="529" t="s">
        <v>1643</v>
      </c>
      <c r="AX167" s="529" t="s">
        <v>1643</v>
      </c>
      <c r="AY167" s="529" t="s">
        <v>1643</v>
      </c>
      <c r="AZ167" s="529" t="s">
        <v>1402</v>
      </c>
      <c r="BA167" s="529" t="s">
        <v>1402</v>
      </c>
      <c r="BB167" s="529" t="s">
        <v>1402</v>
      </c>
      <c r="BC167" s="529" t="s">
        <v>1402</v>
      </c>
      <c r="BD167" s="529" t="s">
        <v>1402</v>
      </c>
      <c r="BE167" s="529" t="s">
        <v>1402</v>
      </c>
      <c r="BF167" s="529" t="s">
        <v>1402</v>
      </c>
      <c r="BG167" s="529" t="s">
        <v>1402</v>
      </c>
      <c r="BH167" s="529" t="s">
        <v>1402</v>
      </c>
      <c r="BI167" s="529" t="s">
        <v>1402</v>
      </c>
      <c r="BJ167" s="529" t="s">
        <v>1649</v>
      </c>
      <c r="BK167" s="529" t="s">
        <v>1649</v>
      </c>
      <c r="BL167" s="529" t="s">
        <v>1402</v>
      </c>
      <c r="BM167" s="529" t="s">
        <v>1402</v>
      </c>
      <c r="BN167" s="529" t="s">
        <v>1402</v>
      </c>
      <c r="BO167" s="529" t="s">
        <v>1402</v>
      </c>
      <c r="BP167" s="529" t="s">
        <v>1402</v>
      </c>
      <c r="BQ167" s="529" t="s">
        <v>1402</v>
      </c>
      <c r="BR167" s="529" t="s">
        <v>1402</v>
      </c>
      <c r="BS167" s="529" t="s">
        <v>1402</v>
      </c>
      <c r="BT167" s="529" t="s">
        <v>1402</v>
      </c>
      <c r="BU167" s="529" t="s">
        <v>1402</v>
      </c>
      <c r="BV167" s="529" t="s">
        <v>1402</v>
      </c>
      <c r="BW167" s="529" t="s">
        <v>1643</v>
      </c>
      <c r="BX167" s="529" t="s">
        <v>1402</v>
      </c>
      <c r="BY167" s="529" t="s">
        <v>1402</v>
      </c>
      <c r="BZ167" s="529" t="s">
        <v>1402</v>
      </c>
      <c r="CA167" s="529" t="s">
        <v>1402</v>
      </c>
      <c r="CB167" s="529" t="s">
        <v>1402</v>
      </c>
      <c r="CC167" s="529" t="s">
        <v>1402</v>
      </c>
      <c r="CD167" s="529" t="s">
        <v>1402</v>
      </c>
      <c r="CE167" s="529" t="s">
        <v>1402</v>
      </c>
      <c r="CF167" s="529" t="s">
        <v>1402</v>
      </c>
      <c r="CG167" s="529" t="s">
        <v>1402</v>
      </c>
      <c r="CH167" s="529" t="s">
        <v>1402</v>
      </c>
      <c r="CI167" s="529" t="s">
        <v>1402</v>
      </c>
      <c r="CJ167" s="529" t="s">
        <v>1402</v>
      </c>
      <c r="CK167" s="529" t="s">
        <v>1995</v>
      </c>
      <c r="CL167" s="529" t="s">
        <v>1950</v>
      </c>
      <c r="CM167" s="529" t="s">
        <v>21</v>
      </c>
      <c r="CN167" s="529" t="s">
        <v>459</v>
      </c>
      <c r="CO167" s="529" t="s">
        <v>459</v>
      </c>
      <c r="CP167" s="529"/>
      <c r="CQ167" s="529"/>
      <c r="CR167" s="529"/>
      <c r="CS167" s="529"/>
      <c r="CT167" s="529"/>
      <c r="CU167" s="529"/>
      <c r="CV167" s="529"/>
      <c r="CW167" s="529"/>
      <c r="CX167" s="529" t="s">
        <v>1996</v>
      </c>
    </row>
    <row r="168" ht="14.25" spans="1:102">
      <c r="A168" s="528" t="s">
        <v>1025</v>
      </c>
      <c r="B168" s="528">
        <v>3040</v>
      </c>
      <c r="C168" s="528" t="s">
        <v>1318</v>
      </c>
      <c r="D168" s="528" t="s">
        <v>1643</v>
      </c>
      <c r="E168" s="528" t="s">
        <v>1643</v>
      </c>
      <c r="F168" s="528" t="s">
        <v>1402</v>
      </c>
      <c r="G168" s="528" t="s">
        <v>1402</v>
      </c>
      <c r="H168" s="528" t="s">
        <v>1402</v>
      </c>
      <c r="I168" s="528" t="e">
        <f>人物卡!$S$11*10+人物卡!$S$10*10</f>
        <v>#VALUE!</v>
      </c>
      <c r="J168" s="528" t="e">
        <f>人物卡!$S$11*10+人物卡!$S$8*10</f>
        <v>#VALUE!</v>
      </c>
      <c r="K168" s="528" t="s">
        <v>1402</v>
      </c>
      <c r="L168" s="528" t="s">
        <v>1402</v>
      </c>
      <c r="M168" s="528" t="s">
        <v>1643</v>
      </c>
      <c r="N168" s="528" t="s">
        <v>1402</v>
      </c>
      <c r="O168" s="528" t="s">
        <v>1402</v>
      </c>
      <c r="P168" s="528" t="s">
        <v>1402</v>
      </c>
      <c r="Q168" s="528" t="s">
        <v>1402</v>
      </c>
      <c r="R168" s="528" t="s">
        <v>1402</v>
      </c>
      <c r="S168" s="528" t="s">
        <v>1402</v>
      </c>
      <c r="T168" s="528" t="s">
        <v>1402</v>
      </c>
      <c r="U168" s="528" t="s">
        <v>1402</v>
      </c>
      <c r="V168" s="528" t="s">
        <v>1402</v>
      </c>
      <c r="W168" s="528" t="s">
        <v>1402</v>
      </c>
      <c r="X168" s="528" t="s">
        <v>1402</v>
      </c>
      <c r="Y168" s="528" t="s">
        <v>1402</v>
      </c>
      <c r="Z168" s="528" t="s">
        <v>1643</v>
      </c>
      <c r="AA168" s="528" t="s">
        <v>1402</v>
      </c>
      <c r="AB168" s="528" t="s">
        <v>1643</v>
      </c>
      <c r="AC168" s="528" t="s">
        <v>1402</v>
      </c>
      <c r="AD168" s="528" t="s">
        <v>1402</v>
      </c>
      <c r="AE168" s="528" t="s">
        <v>1402</v>
      </c>
      <c r="AF168" s="528" t="s">
        <v>1402</v>
      </c>
      <c r="AG168" s="528" t="s">
        <v>1402</v>
      </c>
      <c r="AH168" s="528" t="s">
        <v>1643</v>
      </c>
      <c r="AI168" s="528" t="s">
        <v>1402</v>
      </c>
      <c r="AJ168" s="528" t="s">
        <v>1402</v>
      </c>
      <c r="AK168" s="528" t="s">
        <v>1402</v>
      </c>
      <c r="AL168" s="528" t="s">
        <v>1402</v>
      </c>
      <c r="AM168" s="528" t="s">
        <v>1402</v>
      </c>
      <c r="AN168" s="528" t="s">
        <v>1402</v>
      </c>
      <c r="AO168" s="528" t="s">
        <v>1402</v>
      </c>
      <c r="AP168" s="528" t="s">
        <v>1402</v>
      </c>
      <c r="AQ168" s="528" t="s">
        <v>1402</v>
      </c>
      <c r="AR168" s="528" t="s">
        <v>1402</v>
      </c>
      <c r="AS168" s="528" t="s">
        <v>1402</v>
      </c>
      <c r="AT168" s="528" t="s">
        <v>1402</v>
      </c>
      <c r="AU168" s="528" t="s">
        <v>1402</v>
      </c>
      <c r="AV168" s="528" t="s">
        <v>1643</v>
      </c>
      <c r="AW168" s="528" t="s">
        <v>1402</v>
      </c>
      <c r="AX168" s="528" t="s">
        <v>1402</v>
      </c>
      <c r="AY168" s="528" t="s">
        <v>1643</v>
      </c>
      <c r="AZ168" s="528" t="s">
        <v>1402</v>
      </c>
      <c r="BA168" s="528" t="s">
        <v>1402</v>
      </c>
      <c r="BB168" s="528" t="s">
        <v>1402</v>
      </c>
      <c r="BC168" s="528" t="s">
        <v>1402</v>
      </c>
      <c r="BD168" s="528" t="s">
        <v>1402</v>
      </c>
      <c r="BE168" s="528" t="s">
        <v>1402</v>
      </c>
      <c r="BF168" s="528" t="s">
        <v>1402</v>
      </c>
      <c r="BG168" s="528" t="s">
        <v>1402</v>
      </c>
      <c r="BH168" s="528" t="s">
        <v>1402</v>
      </c>
      <c r="BI168" s="528" t="s">
        <v>1402</v>
      </c>
      <c r="BJ168" s="528" t="s">
        <v>1402</v>
      </c>
      <c r="BK168" s="528" t="s">
        <v>1402</v>
      </c>
      <c r="BL168" s="528" t="s">
        <v>1402</v>
      </c>
      <c r="BM168" s="528" t="s">
        <v>1402</v>
      </c>
      <c r="BN168" s="528" t="s">
        <v>1402</v>
      </c>
      <c r="BO168" s="528" t="s">
        <v>1402</v>
      </c>
      <c r="BP168" s="528" t="s">
        <v>1402</v>
      </c>
      <c r="BQ168" s="528" t="s">
        <v>1402</v>
      </c>
      <c r="BR168" s="528" t="s">
        <v>1402</v>
      </c>
      <c r="BS168" s="528" t="s">
        <v>1402</v>
      </c>
      <c r="BT168" s="528" t="s">
        <v>1402</v>
      </c>
      <c r="BU168" s="528" t="s">
        <v>1402</v>
      </c>
      <c r="BV168" s="528" t="s">
        <v>1402</v>
      </c>
      <c r="BW168" s="528" t="s">
        <v>1402</v>
      </c>
      <c r="BX168" s="528" t="s">
        <v>1402</v>
      </c>
      <c r="BY168" s="528" t="s">
        <v>1402</v>
      </c>
      <c r="BZ168" s="528" t="s">
        <v>1643</v>
      </c>
      <c r="CA168" s="528" t="s">
        <v>1402</v>
      </c>
      <c r="CB168" s="528" t="s">
        <v>1402</v>
      </c>
      <c r="CC168" s="528" t="s">
        <v>1402</v>
      </c>
      <c r="CD168" s="528" t="s">
        <v>1402</v>
      </c>
      <c r="CE168" s="528" t="s">
        <v>1402</v>
      </c>
      <c r="CF168" s="528" t="s">
        <v>1402</v>
      </c>
      <c r="CG168" s="528" t="s">
        <v>1402</v>
      </c>
      <c r="CH168" s="528" t="s">
        <v>1402</v>
      </c>
      <c r="CI168" s="528" t="s">
        <v>1402</v>
      </c>
      <c r="CJ168" s="528" t="s">
        <v>1402</v>
      </c>
      <c r="CK168" s="528" t="s">
        <v>1997</v>
      </c>
      <c r="CL168" s="528" t="s">
        <v>1915</v>
      </c>
      <c r="CM168" s="528" t="s">
        <v>447</v>
      </c>
      <c r="CN168" s="528" t="s">
        <v>21</v>
      </c>
      <c r="CO168" s="528" t="s">
        <v>459</v>
      </c>
      <c r="CP168" s="528"/>
      <c r="CQ168" s="528"/>
      <c r="CR168" s="528"/>
      <c r="CS168" s="528"/>
      <c r="CT168" s="528"/>
      <c r="CU168" s="528"/>
      <c r="CV168" s="528"/>
      <c r="CW168" s="528"/>
      <c r="CX168" s="528" t="s">
        <v>1998</v>
      </c>
    </row>
    <row r="169" ht="14.25" spans="1:102">
      <c r="A169" s="529" t="s">
        <v>1321</v>
      </c>
      <c r="B169" s="529">
        <v>3041</v>
      </c>
      <c r="C169" s="529" t="s">
        <v>818</v>
      </c>
      <c r="D169" s="529" t="s">
        <v>1643</v>
      </c>
      <c r="E169" s="529" t="s">
        <v>1643</v>
      </c>
      <c r="F169" s="529" t="s">
        <v>1402</v>
      </c>
      <c r="G169" s="529" t="s">
        <v>1402</v>
      </c>
      <c r="H169" s="529" t="s">
        <v>1402</v>
      </c>
      <c r="I169" s="529" t="e">
        <f>人物卡!$S$11*10+人物卡!$S$10*10</f>
        <v>#VALUE!</v>
      </c>
      <c r="J169" s="529" t="e">
        <f>人物卡!$S$11*10+人物卡!$S$8*10</f>
        <v>#VALUE!</v>
      </c>
      <c r="K169" s="529" t="s">
        <v>1402</v>
      </c>
      <c r="L169" s="529" t="s">
        <v>1643</v>
      </c>
      <c r="M169" s="529" t="s">
        <v>1643</v>
      </c>
      <c r="N169" s="529" t="s">
        <v>1649</v>
      </c>
      <c r="O169" s="529" t="s">
        <v>1402</v>
      </c>
      <c r="P169" s="529" t="s">
        <v>1402</v>
      </c>
      <c r="Q169" s="529" t="s">
        <v>1402</v>
      </c>
      <c r="R169" s="529" t="s">
        <v>1402</v>
      </c>
      <c r="S169" s="529" t="s">
        <v>1402</v>
      </c>
      <c r="T169" s="529" t="s">
        <v>1402</v>
      </c>
      <c r="U169" s="529" t="s">
        <v>1402</v>
      </c>
      <c r="V169" s="529" t="s">
        <v>1402</v>
      </c>
      <c r="W169" s="529" t="s">
        <v>1402</v>
      </c>
      <c r="X169" s="529" t="s">
        <v>1649</v>
      </c>
      <c r="Y169" s="529" t="s">
        <v>1402</v>
      </c>
      <c r="Z169" s="529" t="s">
        <v>1643</v>
      </c>
      <c r="AA169" s="529" t="s">
        <v>1402</v>
      </c>
      <c r="AB169" s="529" t="s">
        <v>1402</v>
      </c>
      <c r="AC169" s="529" t="s">
        <v>1649</v>
      </c>
      <c r="AD169" s="529" t="s">
        <v>1402</v>
      </c>
      <c r="AE169" s="529" t="s">
        <v>1402</v>
      </c>
      <c r="AF169" s="529" t="s">
        <v>1402</v>
      </c>
      <c r="AG169" s="529" t="s">
        <v>1643</v>
      </c>
      <c r="AH169" s="529" t="s">
        <v>1402</v>
      </c>
      <c r="AI169" s="529" t="s">
        <v>1402</v>
      </c>
      <c r="AJ169" s="529" t="s">
        <v>1402</v>
      </c>
      <c r="AK169" s="529" t="s">
        <v>1402</v>
      </c>
      <c r="AL169" s="529" t="s">
        <v>1402</v>
      </c>
      <c r="AM169" s="529" t="s">
        <v>1402</v>
      </c>
      <c r="AN169" s="529" t="s">
        <v>1402</v>
      </c>
      <c r="AO169" s="529" t="s">
        <v>1402</v>
      </c>
      <c r="AP169" s="529" t="s">
        <v>1402</v>
      </c>
      <c r="AQ169" s="529" t="s">
        <v>1402</v>
      </c>
      <c r="AR169" s="529" t="s">
        <v>1402</v>
      </c>
      <c r="AS169" s="529" t="s">
        <v>1402</v>
      </c>
      <c r="AT169" s="529" t="s">
        <v>1402</v>
      </c>
      <c r="AU169" s="529" t="s">
        <v>1402</v>
      </c>
      <c r="AV169" s="529" t="s">
        <v>1402</v>
      </c>
      <c r="AW169" s="529" t="s">
        <v>1402</v>
      </c>
      <c r="AX169" s="529" t="s">
        <v>1649</v>
      </c>
      <c r="AY169" s="529" t="s">
        <v>1649</v>
      </c>
      <c r="AZ169" s="529" t="s">
        <v>1402</v>
      </c>
      <c r="BA169" s="529" t="s">
        <v>1402</v>
      </c>
      <c r="BB169" s="529" t="s">
        <v>1402</v>
      </c>
      <c r="BC169" s="529" t="s">
        <v>1402</v>
      </c>
      <c r="BD169" s="529" t="s">
        <v>1402</v>
      </c>
      <c r="BE169" s="529" t="s">
        <v>1649</v>
      </c>
      <c r="BF169" s="529" t="s">
        <v>1649</v>
      </c>
      <c r="BG169" s="529" t="s">
        <v>1402</v>
      </c>
      <c r="BH169" s="529" t="s">
        <v>1402</v>
      </c>
      <c r="BI169" s="529" t="s">
        <v>1402</v>
      </c>
      <c r="BJ169" s="529" t="s">
        <v>1402</v>
      </c>
      <c r="BK169" s="529" t="s">
        <v>1649</v>
      </c>
      <c r="BL169" s="529" t="s">
        <v>1402</v>
      </c>
      <c r="BM169" s="529" t="s">
        <v>1402</v>
      </c>
      <c r="BN169" s="529" t="s">
        <v>1649</v>
      </c>
      <c r="BO169" s="529" t="s">
        <v>1402</v>
      </c>
      <c r="BP169" s="529" t="s">
        <v>1402</v>
      </c>
      <c r="BQ169" s="529" t="s">
        <v>1402</v>
      </c>
      <c r="BR169" s="529" t="s">
        <v>1402</v>
      </c>
      <c r="BS169" s="529" t="s">
        <v>1402</v>
      </c>
      <c r="BT169" s="529" t="s">
        <v>1402</v>
      </c>
      <c r="BU169" s="529" t="s">
        <v>1402</v>
      </c>
      <c r="BV169" s="529" t="s">
        <v>1402</v>
      </c>
      <c r="BW169" s="529" t="s">
        <v>1402</v>
      </c>
      <c r="BX169" s="529" t="s">
        <v>1402</v>
      </c>
      <c r="BY169" s="529" t="s">
        <v>1402</v>
      </c>
      <c r="BZ169" s="529" t="s">
        <v>1402</v>
      </c>
      <c r="CA169" s="529" t="s">
        <v>1402</v>
      </c>
      <c r="CB169" s="529" t="s">
        <v>1402</v>
      </c>
      <c r="CC169" s="529" t="s">
        <v>1402</v>
      </c>
      <c r="CD169" s="529" t="s">
        <v>1402</v>
      </c>
      <c r="CE169" s="529" t="s">
        <v>1402</v>
      </c>
      <c r="CF169" s="529" t="s">
        <v>1402</v>
      </c>
      <c r="CG169" s="529" t="s">
        <v>1402</v>
      </c>
      <c r="CH169" s="529" t="s">
        <v>1402</v>
      </c>
      <c r="CI169" s="529" t="s">
        <v>1402</v>
      </c>
      <c r="CJ169" s="529" t="s">
        <v>1402</v>
      </c>
      <c r="CK169" s="529" t="s">
        <v>1999</v>
      </c>
      <c r="CL169" s="529" t="s">
        <v>2000</v>
      </c>
      <c r="CM169" s="529" t="s">
        <v>21</v>
      </c>
      <c r="CN169" s="529" t="s">
        <v>11</v>
      </c>
      <c r="CO169" s="529" t="s">
        <v>459</v>
      </c>
      <c r="CP169" s="529"/>
      <c r="CQ169" s="529"/>
      <c r="CR169" s="529"/>
      <c r="CS169" s="529"/>
      <c r="CT169" s="529"/>
      <c r="CU169" s="529"/>
      <c r="CV169" s="529"/>
      <c r="CW169" s="529"/>
      <c r="CX169" s="529" t="s">
        <v>2001</v>
      </c>
    </row>
    <row r="170" ht="14.25" spans="1:102">
      <c r="A170" s="528" t="s">
        <v>1323</v>
      </c>
      <c r="B170" s="528">
        <v>3042</v>
      </c>
      <c r="C170" s="528" t="s">
        <v>1324</v>
      </c>
      <c r="D170" s="528" t="s">
        <v>1643</v>
      </c>
      <c r="E170" s="528" t="s">
        <v>1402</v>
      </c>
      <c r="F170" s="528" t="s">
        <v>1402</v>
      </c>
      <c r="G170" s="528" t="s">
        <v>1402</v>
      </c>
      <c r="H170" s="528" t="s">
        <v>1402</v>
      </c>
      <c r="I170" s="528" t="e">
        <f>人物卡!$S$11*10+人物卡!$S$10*10</f>
        <v>#VALUE!</v>
      </c>
      <c r="J170" s="528" t="e">
        <f>人物卡!$S$11*10+人物卡!$S$8*10</f>
        <v>#VALUE!</v>
      </c>
      <c r="K170" s="528" t="s">
        <v>1402</v>
      </c>
      <c r="L170" s="528" t="s">
        <v>1402</v>
      </c>
      <c r="M170" s="528" t="s">
        <v>1402</v>
      </c>
      <c r="N170" s="528" t="s">
        <v>1402</v>
      </c>
      <c r="O170" s="528" t="s">
        <v>1402</v>
      </c>
      <c r="P170" s="528" t="s">
        <v>1402</v>
      </c>
      <c r="Q170" s="528" t="s">
        <v>1402</v>
      </c>
      <c r="R170" s="528" t="s">
        <v>1402</v>
      </c>
      <c r="S170" s="528" t="s">
        <v>1402</v>
      </c>
      <c r="T170" s="528" t="s">
        <v>1402</v>
      </c>
      <c r="U170" s="528" t="s">
        <v>1402</v>
      </c>
      <c r="V170" s="528" t="s">
        <v>1402</v>
      </c>
      <c r="W170" s="528" t="s">
        <v>1643</v>
      </c>
      <c r="X170" s="528" t="s">
        <v>1402</v>
      </c>
      <c r="Y170" s="528" t="s">
        <v>1402</v>
      </c>
      <c r="Z170" s="528" t="s">
        <v>1402</v>
      </c>
      <c r="AA170" s="528" t="s">
        <v>1402</v>
      </c>
      <c r="AB170" s="528" t="s">
        <v>1402</v>
      </c>
      <c r="AC170" s="528" t="s">
        <v>1402</v>
      </c>
      <c r="AD170" s="528" t="s">
        <v>1402</v>
      </c>
      <c r="AE170" s="528" t="s">
        <v>1402</v>
      </c>
      <c r="AF170" s="528" t="s">
        <v>1402</v>
      </c>
      <c r="AG170" s="528" t="s">
        <v>1402</v>
      </c>
      <c r="AH170" s="528" t="s">
        <v>1402</v>
      </c>
      <c r="AI170" s="528" t="s">
        <v>1402</v>
      </c>
      <c r="AJ170" s="528" t="s">
        <v>1402</v>
      </c>
      <c r="AK170" s="528" t="s">
        <v>1402</v>
      </c>
      <c r="AL170" s="528" t="s">
        <v>1402</v>
      </c>
      <c r="AM170" s="528" t="s">
        <v>1402</v>
      </c>
      <c r="AN170" s="528" t="s">
        <v>1402</v>
      </c>
      <c r="AO170" s="528" t="s">
        <v>1402</v>
      </c>
      <c r="AP170" s="528" t="s">
        <v>1402</v>
      </c>
      <c r="AQ170" s="528" t="s">
        <v>1402</v>
      </c>
      <c r="AR170" s="528" t="s">
        <v>1402</v>
      </c>
      <c r="AS170" s="528" t="s">
        <v>1643</v>
      </c>
      <c r="AT170" s="528" t="s">
        <v>1402</v>
      </c>
      <c r="AU170" s="528" t="s">
        <v>1402</v>
      </c>
      <c r="AV170" s="528" t="s">
        <v>1402</v>
      </c>
      <c r="AW170" s="528" t="s">
        <v>1402</v>
      </c>
      <c r="AX170" s="528" t="s">
        <v>1402</v>
      </c>
      <c r="AY170" s="528" t="s">
        <v>1402</v>
      </c>
      <c r="AZ170" s="528" t="s">
        <v>1402</v>
      </c>
      <c r="BA170" s="528" t="s">
        <v>1402</v>
      </c>
      <c r="BB170" s="528" t="s">
        <v>1402</v>
      </c>
      <c r="BC170" s="528" t="s">
        <v>1643</v>
      </c>
      <c r="BD170" s="528" t="s">
        <v>1402</v>
      </c>
      <c r="BE170" s="528" t="s">
        <v>1402</v>
      </c>
      <c r="BF170" s="528" t="s">
        <v>1402</v>
      </c>
      <c r="BG170" s="528" t="s">
        <v>1402</v>
      </c>
      <c r="BH170" s="528" t="s">
        <v>1402</v>
      </c>
      <c r="BI170" s="528" t="s">
        <v>1402</v>
      </c>
      <c r="BJ170" s="528" t="s">
        <v>1402</v>
      </c>
      <c r="BK170" s="528" t="s">
        <v>1402</v>
      </c>
      <c r="BL170" s="528" t="s">
        <v>1402</v>
      </c>
      <c r="BM170" s="528" t="s">
        <v>1402</v>
      </c>
      <c r="BN170" s="528" t="s">
        <v>1402</v>
      </c>
      <c r="BO170" s="528" t="s">
        <v>1402</v>
      </c>
      <c r="BP170" s="528" t="s">
        <v>1402</v>
      </c>
      <c r="BQ170" s="528" t="s">
        <v>1402</v>
      </c>
      <c r="BR170" s="528" t="s">
        <v>1402</v>
      </c>
      <c r="BS170" s="528" t="s">
        <v>1402</v>
      </c>
      <c r="BT170" s="528" t="s">
        <v>1402</v>
      </c>
      <c r="BU170" s="528" t="s">
        <v>1402</v>
      </c>
      <c r="BV170" s="528" t="s">
        <v>1402</v>
      </c>
      <c r="BW170" s="528" t="s">
        <v>1402</v>
      </c>
      <c r="BX170" s="528" t="s">
        <v>1402</v>
      </c>
      <c r="BY170" s="528" t="s">
        <v>1402</v>
      </c>
      <c r="BZ170" s="528" t="s">
        <v>1402</v>
      </c>
      <c r="CA170" s="528" t="s">
        <v>1402</v>
      </c>
      <c r="CB170" s="528" t="s">
        <v>1402</v>
      </c>
      <c r="CC170" s="528" t="s">
        <v>1402</v>
      </c>
      <c r="CD170" s="528" t="s">
        <v>1402</v>
      </c>
      <c r="CE170" s="528" t="s">
        <v>1402</v>
      </c>
      <c r="CF170" s="528" t="s">
        <v>1402</v>
      </c>
      <c r="CG170" s="528" t="s">
        <v>1402</v>
      </c>
      <c r="CH170" s="528" t="s">
        <v>1402</v>
      </c>
      <c r="CI170" s="528" t="s">
        <v>1402</v>
      </c>
      <c r="CJ170" s="528" t="s">
        <v>1402</v>
      </c>
      <c r="CK170" s="528" t="s">
        <v>2002</v>
      </c>
      <c r="CL170" s="528" t="s">
        <v>1942</v>
      </c>
      <c r="CM170" s="528" t="s">
        <v>31</v>
      </c>
      <c r="CN170" s="528" t="s">
        <v>459</v>
      </c>
      <c r="CO170" s="528" t="s">
        <v>459</v>
      </c>
      <c r="CP170" s="528"/>
      <c r="CQ170" s="528"/>
      <c r="CR170" s="528"/>
      <c r="CS170" s="528"/>
      <c r="CT170" s="528"/>
      <c r="CU170" s="528"/>
      <c r="CV170" s="528"/>
      <c r="CW170" s="528"/>
      <c r="CX170" s="528" t="s">
        <v>2003</v>
      </c>
    </row>
    <row r="171" ht="14.25" spans="1:102">
      <c r="A171" s="529" t="s">
        <v>1326</v>
      </c>
      <c r="B171" s="529">
        <v>3043</v>
      </c>
      <c r="C171" s="529" t="s">
        <v>1257</v>
      </c>
      <c r="D171" s="529" t="s">
        <v>1643</v>
      </c>
      <c r="E171" s="529" t="s">
        <v>1402</v>
      </c>
      <c r="F171" s="529" t="s">
        <v>1402</v>
      </c>
      <c r="G171" s="529" t="s">
        <v>1402</v>
      </c>
      <c r="H171" s="529" t="s">
        <v>1402</v>
      </c>
      <c r="I171" s="529" t="e">
        <f>人物卡!$S$11*10+人物卡!$S$10*10</f>
        <v>#VALUE!</v>
      </c>
      <c r="J171" s="529" t="e">
        <f>人物卡!$S$11*10+人物卡!$S$8*10</f>
        <v>#VALUE!</v>
      </c>
      <c r="K171" s="529" t="s">
        <v>1402</v>
      </c>
      <c r="L171" s="529" t="s">
        <v>1643</v>
      </c>
      <c r="M171" s="529" t="s">
        <v>1402</v>
      </c>
      <c r="N171" s="529" t="s">
        <v>1402</v>
      </c>
      <c r="O171" s="529" t="s">
        <v>1402</v>
      </c>
      <c r="P171" s="529" t="s">
        <v>1402</v>
      </c>
      <c r="Q171" s="529" t="s">
        <v>1402</v>
      </c>
      <c r="R171" s="529" t="s">
        <v>1402</v>
      </c>
      <c r="S171" s="529" t="s">
        <v>1402</v>
      </c>
      <c r="T171" s="529" t="s">
        <v>1402</v>
      </c>
      <c r="U171" s="529" t="s">
        <v>1402</v>
      </c>
      <c r="V171" s="529" t="s">
        <v>1402</v>
      </c>
      <c r="W171" s="529" t="s">
        <v>1402</v>
      </c>
      <c r="X171" s="529" t="s">
        <v>1402</v>
      </c>
      <c r="Y171" s="529" t="s">
        <v>1402</v>
      </c>
      <c r="Z171" s="529" t="s">
        <v>1402</v>
      </c>
      <c r="AA171" s="529" t="s">
        <v>1402</v>
      </c>
      <c r="AB171" s="529" t="s">
        <v>1402</v>
      </c>
      <c r="AC171" s="529" t="s">
        <v>1643</v>
      </c>
      <c r="AD171" s="529" t="s">
        <v>1643</v>
      </c>
      <c r="AE171" s="529" t="s">
        <v>1643</v>
      </c>
      <c r="AF171" s="529" t="s">
        <v>1402</v>
      </c>
      <c r="AG171" s="529" t="s">
        <v>1643</v>
      </c>
      <c r="AH171" s="529" t="s">
        <v>1402</v>
      </c>
      <c r="AI171" s="529" t="s">
        <v>1402</v>
      </c>
      <c r="AJ171" s="529" t="s">
        <v>1402</v>
      </c>
      <c r="AK171" s="529" t="s">
        <v>1402</v>
      </c>
      <c r="AL171" s="529" t="s">
        <v>1402</v>
      </c>
      <c r="AM171" s="529" t="s">
        <v>1402</v>
      </c>
      <c r="AN171" s="529" t="s">
        <v>1402</v>
      </c>
      <c r="AO171" s="529" t="s">
        <v>1402</v>
      </c>
      <c r="AP171" s="529" t="s">
        <v>1402</v>
      </c>
      <c r="AQ171" s="529" t="s">
        <v>1402</v>
      </c>
      <c r="AR171" s="529" t="s">
        <v>1402</v>
      </c>
      <c r="AS171" s="529" t="s">
        <v>1402</v>
      </c>
      <c r="AT171" s="529" t="s">
        <v>1402</v>
      </c>
      <c r="AU171" s="529" t="s">
        <v>1402</v>
      </c>
      <c r="AV171" s="529" t="s">
        <v>1402</v>
      </c>
      <c r="AW171" s="529" t="s">
        <v>1402</v>
      </c>
      <c r="AX171" s="529" t="s">
        <v>1402</v>
      </c>
      <c r="AY171" s="529" t="s">
        <v>1402</v>
      </c>
      <c r="AZ171" s="529" t="s">
        <v>1402</v>
      </c>
      <c r="BA171" s="529" t="s">
        <v>1402</v>
      </c>
      <c r="BB171" s="529" t="s">
        <v>1402</v>
      </c>
      <c r="BC171" s="529" t="s">
        <v>1402</v>
      </c>
      <c r="BD171" s="529" t="s">
        <v>1402</v>
      </c>
      <c r="BE171" s="529" t="s">
        <v>1643</v>
      </c>
      <c r="BF171" s="529" t="s">
        <v>1643</v>
      </c>
      <c r="BG171" s="529" t="s">
        <v>1643</v>
      </c>
      <c r="BH171" s="529" t="s">
        <v>1643</v>
      </c>
      <c r="BI171" s="529" t="s">
        <v>1643</v>
      </c>
      <c r="BJ171" s="529" t="s">
        <v>1643</v>
      </c>
      <c r="BK171" s="529" t="s">
        <v>1643</v>
      </c>
      <c r="BL171" s="529" t="s">
        <v>1643</v>
      </c>
      <c r="BM171" s="529" t="s">
        <v>1643</v>
      </c>
      <c r="BN171" s="529" t="s">
        <v>1643</v>
      </c>
      <c r="BO171" s="529" t="s">
        <v>1643</v>
      </c>
      <c r="BP171" s="529" t="s">
        <v>1643</v>
      </c>
      <c r="BQ171" s="529" t="s">
        <v>1643</v>
      </c>
      <c r="BR171" s="529" t="s">
        <v>1402</v>
      </c>
      <c r="BS171" s="529" t="s">
        <v>1402</v>
      </c>
      <c r="BT171" s="529" t="s">
        <v>1402</v>
      </c>
      <c r="BU171" s="529" t="s">
        <v>1402</v>
      </c>
      <c r="BV171" s="529" t="s">
        <v>1402</v>
      </c>
      <c r="BW171" s="529" t="s">
        <v>1402</v>
      </c>
      <c r="BX171" s="529" t="s">
        <v>1402</v>
      </c>
      <c r="BY171" s="529" t="s">
        <v>1402</v>
      </c>
      <c r="BZ171" s="529" t="s">
        <v>1402</v>
      </c>
      <c r="CA171" s="529" t="s">
        <v>1402</v>
      </c>
      <c r="CB171" s="529" t="s">
        <v>1402</v>
      </c>
      <c r="CC171" s="529" t="s">
        <v>1402</v>
      </c>
      <c r="CD171" s="529" t="s">
        <v>1402</v>
      </c>
      <c r="CE171" s="529" t="s">
        <v>1402</v>
      </c>
      <c r="CF171" s="529" t="s">
        <v>1402</v>
      </c>
      <c r="CG171" s="529" t="s">
        <v>1402</v>
      </c>
      <c r="CH171" s="529" t="s">
        <v>1402</v>
      </c>
      <c r="CI171" s="529" t="s">
        <v>1402</v>
      </c>
      <c r="CJ171" s="529" t="s">
        <v>1402</v>
      </c>
      <c r="CK171" s="529" t="s">
        <v>2004</v>
      </c>
      <c r="CL171" s="529" t="s">
        <v>1402</v>
      </c>
      <c r="CM171" s="529" t="s">
        <v>11</v>
      </c>
      <c r="CN171" s="529" t="s">
        <v>21</v>
      </c>
      <c r="CO171" s="529" t="s">
        <v>459</v>
      </c>
      <c r="CP171" s="529"/>
      <c r="CQ171" s="529"/>
      <c r="CR171" s="529"/>
      <c r="CS171" s="529"/>
      <c r="CT171" s="529"/>
      <c r="CU171" s="529"/>
      <c r="CV171" s="529"/>
      <c r="CW171" s="529"/>
      <c r="CX171" s="529" t="s">
        <v>2005</v>
      </c>
    </row>
    <row r="172" ht="14.25" spans="1:102">
      <c r="A172" s="528" t="s">
        <v>1329</v>
      </c>
      <c r="B172" s="528">
        <v>3044</v>
      </c>
      <c r="C172" s="528" t="s">
        <v>1000</v>
      </c>
      <c r="D172" s="528" t="s">
        <v>1643</v>
      </c>
      <c r="E172" s="528" t="s">
        <v>1643</v>
      </c>
      <c r="F172" s="528" t="s">
        <v>1643</v>
      </c>
      <c r="G172" s="528" t="s">
        <v>1643</v>
      </c>
      <c r="H172" s="528" t="s">
        <v>1402</v>
      </c>
      <c r="I172" s="528" t="e">
        <f>人物卡!$S$11*10+人物卡!$S$10*10</f>
        <v>#VALUE!</v>
      </c>
      <c r="J172" s="528" t="e">
        <f>人物卡!$S$11*10+人物卡!$S$8*10</f>
        <v>#VALUE!</v>
      </c>
      <c r="K172" s="528" t="s">
        <v>1402</v>
      </c>
      <c r="L172" s="528" t="s">
        <v>1402</v>
      </c>
      <c r="M172" s="528" t="s">
        <v>1402</v>
      </c>
      <c r="N172" s="528" t="s">
        <v>1402</v>
      </c>
      <c r="O172" s="528" t="s">
        <v>1402</v>
      </c>
      <c r="P172" s="528" t="s">
        <v>1402</v>
      </c>
      <c r="Q172" s="528" t="s">
        <v>1402</v>
      </c>
      <c r="R172" s="528" t="s">
        <v>1402</v>
      </c>
      <c r="S172" s="528" t="s">
        <v>1402</v>
      </c>
      <c r="T172" s="528" t="s">
        <v>1402</v>
      </c>
      <c r="U172" s="528" t="s">
        <v>1402</v>
      </c>
      <c r="V172" s="528" t="s">
        <v>1402</v>
      </c>
      <c r="W172" s="528" t="s">
        <v>1402</v>
      </c>
      <c r="X172" s="528" t="s">
        <v>1402</v>
      </c>
      <c r="Y172" s="528" t="s">
        <v>1402</v>
      </c>
      <c r="Z172" s="528" t="s">
        <v>1402</v>
      </c>
      <c r="AA172" s="528" t="s">
        <v>1402</v>
      </c>
      <c r="AB172" s="528" t="s">
        <v>1643</v>
      </c>
      <c r="AC172" s="528" t="s">
        <v>1402</v>
      </c>
      <c r="AD172" s="528" t="s">
        <v>1402</v>
      </c>
      <c r="AE172" s="528" t="s">
        <v>1402</v>
      </c>
      <c r="AF172" s="528" t="s">
        <v>1402</v>
      </c>
      <c r="AG172" s="528" t="s">
        <v>1402</v>
      </c>
      <c r="AH172" s="528" t="s">
        <v>1402</v>
      </c>
      <c r="AI172" s="528" t="s">
        <v>1402</v>
      </c>
      <c r="AJ172" s="528" t="s">
        <v>1402</v>
      </c>
      <c r="AK172" s="528" t="s">
        <v>1402</v>
      </c>
      <c r="AL172" s="528" t="s">
        <v>1402</v>
      </c>
      <c r="AM172" s="528" t="s">
        <v>1402</v>
      </c>
      <c r="AN172" s="528" t="s">
        <v>1402</v>
      </c>
      <c r="AO172" s="528" t="s">
        <v>1402</v>
      </c>
      <c r="AP172" s="528" t="s">
        <v>1402</v>
      </c>
      <c r="AQ172" s="528" t="s">
        <v>1402</v>
      </c>
      <c r="AR172" s="528" t="s">
        <v>1402</v>
      </c>
      <c r="AS172" s="528" t="s">
        <v>1643</v>
      </c>
      <c r="AT172" s="528" t="s">
        <v>1402</v>
      </c>
      <c r="AU172" s="528" t="s">
        <v>1402</v>
      </c>
      <c r="AV172" s="528" t="s">
        <v>1402</v>
      </c>
      <c r="AW172" s="528" t="s">
        <v>1643</v>
      </c>
      <c r="AX172" s="528" t="s">
        <v>1643</v>
      </c>
      <c r="AY172" s="528" t="s">
        <v>1643</v>
      </c>
      <c r="AZ172" s="528" t="s">
        <v>1402</v>
      </c>
      <c r="BA172" s="528" t="s">
        <v>1402</v>
      </c>
      <c r="BB172" s="528" t="s">
        <v>1402</v>
      </c>
      <c r="BC172" s="528" t="s">
        <v>1402</v>
      </c>
      <c r="BD172" s="528" t="s">
        <v>1402</v>
      </c>
      <c r="BE172" s="528" t="s">
        <v>1402</v>
      </c>
      <c r="BF172" s="528" t="s">
        <v>1402</v>
      </c>
      <c r="BG172" s="528" t="s">
        <v>1402</v>
      </c>
      <c r="BH172" s="528" t="s">
        <v>1402</v>
      </c>
      <c r="BI172" s="528" t="s">
        <v>1402</v>
      </c>
      <c r="BJ172" s="528" t="s">
        <v>1402</v>
      </c>
      <c r="BK172" s="528" t="s">
        <v>1402</v>
      </c>
      <c r="BL172" s="528" t="s">
        <v>1402</v>
      </c>
      <c r="BM172" s="528" t="s">
        <v>1402</v>
      </c>
      <c r="BN172" s="528" t="s">
        <v>1402</v>
      </c>
      <c r="BO172" s="528" t="s">
        <v>1402</v>
      </c>
      <c r="BP172" s="528" t="s">
        <v>1402</v>
      </c>
      <c r="BQ172" s="528" t="s">
        <v>1402</v>
      </c>
      <c r="BR172" s="528" t="s">
        <v>1402</v>
      </c>
      <c r="BS172" s="528" t="s">
        <v>1402</v>
      </c>
      <c r="BT172" s="528" t="s">
        <v>1402</v>
      </c>
      <c r="BU172" s="528" t="s">
        <v>1402</v>
      </c>
      <c r="BV172" s="528" t="s">
        <v>1643</v>
      </c>
      <c r="BW172" s="528" t="s">
        <v>1402</v>
      </c>
      <c r="BX172" s="528" t="s">
        <v>1402</v>
      </c>
      <c r="BY172" s="528" t="s">
        <v>1402</v>
      </c>
      <c r="BZ172" s="528" t="s">
        <v>1402</v>
      </c>
      <c r="CA172" s="528" t="s">
        <v>1402</v>
      </c>
      <c r="CB172" s="528" t="s">
        <v>1402</v>
      </c>
      <c r="CC172" s="528" t="s">
        <v>1402</v>
      </c>
      <c r="CD172" s="528" t="s">
        <v>1402</v>
      </c>
      <c r="CE172" s="528" t="s">
        <v>1402</v>
      </c>
      <c r="CF172" s="528" t="s">
        <v>1402</v>
      </c>
      <c r="CG172" s="528" t="s">
        <v>1402</v>
      </c>
      <c r="CH172" s="528" t="s">
        <v>1402</v>
      </c>
      <c r="CI172" s="528" t="s">
        <v>1402</v>
      </c>
      <c r="CJ172" s="528" t="s">
        <v>1402</v>
      </c>
      <c r="CK172" s="528" t="s">
        <v>2006</v>
      </c>
      <c r="CL172" s="528" t="s">
        <v>1402</v>
      </c>
      <c r="CM172" s="528" t="s">
        <v>447</v>
      </c>
      <c r="CN172" s="528" t="s">
        <v>459</v>
      </c>
      <c r="CO172" s="528" t="s">
        <v>459</v>
      </c>
      <c r="CP172" s="528"/>
      <c r="CQ172" s="528"/>
      <c r="CR172" s="528"/>
      <c r="CS172" s="528"/>
      <c r="CT172" s="528"/>
      <c r="CU172" s="528"/>
      <c r="CV172" s="528"/>
      <c r="CW172" s="528"/>
      <c r="CX172" s="528" t="s">
        <v>2007</v>
      </c>
    </row>
    <row r="173" ht="14.25" spans="1:102">
      <c r="A173" s="529" t="s">
        <v>1331</v>
      </c>
      <c r="B173" s="529">
        <v>3045</v>
      </c>
      <c r="C173" s="529" t="s">
        <v>1332</v>
      </c>
      <c r="D173" s="529" t="s">
        <v>1402</v>
      </c>
      <c r="E173" s="529" t="s">
        <v>1402</v>
      </c>
      <c r="F173" s="529" t="s">
        <v>1402</v>
      </c>
      <c r="G173" s="529" t="s">
        <v>1402</v>
      </c>
      <c r="H173" s="529" t="s">
        <v>1402</v>
      </c>
      <c r="I173" s="529" t="e">
        <f>人物卡!$S$11*10+人物卡!$S$10*10</f>
        <v>#VALUE!</v>
      </c>
      <c r="J173" s="529" t="e">
        <f>人物卡!$S$11*10+人物卡!$S$8*10</f>
        <v>#VALUE!</v>
      </c>
      <c r="K173" s="529" t="s">
        <v>1402</v>
      </c>
      <c r="L173" s="529" t="s">
        <v>1402</v>
      </c>
      <c r="M173" s="529" t="s">
        <v>1402</v>
      </c>
      <c r="N173" s="529" t="s">
        <v>1402</v>
      </c>
      <c r="O173" s="529" t="s">
        <v>1402</v>
      </c>
      <c r="P173" s="529" t="s">
        <v>1402</v>
      </c>
      <c r="Q173" s="529" t="s">
        <v>1402</v>
      </c>
      <c r="R173" s="529" t="s">
        <v>1402</v>
      </c>
      <c r="S173" s="529" t="s">
        <v>1402</v>
      </c>
      <c r="T173" s="529" t="s">
        <v>1402</v>
      </c>
      <c r="U173" s="529" t="s">
        <v>1402</v>
      </c>
      <c r="V173" s="529" t="s">
        <v>1402</v>
      </c>
      <c r="W173" s="529" t="s">
        <v>1643</v>
      </c>
      <c r="X173" s="529" t="s">
        <v>1402</v>
      </c>
      <c r="Y173" s="529" t="s">
        <v>1402</v>
      </c>
      <c r="Z173" s="529" t="s">
        <v>1402</v>
      </c>
      <c r="AA173" s="529" t="s">
        <v>1402</v>
      </c>
      <c r="AB173" s="529" t="s">
        <v>1643</v>
      </c>
      <c r="AC173" s="529" t="s">
        <v>1402</v>
      </c>
      <c r="AD173" s="529" t="s">
        <v>1402</v>
      </c>
      <c r="AE173" s="529" t="s">
        <v>1402</v>
      </c>
      <c r="AF173" s="529" t="s">
        <v>1402</v>
      </c>
      <c r="AG173" s="529" t="s">
        <v>1643</v>
      </c>
      <c r="AH173" s="529" t="s">
        <v>1402</v>
      </c>
      <c r="AI173" s="529" t="s">
        <v>1402</v>
      </c>
      <c r="AJ173" s="529" t="s">
        <v>1402</v>
      </c>
      <c r="AK173" s="529" t="s">
        <v>1402</v>
      </c>
      <c r="AL173" s="529" t="s">
        <v>1402</v>
      </c>
      <c r="AM173" s="529" t="s">
        <v>1402</v>
      </c>
      <c r="AN173" s="529" t="s">
        <v>1402</v>
      </c>
      <c r="AO173" s="529" t="s">
        <v>1402</v>
      </c>
      <c r="AP173" s="529" t="s">
        <v>1402</v>
      </c>
      <c r="AQ173" s="529" t="s">
        <v>1402</v>
      </c>
      <c r="AR173" s="529" t="s">
        <v>1402</v>
      </c>
      <c r="AS173" s="529" t="s">
        <v>1402</v>
      </c>
      <c r="AT173" s="529" t="s">
        <v>1402</v>
      </c>
      <c r="AU173" s="529" t="s">
        <v>1402</v>
      </c>
      <c r="AV173" s="529" t="s">
        <v>1402</v>
      </c>
      <c r="AW173" s="529" t="s">
        <v>1402</v>
      </c>
      <c r="AX173" s="529" t="s">
        <v>1402</v>
      </c>
      <c r="AY173" s="529" t="s">
        <v>1402</v>
      </c>
      <c r="AZ173" s="529" t="s">
        <v>1402</v>
      </c>
      <c r="BA173" s="529" t="s">
        <v>1402</v>
      </c>
      <c r="BB173" s="529" t="s">
        <v>1402</v>
      </c>
      <c r="BC173" s="529" t="s">
        <v>1643</v>
      </c>
      <c r="BD173" s="529" t="s">
        <v>1402</v>
      </c>
      <c r="BE173" s="529" t="s">
        <v>1402</v>
      </c>
      <c r="BF173" s="529" t="s">
        <v>1402</v>
      </c>
      <c r="BG173" s="529" t="s">
        <v>1402</v>
      </c>
      <c r="BH173" s="529" t="s">
        <v>1402</v>
      </c>
      <c r="BI173" s="529" t="s">
        <v>1402</v>
      </c>
      <c r="BJ173" s="529" t="s">
        <v>1402</v>
      </c>
      <c r="BK173" s="529" t="s">
        <v>1402</v>
      </c>
      <c r="BL173" s="529" t="s">
        <v>1402</v>
      </c>
      <c r="BM173" s="529" t="s">
        <v>1402</v>
      </c>
      <c r="BN173" s="529" t="s">
        <v>1402</v>
      </c>
      <c r="BO173" s="529" t="s">
        <v>1402</v>
      </c>
      <c r="BP173" s="529" t="s">
        <v>1402</v>
      </c>
      <c r="BQ173" s="529" t="s">
        <v>1402</v>
      </c>
      <c r="BR173" s="529" t="s">
        <v>1402</v>
      </c>
      <c r="BS173" s="529" t="s">
        <v>1402</v>
      </c>
      <c r="BT173" s="529" t="s">
        <v>1402</v>
      </c>
      <c r="BU173" s="529" t="s">
        <v>1402</v>
      </c>
      <c r="BV173" s="529" t="s">
        <v>1402</v>
      </c>
      <c r="BW173" s="529" t="s">
        <v>1402</v>
      </c>
      <c r="BX173" s="529" t="s">
        <v>1402</v>
      </c>
      <c r="BY173" s="529" t="s">
        <v>1402</v>
      </c>
      <c r="BZ173" s="529" t="s">
        <v>1402</v>
      </c>
      <c r="CA173" s="529" t="s">
        <v>1402</v>
      </c>
      <c r="CB173" s="529" t="s">
        <v>1402</v>
      </c>
      <c r="CC173" s="529" t="s">
        <v>1402</v>
      </c>
      <c r="CD173" s="529" t="s">
        <v>1402</v>
      </c>
      <c r="CE173" s="529" t="s">
        <v>1402</v>
      </c>
      <c r="CF173" s="529" t="s">
        <v>1402</v>
      </c>
      <c r="CG173" s="529" t="s">
        <v>1402</v>
      </c>
      <c r="CH173" s="529" t="s">
        <v>1402</v>
      </c>
      <c r="CI173" s="529" t="s">
        <v>1402</v>
      </c>
      <c r="CJ173" s="529" t="s">
        <v>1402</v>
      </c>
      <c r="CK173" s="529" t="s">
        <v>2008</v>
      </c>
      <c r="CL173" s="529" t="s">
        <v>2009</v>
      </c>
      <c r="CM173" s="529" t="s">
        <v>31</v>
      </c>
      <c r="CN173" s="529" t="s">
        <v>459</v>
      </c>
      <c r="CO173" s="529" t="s">
        <v>459</v>
      </c>
      <c r="CP173" s="529"/>
      <c r="CQ173" s="529"/>
      <c r="CR173" s="529"/>
      <c r="CS173" s="529"/>
      <c r="CT173" s="529"/>
      <c r="CU173" s="529"/>
      <c r="CV173" s="529"/>
      <c r="CW173" s="529"/>
      <c r="CX173" s="529" t="s">
        <v>2010</v>
      </c>
    </row>
    <row r="174" ht="14.25" spans="1:102">
      <c r="A174" s="528" t="s">
        <v>1334</v>
      </c>
      <c r="B174" s="528">
        <v>3046</v>
      </c>
      <c r="C174" s="528" t="s">
        <v>1250</v>
      </c>
      <c r="D174" s="528" t="s">
        <v>1402</v>
      </c>
      <c r="E174" s="528" t="s">
        <v>1402</v>
      </c>
      <c r="F174" s="528" t="s">
        <v>1402</v>
      </c>
      <c r="G174" s="528" t="s">
        <v>1402</v>
      </c>
      <c r="H174" s="528" t="s">
        <v>1402</v>
      </c>
      <c r="I174" s="528" t="e">
        <f>人物卡!$S$11*10+人物卡!$S$10*10</f>
        <v>#VALUE!</v>
      </c>
      <c r="J174" s="528" t="e">
        <f>人物卡!$S$11*10+人物卡!$S$8*10</f>
        <v>#VALUE!</v>
      </c>
      <c r="K174" s="528" t="s">
        <v>1402</v>
      </c>
      <c r="L174" s="528" t="s">
        <v>1643</v>
      </c>
      <c r="M174" s="528" t="s">
        <v>1402</v>
      </c>
      <c r="N174" s="528" t="s">
        <v>1402</v>
      </c>
      <c r="O174" s="528" t="s">
        <v>1402</v>
      </c>
      <c r="P174" s="528" t="s">
        <v>1402</v>
      </c>
      <c r="Q174" s="528" t="s">
        <v>1402</v>
      </c>
      <c r="R174" s="528" t="s">
        <v>1402</v>
      </c>
      <c r="S174" s="528" t="s">
        <v>1402</v>
      </c>
      <c r="T174" s="528" t="s">
        <v>1402</v>
      </c>
      <c r="U174" s="528" t="s">
        <v>1402</v>
      </c>
      <c r="V174" s="528" t="s">
        <v>1402</v>
      </c>
      <c r="W174" s="528" t="s">
        <v>1402</v>
      </c>
      <c r="X174" s="528" t="s">
        <v>1402</v>
      </c>
      <c r="Y174" s="528" t="s">
        <v>1402</v>
      </c>
      <c r="Z174" s="528" t="s">
        <v>1402</v>
      </c>
      <c r="AA174" s="528" t="s">
        <v>1402</v>
      </c>
      <c r="AB174" s="528" t="s">
        <v>1402</v>
      </c>
      <c r="AC174" s="528" t="s">
        <v>1402</v>
      </c>
      <c r="AD174" s="528" t="s">
        <v>1402</v>
      </c>
      <c r="AE174" s="528" t="s">
        <v>1402</v>
      </c>
      <c r="AF174" s="528" t="s">
        <v>1402</v>
      </c>
      <c r="AG174" s="528" t="s">
        <v>1402</v>
      </c>
      <c r="AH174" s="528" t="s">
        <v>1402</v>
      </c>
      <c r="AI174" s="528" t="s">
        <v>1402</v>
      </c>
      <c r="AJ174" s="528" t="s">
        <v>1402</v>
      </c>
      <c r="AK174" s="528" t="s">
        <v>1402</v>
      </c>
      <c r="AL174" s="528" t="s">
        <v>1402</v>
      </c>
      <c r="AM174" s="528" t="s">
        <v>1402</v>
      </c>
      <c r="AN174" s="528" t="s">
        <v>1402</v>
      </c>
      <c r="AO174" s="528" t="s">
        <v>1402</v>
      </c>
      <c r="AP174" s="528" t="s">
        <v>1402</v>
      </c>
      <c r="AQ174" s="528" t="s">
        <v>1402</v>
      </c>
      <c r="AR174" s="528" t="s">
        <v>1402</v>
      </c>
      <c r="AS174" s="528" t="s">
        <v>1402</v>
      </c>
      <c r="AT174" s="528" t="s">
        <v>1402</v>
      </c>
      <c r="AU174" s="528" t="s">
        <v>1402</v>
      </c>
      <c r="AV174" s="528" t="s">
        <v>1402</v>
      </c>
      <c r="AW174" s="528" t="s">
        <v>1402</v>
      </c>
      <c r="AX174" s="528" t="s">
        <v>1402</v>
      </c>
      <c r="AY174" s="528" t="s">
        <v>1402</v>
      </c>
      <c r="AZ174" s="528" t="s">
        <v>1402</v>
      </c>
      <c r="BA174" s="528" t="s">
        <v>1402</v>
      </c>
      <c r="BB174" s="528" t="s">
        <v>1402</v>
      </c>
      <c r="BC174" s="528" t="s">
        <v>1402</v>
      </c>
      <c r="BD174" s="528" t="s">
        <v>1402</v>
      </c>
      <c r="BE174" s="528" t="s">
        <v>1649</v>
      </c>
      <c r="BF174" s="528" t="s">
        <v>1649</v>
      </c>
      <c r="BG174" s="528" t="s">
        <v>1649</v>
      </c>
      <c r="BH174" s="528" t="s">
        <v>1643</v>
      </c>
      <c r="BI174" s="528" t="s">
        <v>1649</v>
      </c>
      <c r="BJ174" s="528" t="s">
        <v>1649</v>
      </c>
      <c r="BK174" s="528" t="s">
        <v>1649</v>
      </c>
      <c r="BL174" s="528" t="s">
        <v>1402</v>
      </c>
      <c r="BM174" s="528" t="s">
        <v>1402</v>
      </c>
      <c r="BN174" s="528" t="s">
        <v>1643</v>
      </c>
      <c r="BO174" s="528" t="s">
        <v>1402</v>
      </c>
      <c r="BP174" s="528" t="s">
        <v>1402</v>
      </c>
      <c r="BQ174" s="528" t="s">
        <v>1402</v>
      </c>
      <c r="BR174" s="528" t="s">
        <v>1402</v>
      </c>
      <c r="BS174" s="528" t="s">
        <v>1402</v>
      </c>
      <c r="BT174" s="528" t="s">
        <v>1402</v>
      </c>
      <c r="BU174" s="528" t="s">
        <v>1402</v>
      </c>
      <c r="BV174" s="528" t="s">
        <v>1402</v>
      </c>
      <c r="BW174" s="528" t="s">
        <v>1402</v>
      </c>
      <c r="BX174" s="528" t="s">
        <v>1402</v>
      </c>
      <c r="BY174" s="528" t="s">
        <v>1402</v>
      </c>
      <c r="BZ174" s="528" t="s">
        <v>1402</v>
      </c>
      <c r="CA174" s="528" t="s">
        <v>1402</v>
      </c>
      <c r="CB174" s="528" t="s">
        <v>1402</v>
      </c>
      <c r="CC174" s="528" t="s">
        <v>1402</v>
      </c>
      <c r="CD174" s="528" t="s">
        <v>1402</v>
      </c>
      <c r="CE174" s="528" t="s">
        <v>1402</v>
      </c>
      <c r="CF174" s="528" t="s">
        <v>1402</v>
      </c>
      <c r="CG174" s="528" t="s">
        <v>1402</v>
      </c>
      <c r="CH174" s="528" t="s">
        <v>1402</v>
      </c>
      <c r="CI174" s="528" t="s">
        <v>1402</v>
      </c>
      <c r="CJ174" s="528" t="s">
        <v>1402</v>
      </c>
      <c r="CK174" s="528" t="s">
        <v>2011</v>
      </c>
      <c r="CL174" s="528" t="s">
        <v>1977</v>
      </c>
      <c r="CM174" s="528" t="s">
        <v>18</v>
      </c>
      <c r="CN174" s="528" t="s">
        <v>459</v>
      </c>
      <c r="CO174" s="528" t="s">
        <v>459</v>
      </c>
      <c r="CP174" s="528"/>
      <c r="CQ174" s="528"/>
      <c r="CR174" s="528"/>
      <c r="CS174" s="528"/>
      <c r="CT174" s="528"/>
      <c r="CU174" s="528"/>
      <c r="CV174" s="528"/>
      <c r="CW174" s="528"/>
      <c r="CX174" s="528" t="s">
        <v>2012</v>
      </c>
    </row>
    <row r="175" ht="14.25" spans="1:102">
      <c r="A175" s="529" t="s">
        <v>1337</v>
      </c>
      <c r="B175" s="529">
        <v>3047</v>
      </c>
      <c r="C175" s="529" t="s">
        <v>1250</v>
      </c>
      <c r="D175" s="529" t="s">
        <v>1402</v>
      </c>
      <c r="E175" s="529" t="s">
        <v>1643</v>
      </c>
      <c r="F175" s="529" t="s">
        <v>1402</v>
      </c>
      <c r="G175" s="529" t="s">
        <v>1402</v>
      </c>
      <c r="H175" s="529" t="s">
        <v>1402</v>
      </c>
      <c r="I175" s="529" t="e">
        <f>人物卡!$S$11*10+人物卡!$S$10*10</f>
        <v>#VALUE!</v>
      </c>
      <c r="J175" s="529" t="e">
        <f>人物卡!$S$11*10+人物卡!$S$8*10</f>
        <v>#VALUE!</v>
      </c>
      <c r="K175" s="529" t="s">
        <v>1402</v>
      </c>
      <c r="L175" s="529" t="s">
        <v>1402</v>
      </c>
      <c r="M175" s="529" t="s">
        <v>1402</v>
      </c>
      <c r="N175" s="529" t="s">
        <v>1402</v>
      </c>
      <c r="O175" s="529" t="s">
        <v>1402</v>
      </c>
      <c r="P175" s="529" t="s">
        <v>1402</v>
      </c>
      <c r="Q175" s="529" t="s">
        <v>1402</v>
      </c>
      <c r="R175" s="529" t="s">
        <v>1402</v>
      </c>
      <c r="S175" s="529" t="s">
        <v>1402</v>
      </c>
      <c r="T175" s="529" t="s">
        <v>1402</v>
      </c>
      <c r="U175" s="529" t="s">
        <v>1402</v>
      </c>
      <c r="V175" s="529" t="s">
        <v>1402</v>
      </c>
      <c r="W175" s="529" t="s">
        <v>1402</v>
      </c>
      <c r="X175" s="529" t="s">
        <v>1402</v>
      </c>
      <c r="Y175" s="529" t="s">
        <v>1402</v>
      </c>
      <c r="Z175" s="529" t="s">
        <v>1402</v>
      </c>
      <c r="AA175" s="529" t="s">
        <v>1643</v>
      </c>
      <c r="AB175" s="529" t="s">
        <v>1643</v>
      </c>
      <c r="AC175" s="529" t="s">
        <v>1402</v>
      </c>
      <c r="AD175" s="529" t="s">
        <v>1402</v>
      </c>
      <c r="AE175" s="529" t="s">
        <v>1402</v>
      </c>
      <c r="AF175" s="529" t="s">
        <v>1402</v>
      </c>
      <c r="AG175" s="529" t="s">
        <v>1402</v>
      </c>
      <c r="AH175" s="529" t="s">
        <v>1402</v>
      </c>
      <c r="AI175" s="529" t="s">
        <v>1402</v>
      </c>
      <c r="AJ175" s="529" t="s">
        <v>1402</v>
      </c>
      <c r="AK175" s="529" t="s">
        <v>1402</v>
      </c>
      <c r="AL175" s="529" t="s">
        <v>1402</v>
      </c>
      <c r="AM175" s="529" t="s">
        <v>1402</v>
      </c>
      <c r="AN175" s="529" t="s">
        <v>1402</v>
      </c>
      <c r="AO175" s="529" t="s">
        <v>1402</v>
      </c>
      <c r="AP175" s="529" t="s">
        <v>1402</v>
      </c>
      <c r="AQ175" s="529" t="s">
        <v>1402</v>
      </c>
      <c r="AR175" s="529" t="s">
        <v>1402</v>
      </c>
      <c r="AS175" s="529" t="s">
        <v>1402</v>
      </c>
      <c r="AT175" s="529" t="s">
        <v>1402</v>
      </c>
      <c r="AU175" s="529" t="s">
        <v>1402</v>
      </c>
      <c r="AV175" s="529" t="s">
        <v>1402</v>
      </c>
      <c r="AW175" s="529" t="s">
        <v>1402</v>
      </c>
      <c r="AX175" s="529" t="s">
        <v>1643</v>
      </c>
      <c r="AY175" s="529" t="s">
        <v>1643</v>
      </c>
      <c r="AZ175" s="529" t="s">
        <v>1402</v>
      </c>
      <c r="BA175" s="529" t="s">
        <v>1402</v>
      </c>
      <c r="BB175" s="529" t="s">
        <v>1643</v>
      </c>
      <c r="BC175" s="529" t="s">
        <v>1643</v>
      </c>
      <c r="BD175" s="529" t="s">
        <v>1402</v>
      </c>
      <c r="BE175" s="529" t="s">
        <v>1402</v>
      </c>
      <c r="BF175" s="529" t="s">
        <v>1402</v>
      </c>
      <c r="BG175" s="529" t="s">
        <v>1402</v>
      </c>
      <c r="BH175" s="529" t="s">
        <v>1402</v>
      </c>
      <c r="BI175" s="529" t="s">
        <v>1402</v>
      </c>
      <c r="BJ175" s="529" t="s">
        <v>1402</v>
      </c>
      <c r="BK175" s="529" t="s">
        <v>1402</v>
      </c>
      <c r="BL175" s="529" t="s">
        <v>1402</v>
      </c>
      <c r="BM175" s="529" t="s">
        <v>1402</v>
      </c>
      <c r="BN175" s="529" t="s">
        <v>1402</v>
      </c>
      <c r="BO175" s="529" t="s">
        <v>1402</v>
      </c>
      <c r="BP175" s="529" t="s">
        <v>1402</v>
      </c>
      <c r="BQ175" s="529" t="s">
        <v>1402</v>
      </c>
      <c r="BR175" s="529" t="s">
        <v>1402</v>
      </c>
      <c r="BS175" s="529" t="s">
        <v>1402</v>
      </c>
      <c r="BT175" s="529" t="s">
        <v>1402</v>
      </c>
      <c r="BU175" s="529" t="s">
        <v>1402</v>
      </c>
      <c r="BV175" s="529" t="s">
        <v>1402</v>
      </c>
      <c r="BW175" s="529" t="s">
        <v>1402</v>
      </c>
      <c r="BX175" s="529" t="s">
        <v>1402</v>
      </c>
      <c r="BY175" s="529" t="s">
        <v>1402</v>
      </c>
      <c r="BZ175" s="529" t="s">
        <v>1402</v>
      </c>
      <c r="CA175" s="529" t="s">
        <v>1402</v>
      </c>
      <c r="CB175" s="529" t="s">
        <v>1402</v>
      </c>
      <c r="CC175" s="529" t="s">
        <v>1402</v>
      </c>
      <c r="CD175" s="529" t="s">
        <v>1402</v>
      </c>
      <c r="CE175" s="529" t="s">
        <v>1402</v>
      </c>
      <c r="CF175" s="529" t="s">
        <v>1402</v>
      </c>
      <c r="CG175" s="529" t="s">
        <v>1402</v>
      </c>
      <c r="CH175" s="529" t="s">
        <v>1402</v>
      </c>
      <c r="CI175" s="529" t="s">
        <v>1402</v>
      </c>
      <c r="CJ175" s="529" t="s">
        <v>1402</v>
      </c>
      <c r="CK175" s="529" t="s">
        <v>2013</v>
      </c>
      <c r="CL175" s="529" t="s">
        <v>1942</v>
      </c>
      <c r="CM175" s="529" t="s">
        <v>21</v>
      </c>
      <c r="CN175" s="529" t="s">
        <v>459</v>
      </c>
      <c r="CO175" s="529" t="s">
        <v>459</v>
      </c>
      <c r="CP175" s="529"/>
      <c r="CQ175" s="529"/>
      <c r="CR175" s="529"/>
      <c r="CS175" s="529"/>
      <c r="CT175" s="529"/>
      <c r="CU175" s="529"/>
      <c r="CV175" s="529"/>
      <c r="CW175" s="529"/>
      <c r="CX175" s="529" t="s">
        <v>2014</v>
      </c>
    </row>
    <row r="176" ht="14.25" spans="1:102">
      <c r="A176" s="528" t="s">
        <v>1339</v>
      </c>
      <c r="B176" s="528">
        <v>3048</v>
      </c>
      <c r="C176" s="528" t="s">
        <v>929</v>
      </c>
      <c r="D176" s="528" t="s">
        <v>1402</v>
      </c>
      <c r="E176" s="528" t="s">
        <v>1643</v>
      </c>
      <c r="F176" s="528" t="s">
        <v>1402</v>
      </c>
      <c r="G176" s="528" t="s">
        <v>1402</v>
      </c>
      <c r="H176" s="528" t="s">
        <v>1402</v>
      </c>
      <c r="I176" s="528" t="e">
        <f>人物卡!$S$11*10+人物卡!$S$10*10</f>
        <v>#VALUE!</v>
      </c>
      <c r="J176" s="528" t="e">
        <f>人物卡!$S$11*10+人物卡!$S$8*10</f>
        <v>#VALUE!</v>
      </c>
      <c r="K176" s="528" t="s">
        <v>1402</v>
      </c>
      <c r="L176" s="528" t="s">
        <v>1402</v>
      </c>
      <c r="M176" s="528" t="s">
        <v>1402</v>
      </c>
      <c r="N176" s="528" t="s">
        <v>1402</v>
      </c>
      <c r="O176" s="528" t="s">
        <v>1649</v>
      </c>
      <c r="P176" s="528" t="s">
        <v>1402</v>
      </c>
      <c r="Q176" s="528" t="s">
        <v>1402</v>
      </c>
      <c r="R176" s="528" t="s">
        <v>1402</v>
      </c>
      <c r="S176" s="528" t="s">
        <v>1402</v>
      </c>
      <c r="T176" s="528" t="s">
        <v>1649</v>
      </c>
      <c r="U176" s="528" t="s">
        <v>1402</v>
      </c>
      <c r="V176" s="528" t="s">
        <v>1402</v>
      </c>
      <c r="W176" s="528" t="s">
        <v>1402</v>
      </c>
      <c r="X176" s="528" t="s">
        <v>1402</v>
      </c>
      <c r="Y176" s="528" t="s">
        <v>1402</v>
      </c>
      <c r="Z176" s="528" t="s">
        <v>1643</v>
      </c>
      <c r="AA176" s="528" t="s">
        <v>1402</v>
      </c>
      <c r="AB176" s="528" t="s">
        <v>1402</v>
      </c>
      <c r="AC176" s="528" t="s">
        <v>1402</v>
      </c>
      <c r="AD176" s="528" t="s">
        <v>1402</v>
      </c>
      <c r="AE176" s="528" t="s">
        <v>1402</v>
      </c>
      <c r="AF176" s="528" t="s">
        <v>1402</v>
      </c>
      <c r="AG176" s="528" t="s">
        <v>1649</v>
      </c>
      <c r="AH176" s="528" t="s">
        <v>1643</v>
      </c>
      <c r="AI176" s="528" t="s">
        <v>1402</v>
      </c>
      <c r="AJ176" s="528" t="s">
        <v>1402</v>
      </c>
      <c r="AK176" s="528" t="s">
        <v>1402</v>
      </c>
      <c r="AL176" s="528" t="s">
        <v>1402</v>
      </c>
      <c r="AM176" s="528" t="s">
        <v>1402</v>
      </c>
      <c r="AN176" s="528" t="s">
        <v>1402</v>
      </c>
      <c r="AO176" s="528" t="s">
        <v>1402</v>
      </c>
      <c r="AP176" s="528" t="s">
        <v>1402</v>
      </c>
      <c r="AQ176" s="528" t="s">
        <v>1402</v>
      </c>
      <c r="AR176" s="528" t="s">
        <v>1402</v>
      </c>
      <c r="AS176" s="528" t="s">
        <v>1643</v>
      </c>
      <c r="AT176" s="528" t="s">
        <v>1402</v>
      </c>
      <c r="AU176" s="528" t="s">
        <v>1402</v>
      </c>
      <c r="AV176" s="528" t="s">
        <v>1402</v>
      </c>
      <c r="AW176" s="528" t="s">
        <v>1402</v>
      </c>
      <c r="AX176" s="528" t="s">
        <v>1402</v>
      </c>
      <c r="AY176" s="528" t="s">
        <v>1402</v>
      </c>
      <c r="AZ176" s="528" t="s">
        <v>1402</v>
      </c>
      <c r="BA176" s="528" t="s">
        <v>1402</v>
      </c>
      <c r="BB176" s="528" t="s">
        <v>1643</v>
      </c>
      <c r="BC176" s="528" t="s">
        <v>1402</v>
      </c>
      <c r="BD176" s="528" t="s">
        <v>1643</v>
      </c>
      <c r="BE176" s="528" t="s">
        <v>1402</v>
      </c>
      <c r="BF176" s="528" t="s">
        <v>1402</v>
      </c>
      <c r="BG176" s="528" t="s">
        <v>1402</v>
      </c>
      <c r="BH176" s="528" t="s">
        <v>1402</v>
      </c>
      <c r="BI176" s="528" t="s">
        <v>1402</v>
      </c>
      <c r="BJ176" s="528" t="s">
        <v>1402</v>
      </c>
      <c r="BK176" s="528" t="s">
        <v>1402</v>
      </c>
      <c r="BL176" s="528" t="s">
        <v>1402</v>
      </c>
      <c r="BM176" s="528" t="s">
        <v>1402</v>
      </c>
      <c r="BN176" s="528" t="s">
        <v>1402</v>
      </c>
      <c r="BO176" s="528" t="s">
        <v>1402</v>
      </c>
      <c r="BP176" s="528" t="s">
        <v>1402</v>
      </c>
      <c r="BQ176" s="528" t="s">
        <v>1402</v>
      </c>
      <c r="BR176" s="528" t="s">
        <v>1402</v>
      </c>
      <c r="BS176" s="528" t="s">
        <v>1402</v>
      </c>
      <c r="BT176" s="528" t="s">
        <v>1402</v>
      </c>
      <c r="BU176" s="528" t="s">
        <v>1402</v>
      </c>
      <c r="BV176" s="528" t="s">
        <v>1402</v>
      </c>
      <c r="BW176" s="528" t="s">
        <v>1402</v>
      </c>
      <c r="BX176" s="528" t="s">
        <v>1402</v>
      </c>
      <c r="BY176" s="528" t="s">
        <v>1402</v>
      </c>
      <c r="BZ176" s="528" t="s">
        <v>1402</v>
      </c>
      <c r="CA176" s="528" t="s">
        <v>1402</v>
      </c>
      <c r="CB176" s="528" t="s">
        <v>1402</v>
      </c>
      <c r="CC176" s="528" t="s">
        <v>1402</v>
      </c>
      <c r="CD176" s="528" t="s">
        <v>1402</v>
      </c>
      <c r="CE176" s="528" t="s">
        <v>1402</v>
      </c>
      <c r="CF176" s="528" t="s">
        <v>1402</v>
      </c>
      <c r="CG176" s="528" t="s">
        <v>1402</v>
      </c>
      <c r="CH176" s="528" t="s">
        <v>1402</v>
      </c>
      <c r="CI176" s="528" t="s">
        <v>1402</v>
      </c>
      <c r="CJ176" s="528" t="s">
        <v>1402</v>
      </c>
      <c r="CK176" s="528" t="s">
        <v>2015</v>
      </c>
      <c r="CL176" s="528" t="s">
        <v>1950</v>
      </c>
      <c r="CM176" s="528" t="s">
        <v>21</v>
      </c>
      <c r="CN176" s="528" t="s">
        <v>459</v>
      </c>
      <c r="CO176" s="528" t="s">
        <v>459</v>
      </c>
      <c r="CP176" s="528"/>
      <c r="CQ176" s="528"/>
      <c r="CR176" s="528"/>
      <c r="CS176" s="528"/>
      <c r="CT176" s="528"/>
      <c r="CU176" s="528"/>
      <c r="CV176" s="528"/>
      <c r="CW176" s="528"/>
      <c r="CX176" s="528" t="s">
        <v>2016</v>
      </c>
    </row>
    <row r="177" ht="14.25" spans="1:102">
      <c r="A177" s="529" t="s">
        <v>2017</v>
      </c>
      <c r="B177" s="529">
        <v>4001</v>
      </c>
      <c r="C177" s="529" t="s">
        <v>813</v>
      </c>
      <c r="D177" s="529" t="s">
        <v>1402</v>
      </c>
      <c r="E177" s="529" t="s">
        <v>1649</v>
      </c>
      <c r="F177" s="529" t="s">
        <v>1649</v>
      </c>
      <c r="G177" s="529" t="s">
        <v>1649</v>
      </c>
      <c r="H177" s="529" t="s">
        <v>1649</v>
      </c>
      <c r="I177" s="529" t="s">
        <v>1649</v>
      </c>
      <c r="J177" s="529" t="s">
        <v>1649</v>
      </c>
      <c r="K177" s="529" t="s">
        <v>1649</v>
      </c>
      <c r="L177" s="529" t="s">
        <v>1649</v>
      </c>
      <c r="M177" s="529" t="s">
        <v>1402</v>
      </c>
      <c r="N177" s="529" t="s">
        <v>1402</v>
      </c>
      <c r="O177" s="529" t="s">
        <v>1402</v>
      </c>
      <c r="P177" s="529" t="s">
        <v>1402</v>
      </c>
      <c r="Q177" s="529" t="s">
        <v>1402</v>
      </c>
      <c r="R177" s="529" t="s">
        <v>1402</v>
      </c>
      <c r="S177" s="529" t="s">
        <v>1402</v>
      </c>
      <c r="T177" s="529" t="s">
        <v>1402</v>
      </c>
      <c r="U177" s="529" t="s">
        <v>1402</v>
      </c>
      <c r="V177" s="529" t="s">
        <v>1402</v>
      </c>
      <c r="W177" s="529" t="s">
        <v>1643</v>
      </c>
      <c r="X177" s="529" t="s">
        <v>1402</v>
      </c>
      <c r="Y177" s="529" t="s">
        <v>1402</v>
      </c>
      <c r="Z177" s="529" t="s">
        <v>1643</v>
      </c>
      <c r="AA177" s="529" t="s">
        <v>1643</v>
      </c>
      <c r="AB177" s="529" t="s">
        <v>1402</v>
      </c>
      <c r="AC177" s="529" t="s">
        <v>1402</v>
      </c>
      <c r="AD177" s="529" t="s">
        <v>1402</v>
      </c>
      <c r="AE177" s="529" t="s">
        <v>1402</v>
      </c>
      <c r="AF177" s="529" t="s">
        <v>1402</v>
      </c>
      <c r="AG177" s="529" t="s">
        <v>1402</v>
      </c>
      <c r="AH177" s="529" t="s">
        <v>1402</v>
      </c>
      <c r="AI177" s="529" t="s">
        <v>1402</v>
      </c>
      <c r="AJ177" s="529" t="s">
        <v>1402</v>
      </c>
      <c r="AK177" s="529" t="s">
        <v>1402</v>
      </c>
      <c r="AL177" s="529" t="s">
        <v>1402</v>
      </c>
      <c r="AM177" s="529" t="s">
        <v>1402</v>
      </c>
      <c r="AN177" s="529" t="s">
        <v>1402</v>
      </c>
      <c r="AO177" s="529" t="s">
        <v>1402</v>
      </c>
      <c r="AP177" s="529" t="s">
        <v>1402</v>
      </c>
      <c r="AQ177" s="529" t="s">
        <v>1402</v>
      </c>
      <c r="AR177" s="529" t="s">
        <v>1402</v>
      </c>
      <c r="AS177" s="529" t="s">
        <v>1402</v>
      </c>
      <c r="AT177" s="529" t="s">
        <v>1402</v>
      </c>
      <c r="AU177" s="529" t="s">
        <v>1402</v>
      </c>
      <c r="AV177" s="529" t="s">
        <v>1402</v>
      </c>
      <c r="AW177" s="529" t="s">
        <v>1643</v>
      </c>
      <c r="AX177" s="529" t="s">
        <v>1643</v>
      </c>
      <c r="AY177" s="529" t="s">
        <v>1402</v>
      </c>
      <c r="AZ177" s="529" t="s">
        <v>1402</v>
      </c>
      <c r="BA177" s="529" t="s">
        <v>1402</v>
      </c>
      <c r="BB177" s="529" t="s">
        <v>1402</v>
      </c>
      <c r="BC177" s="529" t="s">
        <v>1402</v>
      </c>
      <c r="BD177" s="529" t="s">
        <v>1402</v>
      </c>
      <c r="BE177" s="529" t="s">
        <v>1402</v>
      </c>
      <c r="BF177" s="529" t="s">
        <v>1402</v>
      </c>
      <c r="BG177" s="529" t="s">
        <v>1402</v>
      </c>
      <c r="BH177" s="529" t="s">
        <v>1402</v>
      </c>
      <c r="BI177" s="529" t="s">
        <v>1402</v>
      </c>
      <c r="BJ177" s="529" t="s">
        <v>1402</v>
      </c>
      <c r="BK177" s="529" t="s">
        <v>1402</v>
      </c>
      <c r="BL177" s="529" t="s">
        <v>1402</v>
      </c>
      <c r="BM177" s="529" t="s">
        <v>1402</v>
      </c>
      <c r="BN177" s="529" t="s">
        <v>1402</v>
      </c>
      <c r="BO177" s="529" t="s">
        <v>1402</v>
      </c>
      <c r="BP177" s="529" t="s">
        <v>1402</v>
      </c>
      <c r="BQ177" s="529" t="s">
        <v>1402</v>
      </c>
      <c r="BR177" s="529" t="s">
        <v>1402</v>
      </c>
      <c r="BS177" s="529" t="s">
        <v>1402</v>
      </c>
      <c r="BT177" s="529" t="s">
        <v>1402</v>
      </c>
      <c r="BU177" s="529" t="s">
        <v>1402</v>
      </c>
      <c r="BV177" s="529" t="s">
        <v>1402</v>
      </c>
      <c r="BW177" s="529" t="s">
        <v>1643</v>
      </c>
      <c r="BX177" s="529" t="s">
        <v>1402</v>
      </c>
      <c r="BY177" s="529" t="s">
        <v>1402</v>
      </c>
      <c r="BZ177" s="529" t="s">
        <v>1402</v>
      </c>
      <c r="CA177" s="529" t="s">
        <v>1402</v>
      </c>
      <c r="CB177" s="529" t="s">
        <v>1402</v>
      </c>
      <c r="CC177" s="529" t="s">
        <v>1402</v>
      </c>
      <c r="CD177" s="529" t="s">
        <v>1402</v>
      </c>
      <c r="CE177" s="529" t="s">
        <v>1402</v>
      </c>
      <c r="CF177" s="529" t="s">
        <v>1402</v>
      </c>
      <c r="CG177" s="529" t="s">
        <v>1402</v>
      </c>
      <c r="CH177" s="529" t="s">
        <v>1402</v>
      </c>
      <c r="CI177" s="529" t="s">
        <v>1402</v>
      </c>
      <c r="CJ177" s="529" t="s">
        <v>1402</v>
      </c>
      <c r="CK177" s="529" t="s">
        <v>2018</v>
      </c>
      <c r="CL177" s="529" t="s">
        <v>1658</v>
      </c>
      <c r="CM177" s="529" t="s">
        <v>31</v>
      </c>
      <c r="CN177" s="529" t="s">
        <v>459</v>
      </c>
      <c r="CO177" s="529" t="s">
        <v>459</v>
      </c>
      <c r="CP177" s="529"/>
      <c r="CQ177" s="529"/>
      <c r="CR177" s="529"/>
      <c r="CS177" s="529"/>
      <c r="CT177" s="529"/>
      <c r="CU177" s="529"/>
      <c r="CV177" s="529"/>
      <c r="CW177" s="529"/>
      <c r="CX177" s="529" t="s">
        <v>2019</v>
      </c>
    </row>
    <row r="178" ht="14.25" spans="1:102">
      <c r="A178" s="528" t="s">
        <v>2020</v>
      </c>
      <c r="B178" s="528">
        <v>4002</v>
      </c>
      <c r="C178" s="528" t="s">
        <v>836</v>
      </c>
      <c r="D178" s="528" t="s">
        <v>1402</v>
      </c>
      <c r="E178" s="528" t="s">
        <v>1402</v>
      </c>
      <c r="F178" s="528" t="s">
        <v>1402</v>
      </c>
      <c r="G178" s="528" t="s">
        <v>1402</v>
      </c>
      <c r="H178" s="528" t="s">
        <v>1402</v>
      </c>
      <c r="I178" s="528" t="s">
        <v>1402</v>
      </c>
      <c r="J178" s="528" t="s">
        <v>1402</v>
      </c>
      <c r="K178" s="528" t="s">
        <v>1402</v>
      </c>
      <c r="L178" s="528" t="s">
        <v>1402</v>
      </c>
      <c r="M178" s="528" t="s">
        <v>1402</v>
      </c>
      <c r="N178" s="528" t="s">
        <v>1402</v>
      </c>
      <c r="O178" s="528" t="s">
        <v>1643</v>
      </c>
      <c r="P178" s="528" t="s">
        <v>1643</v>
      </c>
      <c r="Q178" s="528" t="s">
        <v>1643</v>
      </c>
      <c r="R178" s="528" t="s">
        <v>1643</v>
      </c>
      <c r="S178" s="528" t="s">
        <v>1402</v>
      </c>
      <c r="T178" s="528" t="s">
        <v>1402</v>
      </c>
      <c r="U178" s="528" t="s">
        <v>1402</v>
      </c>
      <c r="V178" s="528" t="s">
        <v>1402</v>
      </c>
      <c r="W178" s="528" t="s">
        <v>1643</v>
      </c>
      <c r="X178" s="528" t="s">
        <v>1402</v>
      </c>
      <c r="Y178" s="528" t="s">
        <v>1402</v>
      </c>
      <c r="Z178" s="528" t="s">
        <v>1643</v>
      </c>
      <c r="AA178" s="528" t="s">
        <v>1643</v>
      </c>
      <c r="AB178" s="528" t="s">
        <v>1402</v>
      </c>
      <c r="AC178" s="528" t="s">
        <v>1402</v>
      </c>
      <c r="AD178" s="528" t="s">
        <v>1402</v>
      </c>
      <c r="AE178" s="528" t="s">
        <v>1402</v>
      </c>
      <c r="AF178" s="528" t="s">
        <v>1402</v>
      </c>
      <c r="AG178" s="528" t="s">
        <v>1402</v>
      </c>
      <c r="AH178" s="528" t="s">
        <v>1402</v>
      </c>
      <c r="AI178" s="528" t="s">
        <v>1402</v>
      </c>
      <c r="AJ178" s="528" t="s">
        <v>1402</v>
      </c>
      <c r="AK178" s="528" t="s">
        <v>1402</v>
      </c>
      <c r="AL178" s="528" t="s">
        <v>1402</v>
      </c>
      <c r="AM178" s="528" t="s">
        <v>1402</v>
      </c>
      <c r="AN178" s="528" t="s">
        <v>1402</v>
      </c>
      <c r="AO178" s="528" t="s">
        <v>1402</v>
      </c>
      <c r="AP178" s="528" t="s">
        <v>1643</v>
      </c>
      <c r="AQ178" s="528" t="s">
        <v>1402</v>
      </c>
      <c r="AR178" s="528" t="s">
        <v>1402</v>
      </c>
      <c r="AS178" s="528" t="s">
        <v>1402</v>
      </c>
      <c r="AT178" s="528" t="s">
        <v>1402</v>
      </c>
      <c r="AU178" s="528" t="s">
        <v>1402</v>
      </c>
      <c r="AV178" s="528" t="s">
        <v>1402</v>
      </c>
      <c r="AW178" s="528" t="s">
        <v>1643</v>
      </c>
      <c r="AX178" s="528" t="s">
        <v>1402</v>
      </c>
      <c r="AY178" s="528" t="s">
        <v>1402</v>
      </c>
      <c r="AZ178" s="528" t="s">
        <v>1402</v>
      </c>
      <c r="BA178" s="528" t="s">
        <v>1643</v>
      </c>
      <c r="BB178" s="528" t="s">
        <v>1402</v>
      </c>
      <c r="BC178" s="528" t="s">
        <v>1402</v>
      </c>
      <c r="BD178" s="528" t="s">
        <v>1402</v>
      </c>
      <c r="BE178" s="528" t="s">
        <v>1402</v>
      </c>
      <c r="BF178" s="528" t="s">
        <v>1402</v>
      </c>
      <c r="BG178" s="528" t="s">
        <v>1402</v>
      </c>
      <c r="BH178" s="528" t="s">
        <v>1402</v>
      </c>
      <c r="BI178" s="528" t="s">
        <v>1402</v>
      </c>
      <c r="BJ178" s="528" t="s">
        <v>1402</v>
      </c>
      <c r="BK178" s="528" t="s">
        <v>1402</v>
      </c>
      <c r="BL178" s="528" t="s">
        <v>1402</v>
      </c>
      <c r="BM178" s="528" t="s">
        <v>1402</v>
      </c>
      <c r="BN178" s="528" t="s">
        <v>1402</v>
      </c>
      <c r="BO178" s="528" t="s">
        <v>1402</v>
      </c>
      <c r="BP178" s="528" t="s">
        <v>1402</v>
      </c>
      <c r="BQ178" s="528" t="s">
        <v>1402</v>
      </c>
      <c r="BR178" s="528" t="s">
        <v>1402</v>
      </c>
      <c r="BS178" s="528" t="s">
        <v>1402</v>
      </c>
      <c r="BT178" s="528" t="s">
        <v>1402</v>
      </c>
      <c r="BU178" s="528" t="s">
        <v>1402</v>
      </c>
      <c r="BV178" s="528" t="s">
        <v>1402</v>
      </c>
      <c r="BW178" s="528" t="s">
        <v>1643</v>
      </c>
      <c r="BX178" s="528" t="s">
        <v>1402</v>
      </c>
      <c r="BY178" s="528" t="s">
        <v>1643</v>
      </c>
      <c r="BZ178" s="528" t="s">
        <v>1402</v>
      </c>
      <c r="CA178" s="528" t="s">
        <v>1402</v>
      </c>
      <c r="CB178" s="528" t="s">
        <v>1402</v>
      </c>
      <c r="CC178" s="528" t="s">
        <v>1402</v>
      </c>
      <c r="CD178" s="528" t="s">
        <v>1402</v>
      </c>
      <c r="CE178" s="528" t="s">
        <v>1402</v>
      </c>
      <c r="CF178" s="528" t="s">
        <v>1402</v>
      </c>
      <c r="CG178" s="528" t="s">
        <v>1402</v>
      </c>
      <c r="CH178" s="528" t="s">
        <v>1643</v>
      </c>
      <c r="CI178" s="528" t="s">
        <v>1402</v>
      </c>
      <c r="CJ178" s="528" t="s">
        <v>1402</v>
      </c>
      <c r="CK178" s="528" t="s">
        <v>2021</v>
      </c>
      <c r="CL178" s="528" t="s">
        <v>2022</v>
      </c>
      <c r="CM178" s="528" t="s">
        <v>31</v>
      </c>
      <c r="CN178" s="528" t="s">
        <v>459</v>
      </c>
      <c r="CO178" s="528" t="s">
        <v>459</v>
      </c>
      <c r="CP178" s="528"/>
      <c r="CQ178" s="528"/>
      <c r="CR178" s="528"/>
      <c r="CS178" s="528"/>
      <c r="CT178" s="528"/>
      <c r="CU178" s="528"/>
      <c r="CV178" s="528"/>
      <c r="CW178" s="528"/>
      <c r="CX178" s="528" t="s">
        <v>2023</v>
      </c>
    </row>
    <row r="179" ht="14.25" spans="1:102">
      <c r="A179" s="529" t="s">
        <v>2024</v>
      </c>
      <c r="B179" s="529">
        <v>4003</v>
      </c>
      <c r="C179" s="529" t="s">
        <v>889</v>
      </c>
      <c r="D179" s="529" t="s">
        <v>1643</v>
      </c>
      <c r="E179" s="529" t="s">
        <v>1402</v>
      </c>
      <c r="F179" s="529" t="s">
        <v>1402</v>
      </c>
      <c r="G179" s="529" t="s">
        <v>1402</v>
      </c>
      <c r="H179" s="529" t="s">
        <v>1402</v>
      </c>
      <c r="I179" s="529" t="s">
        <v>1402</v>
      </c>
      <c r="J179" s="529" t="s">
        <v>1402</v>
      </c>
      <c r="K179" s="529" t="s">
        <v>1402</v>
      </c>
      <c r="L179" s="529" t="s">
        <v>1402</v>
      </c>
      <c r="M179" s="529" t="s">
        <v>1402</v>
      </c>
      <c r="N179" s="529" t="s">
        <v>1402</v>
      </c>
      <c r="O179" s="529" t="s">
        <v>1402</v>
      </c>
      <c r="P179" s="529" t="s">
        <v>1402</v>
      </c>
      <c r="Q179" s="529" t="s">
        <v>1402</v>
      </c>
      <c r="R179" s="529" t="s">
        <v>1402</v>
      </c>
      <c r="S179" s="529" t="s">
        <v>1402</v>
      </c>
      <c r="T179" s="529" t="s">
        <v>1402</v>
      </c>
      <c r="U179" s="529" t="s">
        <v>1402</v>
      </c>
      <c r="V179" s="529" t="s">
        <v>1402</v>
      </c>
      <c r="W179" s="529" t="s">
        <v>1643</v>
      </c>
      <c r="X179" s="529" t="s">
        <v>1402</v>
      </c>
      <c r="Y179" s="529" t="s">
        <v>1402</v>
      </c>
      <c r="Z179" s="529" t="s">
        <v>1402</v>
      </c>
      <c r="AA179" s="529" t="s">
        <v>1402</v>
      </c>
      <c r="AB179" s="529" t="s">
        <v>1402</v>
      </c>
      <c r="AC179" s="529" t="s">
        <v>1402</v>
      </c>
      <c r="AD179" s="529" t="s">
        <v>1402</v>
      </c>
      <c r="AE179" s="529" t="s">
        <v>1402</v>
      </c>
      <c r="AF179" s="529" t="s">
        <v>1402</v>
      </c>
      <c r="AG179" s="529" t="s">
        <v>1402</v>
      </c>
      <c r="AH179" s="529" t="s">
        <v>1402</v>
      </c>
      <c r="AI179" s="529" t="s">
        <v>1402</v>
      </c>
      <c r="AJ179" s="529" t="s">
        <v>1649</v>
      </c>
      <c r="AK179" s="529" t="s">
        <v>1402</v>
      </c>
      <c r="AL179" s="529" t="s">
        <v>1402</v>
      </c>
      <c r="AM179" s="529" t="s">
        <v>1402</v>
      </c>
      <c r="AN179" s="529" t="s">
        <v>1402</v>
      </c>
      <c r="AO179" s="529" t="s">
        <v>1402</v>
      </c>
      <c r="AP179" s="529" t="s">
        <v>1402</v>
      </c>
      <c r="AQ179" s="529" t="s">
        <v>1649</v>
      </c>
      <c r="AR179" s="529" t="s">
        <v>1402</v>
      </c>
      <c r="AS179" s="529" t="s">
        <v>1402</v>
      </c>
      <c r="AT179" s="529" t="s">
        <v>1402</v>
      </c>
      <c r="AU179" s="529" t="s">
        <v>1402</v>
      </c>
      <c r="AV179" s="529" t="s">
        <v>1402</v>
      </c>
      <c r="AW179" s="529" t="s">
        <v>1643</v>
      </c>
      <c r="AX179" s="529" t="s">
        <v>1643</v>
      </c>
      <c r="AY179" s="529" t="s">
        <v>1643</v>
      </c>
      <c r="AZ179" s="529" t="s">
        <v>1402</v>
      </c>
      <c r="BA179" s="529" t="s">
        <v>1402</v>
      </c>
      <c r="BB179" s="529" t="s">
        <v>1402</v>
      </c>
      <c r="BC179" s="529" t="s">
        <v>1402</v>
      </c>
      <c r="BD179" s="529" t="s">
        <v>1402</v>
      </c>
      <c r="BE179" s="529" t="s">
        <v>1402</v>
      </c>
      <c r="BF179" s="529" t="s">
        <v>1402</v>
      </c>
      <c r="BG179" s="529" t="s">
        <v>1402</v>
      </c>
      <c r="BH179" s="529" t="s">
        <v>1402</v>
      </c>
      <c r="BI179" s="529" t="s">
        <v>1402</v>
      </c>
      <c r="BJ179" s="529" t="s">
        <v>1402</v>
      </c>
      <c r="BK179" s="529" t="s">
        <v>1402</v>
      </c>
      <c r="BL179" s="529" t="s">
        <v>1402</v>
      </c>
      <c r="BM179" s="529" t="s">
        <v>1402</v>
      </c>
      <c r="BN179" s="529" t="s">
        <v>1402</v>
      </c>
      <c r="BO179" s="529" t="s">
        <v>1402</v>
      </c>
      <c r="BP179" s="529" t="s">
        <v>1402</v>
      </c>
      <c r="BQ179" s="529" t="s">
        <v>1402</v>
      </c>
      <c r="BR179" s="529" t="s">
        <v>1402</v>
      </c>
      <c r="BS179" s="529" t="s">
        <v>1402</v>
      </c>
      <c r="BT179" s="529" t="s">
        <v>1402</v>
      </c>
      <c r="BU179" s="529" t="s">
        <v>1402</v>
      </c>
      <c r="BV179" s="529" t="s">
        <v>1643</v>
      </c>
      <c r="BW179" s="529" t="s">
        <v>1643</v>
      </c>
      <c r="BX179" s="529" t="s">
        <v>1402</v>
      </c>
      <c r="BY179" s="529" t="s">
        <v>1402</v>
      </c>
      <c r="BZ179" s="529" t="s">
        <v>1402</v>
      </c>
      <c r="CA179" s="529" t="s">
        <v>1402</v>
      </c>
      <c r="CB179" s="529" t="s">
        <v>1402</v>
      </c>
      <c r="CC179" s="529" t="s">
        <v>1402</v>
      </c>
      <c r="CD179" s="529" t="s">
        <v>1402</v>
      </c>
      <c r="CE179" s="529" t="s">
        <v>1402</v>
      </c>
      <c r="CF179" s="529" t="s">
        <v>1402</v>
      </c>
      <c r="CG179" s="529" t="s">
        <v>1402</v>
      </c>
      <c r="CH179" s="529" t="s">
        <v>1402</v>
      </c>
      <c r="CI179" s="529" t="s">
        <v>1402</v>
      </c>
      <c r="CJ179" s="529" t="s">
        <v>1402</v>
      </c>
      <c r="CK179" s="529" t="s">
        <v>2025</v>
      </c>
      <c r="CL179" s="529" t="s">
        <v>1658</v>
      </c>
      <c r="CM179" s="529" t="s">
        <v>31</v>
      </c>
      <c r="CN179" s="529" t="s">
        <v>459</v>
      </c>
      <c r="CO179" s="529" t="s">
        <v>459</v>
      </c>
      <c r="CP179" s="529"/>
      <c r="CQ179" s="529"/>
      <c r="CR179" s="529"/>
      <c r="CS179" s="529"/>
      <c r="CT179" s="529"/>
      <c r="CU179" s="529"/>
      <c r="CV179" s="529"/>
      <c r="CW179" s="529"/>
      <c r="CX179" s="529" t="s">
        <v>2026</v>
      </c>
    </row>
    <row r="180" ht="14.25" spans="1:102">
      <c r="A180" s="528" t="s">
        <v>2027</v>
      </c>
      <c r="B180" s="528">
        <v>4004</v>
      </c>
      <c r="C180" s="528" t="s">
        <v>1352</v>
      </c>
      <c r="D180" s="528" t="s">
        <v>1402</v>
      </c>
      <c r="E180" s="528" t="s">
        <v>1649</v>
      </c>
      <c r="F180" s="528" t="s">
        <v>1649</v>
      </c>
      <c r="G180" s="528" t="s">
        <v>1649</v>
      </c>
      <c r="H180" s="528" t="s">
        <v>1649</v>
      </c>
      <c r="I180" s="528" t="s">
        <v>1649</v>
      </c>
      <c r="J180" s="528" t="s">
        <v>1649</v>
      </c>
      <c r="K180" s="528" t="s">
        <v>1649</v>
      </c>
      <c r="L180" s="528" t="s">
        <v>1649</v>
      </c>
      <c r="M180" s="528" t="s">
        <v>1402</v>
      </c>
      <c r="N180" s="528" t="s">
        <v>1402</v>
      </c>
      <c r="O180" s="528" t="s">
        <v>1402</v>
      </c>
      <c r="P180" s="528" t="s">
        <v>1402</v>
      </c>
      <c r="Q180" s="528" t="s">
        <v>1402</v>
      </c>
      <c r="R180" s="528" t="s">
        <v>1402</v>
      </c>
      <c r="S180" s="528" t="s">
        <v>1402</v>
      </c>
      <c r="T180" s="528" t="s">
        <v>1643</v>
      </c>
      <c r="U180" s="528" t="s">
        <v>1402</v>
      </c>
      <c r="V180" s="528" t="s">
        <v>1402</v>
      </c>
      <c r="W180" s="528" t="s">
        <v>1402</v>
      </c>
      <c r="X180" s="528" t="s">
        <v>1402</v>
      </c>
      <c r="Y180" s="528" t="s">
        <v>1402</v>
      </c>
      <c r="Z180" s="528" t="s">
        <v>1402</v>
      </c>
      <c r="AA180" s="528" t="s">
        <v>1402</v>
      </c>
      <c r="AB180" s="528" t="s">
        <v>1643</v>
      </c>
      <c r="AC180" s="528" t="s">
        <v>1402</v>
      </c>
      <c r="AD180" s="528" t="s">
        <v>1402</v>
      </c>
      <c r="AE180" s="528" t="s">
        <v>1402</v>
      </c>
      <c r="AF180" s="528" t="s">
        <v>1402</v>
      </c>
      <c r="AG180" s="528" t="s">
        <v>1643</v>
      </c>
      <c r="AH180" s="528" t="s">
        <v>1402</v>
      </c>
      <c r="AI180" s="528" t="s">
        <v>1402</v>
      </c>
      <c r="AJ180" s="528" t="s">
        <v>1402</v>
      </c>
      <c r="AK180" s="528" t="s">
        <v>1402</v>
      </c>
      <c r="AL180" s="528" t="s">
        <v>1402</v>
      </c>
      <c r="AM180" s="528" t="s">
        <v>1402</v>
      </c>
      <c r="AN180" s="528" t="s">
        <v>1402</v>
      </c>
      <c r="AO180" s="528" t="s">
        <v>1402</v>
      </c>
      <c r="AP180" s="528" t="s">
        <v>1402</v>
      </c>
      <c r="AQ180" s="528" t="s">
        <v>1402</v>
      </c>
      <c r="AR180" s="528" t="s">
        <v>1402</v>
      </c>
      <c r="AS180" s="528" t="s">
        <v>1402</v>
      </c>
      <c r="AT180" s="528" t="s">
        <v>1402</v>
      </c>
      <c r="AU180" s="528" t="s">
        <v>1402</v>
      </c>
      <c r="AV180" s="528" t="s">
        <v>1402</v>
      </c>
      <c r="AW180" s="528" t="s">
        <v>1402</v>
      </c>
      <c r="AX180" s="528" t="s">
        <v>1643</v>
      </c>
      <c r="AY180" s="528" t="s">
        <v>1643</v>
      </c>
      <c r="AZ180" s="528" t="s">
        <v>1402</v>
      </c>
      <c r="BA180" s="528" t="s">
        <v>1402</v>
      </c>
      <c r="BB180" s="528" t="s">
        <v>1402</v>
      </c>
      <c r="BC180" s="528" t="s">
        <v>1402</v>
      </c>
      <c r="BD180" s="528" t="s">
        <v>1402</v>
      </c>
      <c r="BE180" s="528" t="s">
        <v>1649</v>
      </c>
      <c r="BF180" s="528" t="s">
        <v>1402</v>
      </c>
      <c r="BG180" s="528" t="s">
        <v>1402</v>
      </c>
      <c r="BH180" s="528" t="s">
        <v>1402</v>
      </c>
      <c r="BI180" s="528" t="s">
        <v>1402</v>
      </c>
      <c r="BJ180" s="528" t="s">
        <v>1402</v>
      </c>
      <c r="BK180" s="528" t="s">
        <v>1402</v>
      </c>
      <c r="BL180" s="528" t="s">
        <v>1402</v>
      </c>
      <c r="BM180" s="528" t="s">
        <v>1649</v>
      </c>
      <c r="BN180" s="528" t="s">
        <v>1402</v>
      </c>
      <c r="BO180" s="528" t="s">
        <v>1402</v>
      </c>
      <c r="BP180" s="528" t="s">
        <v>1402</v>
      </c>
      <c r="BQ180" s="528" t="s">
        <v>1402</v>
      </c>
      <c r="BR180" s="528" t="s">
        <v>1402</v>
      </c>
      <c r="BS180" s="528" t="s">
        <v>1402</v>
      </c>
      <c r="BT180" s="528" t="s">
        <v>1402</v>
      </c>
      <c r="BU180" s="528" t="s">
        <v>1402</v>
      </c>
      <c r="BV180" s="528" t="s">
        <v>1402</v>
      </c>
      <c r="BW180" s="528" t="s">
        <v>1402</v>
      </c>
      <c r="BX180" s="528" t="s">
        <v>1402</v>
      </c>
      <c r="BY180" s="528" t="s">
        <v>1402</v>
      </c>
      <c r="BZ180" s="528" t="s">
        <v>1402</v>
      </c>
      <c r="CA180" s="528" t="s">
        <v>1402</v>
      </c>
      <c r="CB180" s="528" t="s">
        <v>1402</v>
      </c>
      <c r="CC180" s="528" t="s">
        <v>1402</v>
      </c>
      <c r="CD180" s="528" t="s">
        <v>1402</v>
      </c>
      <c r="CE180" s="528" t="s">
        <v>1402</v>
      </c>
      <c r="CF180" s="528" t="s">
        <v>1402</v>
      </c>
      <c r="CG180" s="528" t="s">
        <v>1402</v>
      </c>
      <c r="CH180" s="528" t="s">
        <v>1402</v>
      </c>
      <c r="CI180" s="528" t="s">
        <v>1402</v>
      </c>
      <c r="CJ180" s="528" t="s">
        <v>1402</v>
      </c>
      <c r="CK180" s="528" t="s">
        <v>2028</v>
      </c>
      <c r="CL180" s="528" t="s">
        <v>1658</v>
      </c>
      <c r="CM180" s="528" t="s">
        <v>447</v>
      </c>
      <c r="CN180" s="528" t="s">
        <v>459</v>
      </c>
      <c r="CO180" s="528" t="s">
        <v>459</v>
      </c>
      <c r="CP180" s="528"/>
      <c r="CQ180" s="528"/>
      <c r="CR180" s="528"/>
      <c r="CS180" s="528"/>
      <c r="CT180" s="528"/>
      <c r="CU180" s="528"/>
      <c r="CV180" s="528"/>
      <c r="CW180" s="528"/>
      <c r="CX180" s="528" t="s">
        <v>2029</v>
      </c>
    </row>
    <row r="181" ht="14.25" spans="1:102">
      <c r="A181" s="529" t="s">
        <v>2030</v>
      </c>
      <c r="B181" s="529">
        <v>4005</v>
      </c>
      <c r="C181" s="529" t="s">
        <v>1356</v>
      </c>
      <c r="D181" s="529" t="s">
        <v>1402</v>
      </c>
      <c r="E181" s="529" t="s">
        <v>1649</v>
      </c>
      <c r="F181" s="529" t="s">
        <v>1649</v>
      </c>
      <c r="G181" s="529" t="s">
        <v>1649</v>
      </c>
      <c r="H181" s="529" t="s">
        <v>1649</v>
      </c>
      <c r="I181" s="529" t="s">
        <v>1649</v>
      </c>
      <c r="J181" s="529" t="s">
        <v>1649</v>
      </c>
      <c r="K181" s="529" t="s">
        <v>1649</v>
      </c>
      <c r="L181" s="529" t="s">
        <v>1649</v>
      </c>
      <c r="M181" s="529" t="s">
        <v>1402</v>
      </c>
      <c r="N181" s="529" t="s">
        <v>1402</v>
      </c>
      <c r="O181" s="529" t="s">
        <v>1402</v>
      </c>
      <c r="P181" s="529" t="s">
        <v>1402</v>
      </c>
      <c r="Q181" s="529" t="s">
        <v>1402</v>
      </c>
      <c r="R181" s="529" t="s">
        <v>1402</v>
      </c>
      <c r="S181" s="529" t="s">
        <v>1402</v>
      </c>
      <c r="T181" s="529" t="s">
        <v>1402</v>
      </c>
      <c r="U181" s="529" t="s">
        <v>1402</v>
      </c>
      <c r="V181" s="529" t="s">
        <v>1643</v>
      </c>
      <c r="W181" s="529" t="s">
        <v>1402</v>
      </c>
      <c r="X181" s="529" t="s">
        <v>1402</v>
      </c>
      <c r="Y181" s="529" t="s">
        <v>1402</v>
      </c>
      <c r="Z181" s="529" t="s">
        <v>1402</v>
      </c>
      <c r="AA181" s="529" t="s">
        <v>1402</v>
      </c>
      <c r="AB181" s="529" t="s">
        <v>1402</v>
      </c>
      <c r="AC181" s="529" t="s">
        <v>1402</v>
      </c>
      <c r="AD181" s="529" t="s">
        <v>1402</v>
      </c>
      <c r="AE181" s="529" t="s">
        <v>1402</v>
      </c>
      <c r="AF181" s="529" t="s">
        <v>1402</v>
      </c>
      <c r="AG181" s="529" t="s">
        <v>1402</v>
      </c>
      <c r="AH181" s="529" t="s">
        <v>1402</v>
      </c>
      <c r="AI181" s="529" t="s">
        <v>1402</v>
      </c>
      <c r="AJ181" s="529" t="s">
        <v>1402</v>
      </c>
      <c r="AK181" s="529" t="s">
        <v>1402</v>
      </c>
      <c r="AL181" s="529" t="s">
        <v>1402</v>
      </c>
      <c r="AM181" s="529" t="s">
        <v>1402</v>
      </c>
      <c r="AN181" s="529" t="s">
        <v>1402</v>
      </c>
      <c r="AO181" s="529" t="s">
        <v>1402</v>
      </c>
      <c r="AP181" s="529" t="s">
        <v>1402</v>
      </c>
      <c r="AQ181" s="529" t="s">
        <v>1402</v>
      </c>
      <c r="AR181" s="529" t="s">
        <v>1402</v>
      </c>
      <c r="AS181" s="529" t="s">
        <v>1402</v>
      </c>
      <c r="AT181" s="529" t="s">
        <v>1402</v>
      </c>
      <c r="AU181" s="529" t="s">
        <v>1402</v>
      </c>
      <c r="AV181" s="529" t="s">
        <v>1402</v>
      </c>
      <c r="AW181" s="529" t="s">
        <v>1402</v>
      </c>
      <c r="AX181" s="529" t="s">
        <v>1643</v>
      </c>
      <c r="AY181" s="529" t="s">
        <v>1402</v>
      </c>
      <c r="AZ181" s="529" t="s">
        <v>1402</v>
      </c>
      <c r="BA181" s="529" t="s">
        <v>1402</v>
      </c>
      <c r="BB181" s="529" t="s">
        <v>1402</v>
      </c>
      <c r="BC181" s="529" t="s">
        <v>1402</v>
      </c>
      <c r="BD181" s="529" t="s">
        <v>1402</v>
      </c>
      <c r="BE181" s="529" t="s">
        <v>1402</v>
      </c>
      <c r="BF181" s="529" t="s">
        <v>1402</v>
      </c>
      <c r="BG181" s="529" t="s">
        <v>1402</v>
      </c>
      <c r="BH181" s="529" t="s">
        <v>1402</v>
      </c>
      <c r="BI181" s="529" t="s">
        <v>1402</v>
      </c>
      <c r="BJ181" s="529" t="s">
        <v>1402</v>
      </c>
      <c r="BK181" s="529" t="s">
        <v>1402</v>
      </c>
      <c r="BL181" s="529" t="s">
        <v>1402</v>
      </c>
      <c r="BM181" s="529" t="s">
        <v>1643</v>
      </c>
      <c r="BN181" s="529" t="s">
        <v>1402</v>
      </c>
      <c r="BO181" s="529" t="s">
        <v>1643</v>
      </c>
      <c r="BP181" s="529" t="s">
        <v>1643</v>
      </c>
      <c r="BQ181" s="529" t="s">
        <v>1643</v>
      </c>
      <c r="BR181" s="529" t="s">
        <v>1402</v>
      </c>
      <c r="BS181" s="529" t="s">
        <v>1402</v>
      </c>
      <c r="BT181" s="529" t="s">
        <v>1402</v>
      </c>
      <c r="BU181" s="529" t="s">
        <v>1402</v>
      </c>
      <c r="BV181" s="529" t="s">
        <v>1402</v>
      </c>
      <c r="BW181" s="529" t="s">
        <v>1643</v>
      </c>
      <c r="BX181" s="529" t="s">
        <v>1402</v>
      </c>
      <c r="BY181" s="529" t="s">
        <v>1402</v>
      </c>
      <c r="BZ181" s="529" t="s">
        <v>1402</v>
      </c>
      <c r="CA181" s="529" t="s">
        <v>1402</v>
      </c>
      <c r="CB181" s="529" t="s">
        <v>1402</v>
      </c>
      <c r="CC181" s="529" t="s">
        <v>1402</v>
      </c>
      <c r="CD181" s="529" t="s">
        <v>1402</v>
      </c>
      <c r="CE181" s="529" t="s">
        <v>1402</v>
      </c>
      <c r="CF181" s="529" t="s">
        <v>1402</v>
      </c>
      <c r="CG181" s="529" t="s">
        <v>1402</v>
      </c>
      <c r="CH181" s="529" t="s">
        <v>1402</v>
      </c>
      <c r="CI181" s="529" t="s">
        <v>1402</v>
      </c>
      <c r="CJ181" s="529" t="s">
        <v>1402</v>
      </c>
      <c r="CK181" s="529" t="s">
        <v>2031</v>
      </c>
      <c r="CL181" s="529" t="s">
        <v>1876</v>
      </c>
      <c r="CM181" s="529" t="s">
        <v>447</v>
      </c>
      <c r="CN181" s="529" t="s">
        <v>459</v>
      </c>
      <c r="CO181" s="529" t="s">
        <v>459</v>
      </c>
      <c r="CP181" s="529"/>
      <c r="CQ181" s="529"/>
      <c r="CR181" s="529"/>
      <c r="CS181" s="529"/>
      <c r="CT181" s="529"/>
      <c r="CU181" s="529"/>
      <c r="CV181" s="529"/>
      <c r="CW181" s="529"/>
      <c r="CX181" s="529" t="s">
        <v>2032</v>
      </c>
    </row>
    <row r="182" ht="14.25" spans="1:102">
      <c r="A182" s="528" t="s">
        <v>2033</v>
      </c>
      <c r="B182" s="528">
        <v>4006</v>
      </c>
      <c r="C182" s="528" t="s">
        <v>970</v>
      </c>
      <c r="D182" s="528" t="s">
        <v>1643</v>
      </c>
      <c r="E182" s="528" t="s">
        <v>1402</v>
      </c>
      <c r="F182" s="528" t="s">
        <v>1402</v>
      </c>
      <c r="G182" s="528" t="s">
        <v>1402</v>
      </c>
      <c r="H182" s="528" t="s">
        <v>1402</v>
      </c>
      <c r="I182" s="528" t="s">
        <v>1402</v>
      </c>
      <c r="J182" s="528" t="s">
        <v>1402</v>
      </c>
      <c r="K182" s="528" t="s">
        <v>1402</v>
      </c>
      <c r="L182" s="528" t="s">
        <v>1402</v>
      </c>
      <c r="M182" s="528" t="s">
        <v>1402</v>
      </c>
      <c r="N182" s="528" t="s">
        <v>1402</v>
      </c>
      <c r="O182" s="528" t="s">
        <v>1402</v>
      </c>
      <c r="P182" s="528" t="s">
        <v>1402</v>
      </c>
      <c r="Q182" s="528" t="s">
        <v>1402</v>
      </c>
      <c r="R182" s="528" t="s">
        <v>1402</v>
      </c>
      <c r="S182" s="528" t="s">
        <v>1402</v>
      </c>
      <c r="T182" s="528" t="s">
        <v>1402</v>
      </c>
      <c r="U182" s="528" t="s">
        <v>1402</v>
      </c>
      <c r="V182" s="528" t="s">
        <v>1402</v>
      </c>
      <c r="W182" s="528" t="s">
        <v>1402</v>
      </c>
      <c r="X182" s="528" t="s">
        <v>1402</v>
      </c>
      <c r="Y182" s="528" t="s">
        <v>1402</v>
      </c>
      <c r="Z182" s="528" t="s">
        <v>1402</v>
      </c>
      <c r="AA182" s="528" t="s">
        <v>1402</v>
      </c>
      <c r="AB182" s="528" t="s">
        <v>1402</v>
      </c>
      <c r="AC182" s="528" t="s">
        <v>1402</v>
      </c>
      <c r="AD182" s="528" t="s">
        <v>1402</v>
      </c>
      <c r="AE182" s="528" t="s">
        <v>1402</v>
      </c>
      <c r="AF182" s="528" t="s">
        <v>1402</v>
      </c>
      <c r="AG182" s="528" t="s">
        <v>1402</v>
      </c>
      <c r="AH182" s="528" t="s">
        <v>1402</v>
      </c>
      <c r="AI182" s="528" t="s">
        <v>1402</v>
      </c>
      <c r="AJ182" s="528" t="s">
        <v>1402</v>
      </c>
      <c r="AK182" s="528" t="s">
        <v>1402</v>
      </c>
      <c r="AL182" s="528" t="s">
        <v>1402</v>
      </c>
      <c r="AM182" s="528" t="s">
        <v>1402</v>
      </c>
      <c r="AN182" s="528" t="s">
        <v>1643</v>
      </c>
      <c r="AO182" s="528" t="s">
        <v>1402</v>
      </c>
      <c r="AP182" s="528" t="s">
        <v>1402</v>
      </c>
      <c r="AQ182" s="528" t="s">
        <v>1402</v>
      </c>
      <c r="AR182" s="528" t="s">
        <v>1402</v>
      </c>
      <c r="AS182" s="528" t="s">
        <v>1402</v>
      </c>
      <c r="AT182" s="528" t="s">
        <v>1402</v>
      </c>
      <c r="AU182" s="528" t="s">
        <v>1402</v>
      </c>
      <c r="AV182" s="528" t="s">
        <v>1402</v>
      </c>
      <c r="AW182" s="528" t="s">
        <v>1402</v>
      </c>
      <c r="AX182" s="528" t="s">
        <v>1402</v>
      </c>
      <c r="AY182" s="528" t="s">
        <v>1402</v>
      </c>
      <c r="AZ182" s="528" t="s">
        <v>1402</v>
      </c>
      <c r="BA182" s="528" t="s">
        <v>1402</v>
      </c>
      <c r="BB182" s="528" t="s">
        <v>1402</v>
      </c>
      <c r="BC182" s="528" t="s">
        <v>1402</v>
      </c>
      <c r="BD182" s="528" t="s">
        <v>1402</v>
      </c>
      <c r="BE182" s="528" t="s">
        <v>1402</v>
      </c>
      <c r="BF182" s="528" t="s">
        <v>1402</v>
      </c>
      <c r="BG182" s="528" t="s">
        <v>1402</v>
      </c>
      <c r="BH182" s="528" t="s">
        <v>1402</v>
      </c>
      <c r="BI182" s="528" t="s">
        <v>1402</v>
      </c>
      <c r="BJ182" s="528" t="s">
        <v>1402</v>
      </c>
      <c r="BK182" s="528" t="s">
        <v>1402</v>
      </c>
      <c r="BL182" s="528" t="s">
        <v>1402</v>
      </c>
      <c r="BM182" s="528" t="s">
        <v>1402</v>
      </c>
      <c r="BN182" s="528" t="s">
        <v>1402</v>
      </c>
      <c r="BO182" s="528" t="s">
        <v>1402</v>
      </c>
      <c r="BP182" s="528" t="s">
        <v>1402</v>
      </c>
      <c r="BQ182" s="528" t="s">
        <v>1402</v>
      </c>
      <c r="BR182" s="528" t="s">
        <v>1402</v>
      </c>
      <c r="BS182" s="528" t="s">
        <v>1643</v>
      </c>
      <c r="BT182" s="528" t="s">
        <v>1643</v>
      </c>
      <c r="BU182" s="528" t="s">
        <v>1643</v>
      </c>
      <c r="BV182" s="528" t="s">
        <v>1402</v>
      </c>
      <c r="BW182" s="528" t="s">
        <v>1643</v>
      </c>
      <c r="BX182" s="528" t="s">
        <v>1402</v>
      </c>
      <c r="BY182" s="528" t="s">
        <v>1643</v>
      </c>
      <c r="BZ182" s="528" t="s">
        <v>1402</v>
      </c>
      <c r="CA182" s="528" t="s">
        <v>1402</v>
      </c>
      <c r="CB182" s="528" t="s">
        <v>1402</v>
      </c>
      <c r="CC182" s="528" t="s">
        <v>1402</v>
      </c>
      <c r="CD182" s="528" t="s">
        <v>1402</v>
      </c>
      <c r="CE182" s="528" t="s">
        <v>1402</v>
      </c>
      <c r="CF182" s="528" t="s">
        <v>1402</v>
      </c>
      <c r="CG182" s="528" t="s">
        <v>1402</v>
      </c>
      <c r="CH182" s="528" t="s">
        <v>1402</v>
      </c>
      <c r="CI182" s="528" t="s">
        <v>1402</v>
      </c>
      <c r="CJ182" s="528" t="s">
        <v>1402</v>
      </c>
      <c r="CK182" s="528" t="s">
        <v>2034</v>
      </c>
      <c r="CL182" s="528" t="s">
        <v>1402</v>
      </c>
      <c r="CM182" s="528" t="s">
        <v>31</v>
      </c>
      <c r="CN182" s="528" t="s">
        <v>459</v>
      </c>
      <c r="CO182" s="528" t="s">
        <v>459</v>
      </c>
      <c r="CP182" s="528"/>
      <c r="CQ182" s="528"/>
      <c r="CR182" s="528"/>
      <c r="CS182" s="528"/>
      <c r="CT182" s="528"/>
      <c r="CU182" s="528"/>
      <c r="CV182" s="528"/>
      <c r="CW182" s="528"/>
      <c r="CX182" s="528" t="s">
        <v>2035</v>
      </c>
    </row>
    <row r="183" ht="14.25" spans="1:102">
      <c r="A183" s="529" t="s">
        <v>1362</v>
      </c>
      <c r="B183" s="529">
        <v>4007</v>
      </c>
      <c r="C183" s="529" t="s">
        <v>889</v>
      </c>
      <c r="D183" s="529" t="s">
        <v>1643</v>
      </c>
      <c r="E183" s="529" t="s">
        <v>1649</v>
      </c>
      <c r="F183" s="529" t="s">
        <v>1649</v>
      </c>
      <c r="G183" s="529" t="s">
        <v>1649</v>
      </c>
      <c r="H183" s="529" t="s">
        <v>1649</v>
      </c>
      <c r="I183" s="529" t="s">
        <v>1402</v>
      </c>
      <c r="J183" s="529" t="s">
        <v>1402</v>
      </c>
      <c r="K183" s="529" t="s">
        <v>1402</v>
      </c>
      <c r="L183" s="529" t="s">
        <v>1649</v>
      </c>
      <c r="M183" s="529" t="s">
        <v>1402</v>
      </c>
      <c r="N183" s="529" t="s">
        <v>1402</v>
      </c>
      <c r="O183" s="529" t="s">
        <v>1402</v>
      </c>
      <c r="P183" s="529" t="s">
        <v>1402</v>
      </c>
      <c r="Q183" s="529" t="s">
        <v>1402</v>
      </c>
      <c r="R183" s="529" t="s">
        <v>1402</v>
      </c>
      <c r="S183" s="529" t="s">
        <v>1402</v>
      </c>
      <c r="T183" s="529" t="s">
        <v>1402</v>
      </c>
      <c r="U183" s="529" t="s">
        <v>1402</v>
      </c>
      <c r="V183" s="529" t="s">
        <v>1402</v>
      </c>
      <c r="W183" s="529" t="s">
        <v>1643</v>
      </c>
      <c r="X183" s="529" t="s">
        <v>1402</v>
      </c>
      <c r="Y183" s="529" t="s">
        <v>1402</v>
      </c>
      <c r="Z183" s="529" t="s">
        <v>1402</v>
      </c>
      <c r="AA183" s="529" t="s">
        <v>1402</v>
      </c>
      <c r="AB183" s="529" t="s">
        <v>1402</v>
      </c>
      <c r="AC183" s="529" t="s">
        <v>1402</v>
      </c>
      <c r="AD183" s="529" t="s">
        <v>1402</v>
      </c>
      <c r="AE183" s="529" t="s">
        <v>1402</v>
      </c>
      <c r="AF183" s="529" t="s">
        <v>1402</v>
      </c>
      <c r="AG183" s="529" t="s">
        <v>1402</v>
      </c>
      <c r="AH183" s="529" t="s">
        <v>1402</v>
      </c>
      <c r="AI183" s="529" t="s">
        <v>1402</v>
      </c>
      <c r="AJ183" s="529" t="s">
        <v>1402</v>
      </c>
      <c r="AK183" s="529" t="s">
        <v>1402</v>
      </c>
      <c r="AL183" s="529" t="s">
        <v>1402</v>
      </c>
      <c r="AM183" s="529" t="s">
        <v>1402</v>
      </c>
      <c r="AN183" s="529" t="s">
        <v>1402</v>
      </c>
      <c r="AO183" s="529" t="s">
        <v>1402</v>
      </c>
      <c r="AP183" s="529" t="s">
        <v>1402</v>
      </c>
      <c r="AQ183" s="529" t="s">
        <v>1402</v>
      </c>
      <c r="AR183" s="529" t="s">
        <v>1402</v>
      </c>
      <c r="AS183" s="529" t="s">
        <v>1402</v>
      </c>
      <c r="AT183" s="529" t="s">
        <v>1402</v>
      </c>
      <c r="AU183" s="529" t="s">
        <v>1402</v>
      </c>
      <c r="AV183" s="529" t="s">
        <v>1402</v>
      </c>
      <c r="AW183" s="529" t="s">
        <v>1643</v>
      </c>
      <c r="AX183" s="529" t="s">
        <v>1643</v>
      </c>
      <c r="AY183" s="529" t="s">
        <v>1643</v>
      </c>
      <c r="AZ183" s="529" t="s">
        <v>1402</v>
      </c>
      <c r="BA183" s="529" t="s">
        <v>1402</v>
      </c>
      <c r="BB183" s="529" t="s">
        <v>1402</v>
      </c>
      <c r="BC183" s="529" t="s">
        <v>1402</v>
      </c>
      <c r="BD183" s="529" t="s">
        <v>1402</v>
      </c>
      <c r="BE183" s="529" t="s">
        <v>1402</v>
      </c>
      <c r="BF183" s="529" t="s">
        <v>1402</v>
      </c>
      <c r="BG183" s="529" t="s">
        <v>1402</v>
      </c>
      <c r="BH183" s="529" t="s">
        <v>1402</v>
      </c>
      <c r="BI183" s="529" t="s">
        <v>1402</v>
      </c>
      <c r="BJ183" s="529" t="s">
        <v>1402</v>
      </c>
      <c r="BK183" s="529" t="s">
        <v>1402</v>
      </c>
      <c r="BL183" s="529" t="s">
        <v>1402</v>
      </c>
      <c r="BM183" s="529" t="s">
        <v>1402</v>
      </c>
      <c r="BN183" s="529" t="s">
        <v>1402</v>
      </c>
      <c r="BO183" s="529" t="s">
        <v>1402</v>
      </c>
      <c r="BP183" s="529" t="s">
        <v>1402</v>
      </c>
      <c r="BQ183" s="529" t="s">
        <v>1402</v>
      </c>
      <c r="BR183" s="529" t="s">
        <v>1402</v>
      </c>
      <c r="BS183" s="529" t="s">
        <v>1402</v>
      </c>
      <c r="BT183" s="529" t="s">
        <v>1402</v>
      </c>
      <c r="BU183" s="529" t="s">
        <v>1402</v>
      </c>
      <c r="BV183" s="529" t="s">
        <v>1643</v>
      </c>
      <c r="BW183" s="529" t="s">
        <v>1402</v>
      </c>
      <c r="BX183" s="529" t="s">
        <v>1402</v>
      </c>
      <c r="BY183" s="529" t="s">
        <v>1402</v>
      </c>
      <c r="BZ183" s="529" t="s">
        <v>1402</v>
      </c>
      <c r="CA183" s="529" t="s">
        <v>1402</v>
      </c>
      <c r="CB183" s="529" t="s">
        <v>1402</v>
      </c>
      <c r="CC183" s="529" t="s">
        <v>1402</v>
      </c>
      <c r="CD183" s="529" t="s">
        <v>1402</v>
      </c>
      <c r="CE183" s="529" t="s">
        <v>1402</v>
      </c>
      <c r="CF183" s="529" t="s">
        <v>1402</v>
      </c>
      <c r="CG183" s="529" t="s">
        <v>1402</v>
      </c>
      <c r="CH183" s="529" t="s">
        <v>1402</v>
      </c>
      <c r="CI183" s="529" t="s">
        <v>1402</v>
      </c>
      <c r="CJ183" s="529" t="s">
        <v>1402</v>
      </c>
      <c r="CK183" s="529" t="s">
        <v>2036</v>
      </c>
      <c r="CL183" s="529" t="s">
        <v>1645</v>
      </c>
      <c r="CM183" s="529" t="s">
        <v>31</v>
      </c>
      <c r="CN183" s="529" t="s">
        <v>459</v>
      </c>
      <c r="CO183" s="529" t="s">
        <v>459</v>
      </c>
      <c r="CP183" s="529"/>
      <c r="CQ183" s="529"/>
      <c r="CR183" s="529"/>
      <c r="CS183" s="529"/>
      <c r="CT183" s="529"/>
      <c r="CU183" s="529"/>
      <c r="CV183" s="529"/>
      <c r="CW183" s="529"/>
      <c r="CX183" s="529" t="s">
        <v>2037</v>
      </c>
    </row>
    <row r="184" ht="14.25" spans="1:102">
      <c r="A184" s="528" t="s">
        <v>1365</v>
      </c>
      <c r="B184" s="528">
        <v>4008</v>
      </c>
      <c r="C184" s="528" t="s">
        <v>889</v>
      </c>
      <c r="D184" s="528" t="s">
        <v>1643</v>
      </c>
      <c r="E184" s="528" t="s">
        <v>1649</v>
      </c>
      <c r="F184" s="528" t="s">
        <v>1649</v>
      </c>
      <c r="G184" s="528" t="s">
        <v>1649</v>
      </c>
      <c r="H184" s="528" t="s">
        <v>1649</v>
      </c>
      <c r="I184" s="528" t="s">
        <v>1402</v>
      </c>
      <c r="J184" s="528" t="s">
        <v>1402</v>
      </c>
      <c r="K184" s="528" t="s">
        <v>1402</v>
      </c>
      <c r="L184" s="528" t="s">
        <v>1649</v>
      </c>
      <c r="M184" s="528" t="s">
        <v>1402</v>
      </c>
      <c r="N184" s="528" t="s">
        <v>1402</v>
      </c>
      <c r="O184" s="528" t="s">
        <v>1402</v>
      </c>
      <c r="P184" s="528" t="s">
        <v>1402</v>
      </c>
      <c r="Q184" s="528" t="s">
        <v>1402</v>
      </c>
      <c r="R184" s="528" t="s">
        <v>1402</v>
      </c>
      <c r="S184" s="528" t="s">
        <v>1402</v>
      </c>
      <c r="T184" s="528" t="s">
        <v>1402</v>
      </c>
      <c r="U184" s="528" t="s">
        <v>1402</v>
      </c>
      <c r="V184" s="528" t="s">
        <v>1402</v>
      </c>
      <c r="W184" s="528" t="s">
        <v>1402</v>
      </c>
      <c r="X184" s="528" t="s">
        <v>1402</v>
      </c>
      <c r="Y184" s="528" t="s">
        <v>1402</v>
      </c>
      <c r="Z184" s="528" t="s">
        <v>1643</v>
      </c>
      <c r="AA184" s="528" t="s">
        <v>1402</v>
      </c>
      <c r="AB184" s="528" t="s">
        <v>1643</v>
      </c>
      <c r="AC184" s="528" t="s">
        <v>1402</v>
      </c>
      <c r="AD184" s="528" t="s">
        <v>1402</v>
      </c>
      <c r="AE184" s="528" t="s">
        <v>1402</v>
      </c>
      <c r="AF184" s="528" t="s">
        <v>1402</v>
      </c>
      <c r="AG184" s="528" t="s">
        <v>1643</v>
      </c>
      <c r="AH184" s="528" t="s">
        <v>1402</v>
      </c>
      <c r="AI184" s="528" t="s">
        <v>1402</v>
      </c>
      <c r="AJ184" s="528" t="s">
        <v>1402</v>
      </c>
      <c r="AK184" s="528" t="s">
        <v>1402</v>
      </c>
      <c r="AL184" s="528" t="s">
        <v>1402</v>
      </c>
      <c r="AM184" s="528" t="s">
        <v>1402</v>
      </c>
      <c r="AN184" s="528" t="s">
        <v>1402</v>
      </c>
      <c r="AO184" s="528" t="s">
        <v>1402</v>
      </c>
      <c r="AP184" s="528" t="s">
        <v>1402</v>
      </c>
      <c r="AQ184" s="528" t="s">
        <v>1402</v>
      </c>
      <c r="AR184" s="528" t="s">
        <v>1402</v>
      </c>
      <c r="AS184" s="528" t="s">
        <v>1402</v>
      </c>
      <c r="AT184" s="528" t="s">
        <v>1402</v>
      </c>
      <c r="AU184" s="528" t="s">
        <v>1402</v>
      </c>
      <c r="AV184" s="528" t="s">
        <v>1402</v>
      </c>
      <c r="AW184" s="528" t="s">
        <v>1643</v>
      </c>
      <c r="AX184" s="528" t="s">
        <v>1402</v>
      </c>
      <c r="AY184" s="528" t="s">
        <v>1643</v>
      </c>
      <c r="AZ184" s="528" t="s">
        <v>1402</v>
      </c>
      <c r="BA184" s="528" t="s">
        <v>1402</v>
      </c>
      <c r="BB184" s="528" t="s">
        <v>1402</v>
      </c>
      <c r="BC184" s="528" t="s">
        <v>1402</v>
      </c>
      <c r="BD184" s="528" t="s">
        <v>1402</v>
      </c>
      <c r="BE184" s="528" t="s">
        <v>1402</v>
      </c>
      <c r="BF184" s="528" t="s">
        <v>1402</v>
      </c>
      <c r="BG184" s="528" t="s">
        <v>1402</v>
      </c>
      <c r="BH184" s="528" t="s">
        <v>1402</v>
      </c>
      <c r="BI184" s="528" t="s">
        <v>1402</v>
      </c>
      <c r="BJ184" s="528" t="s">
        <v>1402</v>
      </c>
      <c r="BK184" s="528" t="s">
        <v>1402</v>
      </c>
      <c r="BL184" s="528" t="s">
        <v>1402</v>
      </c>
      <c r="BM184" s="528" t="s">
        <v>1402</v>
      </c>
      <c r="BN184" s="528" t="s">
        <v>1402</v>
      </c>
      <c r="BO184" s="528" t="s">
        <v>1402</v>
      </c>
      <c r="BP184" s="528" t="s">
        <v>1402</v>
      </c>
      <c r="BQ184" s="528" t="s">
        <v>1402</v>
      </c>
      <c r="BR184" s="528" t="s">
        <v>1402</v>
      </c>
      <c r="BS184" s="528" t="s">
        <v>1402</v>
      </c>
      <c r="BT184" s="528" t="s">
        <v>1402</v>
      </c>
      <c r="BU184" s="528" t="s">
        <v>1402</v>
      </c>
      <c r="BV184" s="528" t="s">
        <v>1643</v>
      </c>
      <c r="BW184" s="528" t="s">
        <v>1402</v>
      </c>
      <c r="BX184" s="528" t="s">
        <v>1402</v>
      </c>
      <c r="BY184" s="528" t="s">
        <v>1402</v>
      </c>
      <c r="BZ184" s="528" t="s">
        <v>1643</v>
      </c>
      <c r="CA184" s="528" t="s">
        <v>1402</v>
      </c>
      <c r="CB184" s="528" t="s">
        <v>1402</v>
      </c>
      <c r="CC184" s="528" t="s">
        <v>1402</v>
      </c>
      <c r="CD184" s="528" t="s">
        <v>1402</v>
      </c>
      <c r="CE184" s="528" t="s">
        <v>1402</v>
      </c>
      <c r="CF184" s="528" t="s">
        <v>1402</v>
      </c>
      <c r="CG184" s="528" t="s">
        <v>1402</v>
      </c>
      <c r="CH184" s="528" t="s">
        <v>1402</v>
      </c>
      <c r="CI184" s="528" t="s">
        <v>1402</v>
      </c>
      <c r="CJ184" s="528" t="s">
        <v>1402</v>
      </c>
      <c r="CK184" s="528" t="s">
        <v>2038</v>
      </c>
      <c r="CL184" s="528" t="s">
        <v>1402</v>
      </c>
      <c r="CM184" s="528" t="s">
        <v>31</v>
      </c>
      <c r="CN184" s="528" t="s">
        <v>459</v>
      </c>
      <c r="CO184" s="528" t="s">
        <v>459</v>
      </c>
      <c r="CP184" s="528"/>
      <c r="CQ184" s="528"/>
      <c r="CR184" s="528"/>
      <c r="CS184" s="528"/>
      <c r="CT184" s="528"/>
      <c r="CU184" s="528"/>
      <c r="CV184" s="528"/>
      <c r="CW184" s="528"/>
      <c r="CX184" s="528" t="s">
        <v>2039</v>
      </c>
    </row>
    <row r="185" ht="14.25" spans="1:102">
      <c r="A185" s="529" t="s">
        <v>2040</v>
      </c>
      <c r="B185" s="529">
        <v>4009</v>
      </c>
      <c r="C185" s="529" t="s">
        <v>1369</v>
      </c>
      <c r="D185" s="529" t="s">
        <v>1402</v>
      </c>
      <c r="E185" s="529" t="s">
        <v>1402</v>
      </c>
      <c r="F185" s="529" t="s">
        <v>1402</v>
      </c>
      <c r="G185" s="529" t="s">
        <v>1402</v>
      </c>
      <c r="H185" s="529" t="s">
        <v>1402</v>
      </c>
      <c r="I185" s="529" t="s">
        <v>1402</v>
      </c>
      <c r="J185" s="529" t="s">
        <v>1402</v>
      </c>
      <c r="K185" s="529" t="s">
        <v>1402</v>
      </c>
      <c r="L185" s="529" t="s">
        <v>1402</v>
      </c>
      <c r="M185" s="529" t="s">
        <v>1402</v>
      </c>
      <c r="N185" s="529" t="s">
        <v>1402</v>
      </c>
      <c r="O185" s="529" t="s">
        <v>1402</v>
      </c>
      <c r="P185" s="529" t="s">
        <v>1402</v>
      </c>
      <c r="Q185" s="529" t="s">
        <v>1402</v>
      </c>
      <c r="R185" s="529" t="s">
        <v>1402</v>
      </c>
      <c r="S185" s="529" t="s">
        <v>1402</v>
      </c>
      <c r="T185" s="529" t="s">
        <v>1402</v>
      </c>
      <c r="U185" s="529" t="s">
        <v>1402</v>
      </c>
      <c r="V185" s="529" t="s">
        <v>1402</v>
      </c>
      <c r="W185" s="529" t="s">
        <v>1643</v>
      </c>
      <c r="X185" s="529" t="s">
        <v>1402</v>
      </c>
      <c r="Y185" s="529" t="s">
        <v>1402</v>
      </c>
      <c r="Z185" s="529" t="s">
        <v>1402</v>
      </c>
      <c r="AA185" s="529" t="s">
        <v>1402</v>
      </c>
      <c r="AB185" s="529" t="s">
        <v>1402</v>
      </c>
      <c r="AC185" s="529" t="s">
        <v>1402</v>
      </c>
      <c r="AD185" s="529" t="s">
        <v>1402</v>
      </c>
      <c r="AE185" s="529" t="s">
        <v>1402</v>
      </c>
      <c r="AF185" s="529" t="s">
        <v>1402</v>
      </c>
      <c r="AG185" s="529" t="s">
        <v>1402</v>
      </c>
      <c r="AH185" s="529" t="s">
        <v>1402</v>
      </c>
      <c r="AI185" s="529" t="s">
        <v>1402</v>
      </c>
      <c r="AJ185" s="529" t="s">
        <v>1402</v>
      </c>
      <c r="AK185" s="529" t="s">
        <v>1402</v>
      </c>
      <c r="AL185" s="529" t="s">
        <v>1402</v>
      </c>
      <c r="AM185" s="529" t="s">
        <v>1402</v>
      </c>
      <c r="AN185" s="529" t="s">
        <v>1402</v>
      </c>
      <c r="AO185" s="529" t="s">
        <v>1402</v>
      </c>
      <c r="AP185" s="529" t="s">
        <v>1402</v>
      </c>
      <c r="AQ185" s="529" t="s">
        <v>1402</v>
      </c>
      <c r="AR185" s="529" t="s">
        <v>1402</v>
      </c>
      <c r="AS185" s="529" t="s">
        <v>1402</v>
      </c>
      <c r="AT185" s="529" t="s">
        <v>1402</v>
      </c>
      <c r="AU185" s="529" t="s">
        <v>1402</v>
      </c>
      <c r="AV185" s="529" t="s">
        <v>1643</v>
      </c>
      <c r="AW185" s="529" t="s">
        <v>1402</v>
      </c>
      <c r="AX185" s="529" t="s">
        <v>1402</v>
      </c>
      <c r="AY185" s="529" t="s">
        <v>1402</v>
      </c>
      <c r="AZ185" s="529" t="s">
        <v>1402</v>
      </c>
      <c r="BA185" s="529" t="s">
        <v>1402</v>
      </c>
      <c r="BB185" s="529" t="s">
        <v>1402</v>
      </c>
      <c r="BC185" s="529" t="s">
        <v>1402</v>
      </c>
      <c r="BD185" s="529" t="s">
        <v>1402</v>
      </c>
      <c r="BE185" s="529" t="s">
        <v>1402</v>
      </c>
      <c r="BF185" s="529" t="s">
        <v>1402</v>
      </c>
      <c r="BG185" s="529" t="s">
        <v>1402</v>
      </c>
      <c r="BH185" s="529" t="s">
        <v>1402</v>
      </c>
      <c r="BI185" s="529" t="s">
        <v>1402</v>
      </c>
      <c r="BJ185" s="529" t="s">
        <v>1402</v>
      </c>
      <c r="BK185" s="529" t="s">
        <v>1402</v>
      </c>
      <c r="BL185" s="529" t="s">
        <v>1402</v>
      </c>
      <c r="BM185" s="529" t="s">
        <v>1402</v>
      </c>
      <c r="BN185" s="529" t="s">
        <v>1402</v>
      </c>
      <c r="BO185" s="529" t="s">
        <v>1402</v>
      </c>
      <c r="BP185" s="529" t="s">
        <v>1402</v>
      </c>
      <c r="BQ185" s="529" t="s">
        <v>1402</v>
      </c>
      <c r="BR185" s="529" t="s">
        <v>1402</v>
      </c>
      <c r="BS185" s="529" t="s">
        <v>1402</v>
      </c>
      <c r="BT185" s="529" t="s">
        <v>1402</v>
      </c>
      <c r="BU185" s="529" t="s">
        <v>1402</v>
      </c>
      <c r="BV185" s="529" t="s">
        <v>1643</v>
      </c>
      <c r="BW185" s="529" t="s">
        <v>1643</v>
      </c>
      <c r="BX185" s="529" t="s">
        <v>1402</v>
      </c>
      <c r="BY185" s="529" t="s">
        <v>1402</v>
      </c>
      <c r="BZ185" s="529" t="s">
        <v>1402</v>
      </c>
      <c r="CA185" s="529" t="s">
        <v>1402</v>
      </c>
      <c r="CB185" s="529" t="s">
        <v>1402</v>
      </c>
      <c r="CC185" s="529" t="s">
        <v>1402</v>
      </c>
      <c r="CD185" s="529" t="s">
        <v>1402</v>
      </c>
      <c r="CE185" s="529" t="s">
        <v>1402</v>
      </c>
      <c r="CF185" s="529" t="s">
        <v>1402</v>
      </c>
      <c r="CG185" s="529" t="s">
        <v>1402</v>
      </c>
      <c r="CH185" s="529" t="s">
        <v>1402</v>
      </c>
      <c r="CI185" s="529" t="s">
        <v>1402</v>
      </c>
      <c r="CJ185" s="529" t="s">
        <v>1402</v>
      </c>
      <c r="CK185" s="529" t="s">
        <v>2041</v>
      </c>
      <c r="CL185" s="529" t="s">
        <v>1807</v>
      </c>
      <c r="CM185" s="529" t="s">
        <v>31</v>
      </c>
      <c r="CN185" s="529" t="s">
        <v>459</v>
      </c>
      <c r="CO185" s="529" t="s">
        <v>459</v>
      </c>
      <c r="CP185" s="529"/>
      <c r="CQ185" s="529"/>
      <c r="CR185" s="529"/>
      <c r="CS185" s="529"/>
      <c r="CT185" s="529"/>
      <c r="CU185" s="529"/>
      <c r="CV185" s="529"/>
      <c r="CW185" s="529"/>
      <c r="CX185" s="529" t="s">
        <v>2042</v>
      </c>
    </row>
    <row r="186" ht="14.25" spans="1:102">
      <c r="A186" s="528" t="s">
        <v>1372</v>
      </c>
      <c r="B186" s="528">
        <v>4010</v>
      </c>
      <c r="C186" s="528" t="s">
        <v>881</v>
      </c>
      <c r="D186" s="528" t="s">
        <v>1643</v>
      </c>
      <c r="E186" s="528" t="s">
        <v>1649</v>
      </c>
      <c r="F186" s="528" t="s">
        <v>1649</v>
      </c>
      <c r="G186" s="528" t="s">
        <v>1649</v>
      </c>
      <c r="H186" s="528" t="s">
        <v>1649</v>
      </c>
      <c r="I186" s="528" t="s">
        <v>1402</v>
      </c>
      <c r="J186" s="528" t="s">
        <v>1402</v>
      </c>
      <c r="K186" s="528" t="s">
        <v>1402</v>
      </c>
      <c r="L186" s="528" t="s">
        <v>1649</v>
      </c>
      <c r="M186" s="528" t="s">
        <v>1402</v>
      </c>
      <c r="N186" s="528" t="s">
        <v>1402</v>
      </c>
      <c r="O186" s="528" t="s">
        <v>1402</v>
      </c>
      <c r="P186" s="528" t="s">
        <v>1402</v>
      </c>
      <c r="Q186" s="528" t="s">
        <v>1402</v>
      </c>
      <c r="R186" s="528" t="s">
        <v>1402</v>
      </c>
      <c r="S186" s="528" t="s">
        <v>1402</v>
      </c>
      <c r="T186" s="528" t="s">
        <v>1402</v>
      </c>
      <c r="U186" s="528" t="s">
        <v>1402</v>
      </c>
      <c r="V186" s="528" t="s">
        <v>1402</v>
      </c>
      <c r="W186" s="528" t="s">
        <v>1402</v>
      </c>
      <c r="X186" s="528" t="s">
        <v>1402</v>
      </c>
      <c r="Y186" s="528" t="s">
        <v>1402</v>
      </c>
      <c r="Z186" s="528" t="s">
        <v>1643</v>
      </c>
      <c r="AA186" s="528" t="s">
        <v>1402</v>
      </c>
      <c r="AB186" s="528" t="s">
        <v>1643</v>
      </c>
      <c r="AC186" s="528" t="s">
        <v>1649</v>
      </c>
      <c r="AD186" s="528" t="s">
        <v>1402</v>
      </c>
      <c r="AE186" s="528" t="s">
        <v>1402</v>
      </c>
      <c r="AF186" s="528" t="s">
        <v>1402</v>
      </c>
      <c r="AG186" s="528" t="s">
        <v>1402</v>
      </c>
      <c r="AH186" s="528" t="s">
        <v>1402</v>
      </c>
      <c r="AI186" s="528" t="s">
        <v>1402</v>
      </c>
      <c r="AJ186" s="528" t="s">
        <v>1402</v>
      </c>
      <c r="AK186" s="528" t="s">
        <v>1402</v>
      </c>
      <c r="AL186" s="528" t="s">
        <v>1402</v>
      </c>
      <c r="AM186" s="528" t="s">
        <v>1402</v>
      </c>
      <c r="AN186" s="528" t="s">
        <v>1402</v>
      </c>
      <c r="AO186" s="528" t="s">
        <v>1402</v>
      </c>
      <c r="AP186" s="528" t="s">
        <v>1402</v>
      </c>
      <c r="AQ186" s="528" t="s">
        <v>1402</v>
      </c>
      <c r="AR186" s="528" t="s">
        <v>1402</v>
      </c>
      <c r="AS186" s="528" t="s">
        <v>1643</v>
      </c>
      <c r="AT186" s="528" t="s">
        <v>1402</v>
      </c>
      <c r="AU186" s="528" t="s">
        <v>1402</v>
      </c>
      <c r="AV186" s="528" t="s">
        <v>1402</v>
      </c>
      <c r="AW186" s="528" t="s">
        <v>1402</v>
      </c>
      <c r="AX186" s="528" t="s">
        <v>1402</v>
      </c>
      <c r="AY186" s="528" t="s">
        <v>1649</v>
      </c>
      <c r="AZ186" s="528" t="s">
        <v>1402</v>
      </c>
      <c r="BA186" s="528" t="s">
        <v>1402</v>
      </c>
      <c r="BB186" s="528" t="s">
        <v>1402</v>
      </c>
      <c r="BC186" s="528" t="s">
        <v>1402</v>
      </c>
      <c r="BD186" s="528" t="s">
        <v>1402</v>
      </c>
      <c r="BE186" s="528" t="s">
        <v>1402</v>
      </c>
      <c r="BF186" s="528" t="s">
        <v>1402</v>
      </c>
      <c r="BG186" s="528" t="s">
        <v>1402</v>
      </c>
      <c r="BH186" s="528" t="s">
        <v>1402</v>
      </c>
      <c r="BI186" s="528" t="s">
        <v>1402</v>
      </c>
      <c r="BJ186" s="528" t="s">
        <v>1402</v>
      </c>
      <c r="BK186" s="528" t="s">
        <v>1402</v>
      </c>
      <c r="BL186" s="528" t="s">
        <v>1402</v>
      </c>
      <c r="BM186" s="528" t="s">
        <v>1643</v>
      </c>
      <c r="BN186" s="528" t="s">
        <v>1402</v>
      </c>
      <c r="BO186" s="528" t="s">
        <v>1643</v>
      </c>
      <c r="BP186" s="528" t="s">
        <v>1643</v>
      </c>
      <c r="BQ186" s="528" t="s">
        <v>1643</v>
      </c>
      <c r="BR186" s="528" t="s">
        <v>1402</v>
      </c>
      <c r="BS186" s="528" t="s">
        <v>1402</v>
      </c>
      <c r="BT186" s="528" t="s">
        <v>1402</v>
      </c>
      <c r="BU186" s="528" t="s">
        <v>1402</v>
      </c>
      <c r="BV186" s="528" t="s">
        <v>1402</v>
      </c>
      <c r="BW186" s="528" t="s">
        <v>1402</v>
      </c>
      <c r="BX186" s="528" t="s">
        <v>1402</v>
      </c>
      <c r="BY186" s="528" t="s">
        <v>1402</v>
      </c>
      <c r="BZ186" s="528" t="s">
        <v>1643</v>
      </c>
      <c r="CA186" s="528" t="s">
        <v>1402</v>
      </c>
      <c r="CB186" s="528" t="s">
        <v>1402</v>
      </c>
      <c r="CC186" s="528" t="s">
        <v>1402</v>
      </c>
      <c r="CD186" s="528" t="s">
        <v>1402</v>
      </c>
      <c r="CE186" s="528" t="s">
        <v>1402</v>
      </c>
      <c r="CF186" s="528" t="s">
        <v>1402</v>
      </c>
      <c r="CG186" s="528" t="s">
        <v>1402</v>
      </c>
      <c r="CH186" s="528" t="s">
        <v>1402</v>
      </c>
      <c r="CI186" s="528" t="s">
        <v>1402</v>
      </c>
      <c r="CJ186" s="528" t="s">
        <v>1402</v>
      </c>
      <c r="CK186" s="528" t="s">
        <v>2043</v>
      </c>
      <c r="CL186" s="528" t="s">
        <v>1844</v>
      </c>
      <c r="CM186" s="528" t="s">
        <v>21</v>
      </c>
      <c r="CN186" s="528" t="s">
        <v>11</v>
      </c>
      <c r="CO186" s="528" t="s">
        <v>459</v>
      </c>
      <c r="CP186" s="528"/>
      <c r="CQ186" s="528"/>
      <c r="CR186" s="528"/>
      <c r="CS186" s="528"/>
      <c r="CT186" s="528"/>
      <c r="CU186" s="528"/>
      <c r="CV186" s="528"/>
      <c r="CW186" s="528"/>
      <c r="CX186" s="528" t="s">
        <v>2044</v>
      </c>
    </row>
    <row r="187" ht="14.25" spans="1:102">
      <c r="A187" s="529" t="s">
        <v>1375</v>
      </c>
      <c r="B187" s="529">
        <v>4011</v>
      </c>
      <c r="C187" s="529" t="s">
        <v>889</v>
      </c>
      <c r="D187" s="529" t="s">
        <v>1643</v>
      </c>
      <c r="E187" s="529" t="s">
        <v>1649</v>
      </c>
      <c r="F187" s="529" t="s">
        <v>1649</v>
      </c>
      <c r="G187" s="529" t="s">
        <v>1649</v>
      </c>
      <c r="H187" s="529" t="s">
        <v>1402</v>
      </c>
      <c r="I187" s="529" t="s">
        <v>1402</v>
      </c>
      <c r="J187" s="529" t="s">
        <v>1402</v>
      </c>
      <c r="K187" s="529" t="s">
        <v>1402</v>
      </c>
      <c r="L187" s="529" t="s">
        <v>1649</v>
      </c>
      <c r="M187" s="529" t="s">
        <v>1402</v>
      </c>
      <c r="N187" s="529" t="s">
        <v>1402</v>
      </c>
      <c r="O187" s="529" t="s">
        <v>1402</v>
      </c>
      <c r="P187" s="529" t="s">
        <v>1402</v>
      </c>
      <c r="Q187" s="529" t="s">
        <v>1402</v>
      </c>
      <c r="R187" s="529" t="s">
        <v>1402</v>
      </c>
      <c r="S187" s="529" t="s">
        <v>1402</v>
      </c>
      <c r="T187" s="529" t="s">
        <v>1649</v>
      </c>
      <c r="U187" s="529" t="s">
        <v>1649</v>
      </c>
      <c r="V187" s="529" t="s">
        <v>1649</v>
      </c>
      <c r="W187" s="529" t="s">
        <v>1402</v>
      </c>
      <c r="X187" s="529" t="s">
        <v>1402</v>
      </c>
      <c r="Y187" s="529" t="s">
        <v>1402</v>
      </c>
      <c r="Z187" s="529" t="s">
        <v>1643</v>
      </c>
      <c r="AA187" s="529" t="s">
        <v>1402</v>
      </c>
      <c r="AB187" s="529" t="s">
        <v>1402</v>
      </c>
      <c r="AC187" s="529" t="s">
        <v>1402</v>
      </c>
      <c r="AD187" s="529" t="s">
        <v>1402</v>
      </c>
      <c r="AE187" s="529" t="s">
        <v>1402</v>
      </c>
      <c r="AF187" s="529" t="s">
        <v>1402</v>
      </c>
      <c r="AG187" s="529" t="s">
        <v>1402</v>
      </c>
      <c r="AH187" s="529" t="s">
        <v>1402</v>
      </c>
      <c r="AI187" s="529" t="s">
        <v>1402</v>
      </c>
      <c r="AJ187" s="529" t="s">
        <v>1402</v>
      </c>
      <c r="AK187" s="529" t="s">
        <v>1402</v>
      </c>
      <c r="AL187" s="529" t="s">
        <v>1402</v>
      </c>
      <c r="AM187" s="529" t="s">
        <v>1402</v>
      </c>
      <c r="AN187" s="529" t="s">
        <v>1402</v>
      </c>
      <c r="AO187" s="529" t="s">
        <v>1402</v>
      </c>
      <c r="AP187" s="529" t="s">
        <v>1402</v>
      </c>
      <c r="AQ187" s="529" t="s">
        <v>1402</v>
      </c>
      <c r="AR187" s="529" t="s">
        <v>1402</v>
      </c>
      <c r="AS187" s="529" t="s">
        <v>1643</v>
      </c>
      <c r="AT187" s="529" t="s">
        <v>1402</v>
      </c>
      <c r="AU187" s="529" t="s">
        <v>1402</v>
      </c>
      <c r="AV187" s="529" t="s">
        <v>1402</v>
      </c>
      <c r="AW187" s="529" t="s">
        <v>1402</v>
      </c>
      <c r="AX187" s="529" t="s">
        <v>1402</v>
      </c>
      <c r="AY187" s="529" t="s">
        <v>1402</v>
      </c>
      <c r="AZ187" s="529" t="s">
        <v>1402</v>
      </c>
      <c r="BA187" s="529" t="s">
        <v>1402</v>
      </c>
      <c r="BB187" s="529" t="s">
        <v>1402</v>
      </c>
      <c r="BC187" s="529" t="s">
        <v>1402</v>
      </c>
      <c r="BD187" s="529" t="s">
        <v>1402</v>
      </c>
      <c r="BE187" s="529" t="s">
        <v>1643</v>
      </c>
      <c r="BF187" s="529" t="s">
        <v>1402</v>
      </c>
      <c r="BG187" s="529" t="s">
        <v>1402</v>
      </c>
      <c r="BH187" s="529" t="s">
        <v>1402</v>
      </c>
      <c r="BI187" s="529" t="s">
        <v>1402</v>
      </c>
      <c r="BJ187" s="529" t="s">
        <v>1402</v>
      </c>
      <c r="BK187" s="529" t="s">
        <v>1402</v>
      </c>
      <c r="BL187" s="529" t="s">
        <v>1402</v>
      </c>
      <c r="BM187" s="529" t="s">
        <v>1643</v>
      </c>
      <c r="BN187" s="529" t="s">
        <v>1402</v>
      </c>
      <c r="BO187" s="529" t="s">
        <v>1643</v>
      </c>
      <c r="BP187" s="529" t="s">
        <v>1643</v>
      </c>
      <c r="BQ187" s="529" t="s">
        <v>1643</v>
      </c>
      <c r="BR187" s="529" t="s">
        <v>1402</v>
      </c>
      <c r="BS187" s="529" t="s">
        <v>1643</v>
      </c>
      <c r="BT187" s="529" t="s">
        <v>1402</v>
      </c>
      <c r="BU187" s="529" t="s">
        <v>1402</v>
      </c>
      <c r="BV187" s="529" t="s">
        <v>1402</v>
      </c>
      <c r="BW187" s="529" t="s">
        <v>1402</v>
      </c>
      <c r="BX187" s="529" t="s">
        <v>1402</v>
      </c>
      <c r="BY187" s="529" t="s">
        <v>1402</v>
      </c>
      <c r="BZ187" s="529" t="s">
        <v>1402</v>
      </c>
      <c r="CA187" s="529" t="s">
        <v>1402</v>
      </c>
      <c r="CB187" s="529" t="s">
        <v>1402</v>
      </c>
      <c r="CC187" s="529" t="s">
        <v>1402</v>
      </c>
      <c r="CD187" s="529" t="s">
        <v>1402</v>
      </c>
      <c r="CE187" s="529" t="s">
        <v>1402</v>
      </c>
      <c r="CF187" s="529" t="s">
        <v>1402</v>
      </c>
      <c r="CG187" s="529" t="s">
        <v>1402</v>
      </c>
      <c r="CH187" s="529" t="s">
        <v>1402</v>
      </c>
      <c r="CI187" s="529" t="s">
        <v>1402</v>
      </c>
      <c r="CJ187" s="529" t="s">
        <v>1402</v>
      </c>
      <c r="CK187" s="529" t="s">
        <v>2045</v>
      </c>
      <c r="CL187" s="529" t="s">
        <v>1402</v>
      </c>
      <c r="CM187" s="529" t="s">
        <v>21</v>
      </c>
      <c r="CN187" s="529" t="s">
        <v>11</v>
      </c>
      <c r="CO187" s="529" t="s">
        <v>459</v>
      </c>
      <c r="CP187" s="529"/>
      <c r="CQ187" s="529"/>
      <c r="CR187" s="529"/>
      <c r="CS187" s="529"/>
      <c r="CT187" s="529"/>
      <c r="CU187" s="529"/>
      <c r="CV187" s="529"/>
      <c r="CW187" s="529"/>
      <c r="CX187" s="529" t="s">
        <v>2046</v>
      </c>
    </row>
    <row r="188" ht="14.25" spans="1:102">
      <c r="A188" s="528" t="s">
        <v>1378</v>
      </c>
      <c r="B188" s="528">
        <v>4012</v>
      </c>
      <c r="C188" s="528" t="s">
        <v>874</v>
      </c>
      <c r="D188" s="528" t="s">
        <v>1643</v>
      </c>
      <c r="E188" s="528" t="s">
        <v>1402</v>
      </c>
      <c r="F188" s="528" t="s">
        <v>1402</v>
      </c>
      <c r="G188" s="528" t="s">
        <v>1402</v>
      </c>
      <c r="H188" s="528" t="s">
        <v>1402</v>
      </c>
      <c r="I188" s="528" t="s">
        <v>1402</v>
      </c>
      <c r="J188" s="528" t="s">
        <v>1402</v>
      </c>
      <c r="K188" s="528" t="s">
        <v>1402</v>
      </c>
      <c r="L188" s="528" t="s">
        <v>1402</v>
      </c>
      <c r="M188" s="528" t="s">
        <v>1402</v>
      </c>
      <c r="N188" s="528" t="s">
        <v>1402</v>
      </c>
      <c r="O188" s="528" t="s">
        <v>1402</v>
      </c>
      <c r="P188" s="528" t="s">
        <v>1402</v>
      </c>
      <c r="Q188" s="528" t="s">
        <v>1402</v>
      </c>
      <c r="R188" s="528" t="s">
        <v>1402</v>
      </c>
      <c r="S188" s="528" t="s">
        <v>1402</v>
      </c>
      <c r="T188" s="528" t="s">
        <v>1402</v>
      </c>
      <c r="U188" s="528" t="s">
        <v>1402</v>
      </c>
      <c r="V188" s="528" t="s">
        <v>1402</v>
      </c>
      <c r="W188" s="528" t="s">
        <v>1643</v>
      </c>
      <c r="X188" s="528" t="s">
        <v>1402</v>
      </c>
      <c r="Y188" s="528" t="s">
        <v>1402</v>
      </c>
      <c r="Z188" s="528" t="s">
        <v>1402</v>
      </c>
      <c r="AA188" s="528" t="s">
        <v>1402</v>
      </c>
      <c r="AB188" s="528" t="s">
        <v>1402</v>
      </c>
      <c r="AC188" s="528" t="s">
        <v>1402</v>
      </c>
      <c r="AD188" s="528" t="s">
        <v>1402</v>
      </c>
      <c r="AE188" s="528" t="s">
        <v>1402</v>
      </c>
      <c r="AF188" s="528" t="s">
        <v>1402</v>
      </c>
      <c r="AG188" s="528" t="s">
        <v>1402</v>
      </c>
      <c r="AH188" s="528" t="s">
        <v>1402</v>
      </c>
      <c r="AI188" s="528" t="s">
        <v>1402</v>
      </c>
      <c r="AJ188" s="528" t="s">
        <v>1402</v>
      </c>
      <c r="AK188" s="528" t="s">
        <v>1402</v>
      </c>
      <c r="AL188" s="528" t="s">
        <v>1402</v>
      </c>
      <c r="AM188" s="528" t="s">
        <v>1402</v>
      </c>
      <c r="AN188" s="528" t="s">
        <v>1402</v>
      </c>
      <c r="AO188" s="528" t="s">
        <v>1402</v>
      </c>
      <c r="AP188" s="528" t="s">
        <v>1402</v>
      </c>
      <c r="AQ188" s="528" t="s">
        <v>1402</v>
      </c>
      <c r="AR188" s="528" t="s">
        <v>1402</v>
      </c>
      <c r="AS188" s="528" t="s">
        <v>1402</v>
      </c>
      <c r="AT188" s="528" t="s">
        <v>1402</v>
      </c>
      <c r="AU188" s="528" t="s">
        <v>1402</v>
      </c>
      <c r="AV188" s="528" t="s">
        <v>1402</v>
      </c>
      <c r="AW188" s="528" t="s">
        <v>1402</v>
      </c>
      <c r="AX188" s="528" t="s">
        <v>1402</v>
      </c>
      <c r="AY188" s="528" t="s">
        <v>1402</v>
      </c>
      <c r="AZ188" s="528" t="s">
        <v>1402</v>
      </c>
      <c r="BA188" s="528" t="s">
        <v>1402</v>
      </c>
      <c r="BB188" s="528" t="s">
        <v>1402</v>
      </c>
      <c r="BC188" s="528" t="s">
        <v>1402</v>
      </c>
      <c r="BD188" s="528" t="s">
        <v>1402</v>
      </c>
      <c r="BE188" s="528" t="s">
        <v>1402</v>
      </c>
      <c r="BF188" s="528" t="s">
        <v>1402</v>
      </c>
      <c r="BG188" s="528" t="s">
        <v>1402</v>
      </c>
      <c r="BH188" s="528" t="s">
        <v>1402</v>
      </c>
      <c r="BI188" s="528" t="s">
        <v>1402</v>
      </c>
      <c r="BJ188" s="528" t="s">
        <v>1402</v>
      </c>
      <c r="BK188" s="528" t="s">
        <v>1402</v>
      </c>
      <c r="BL188" s="528" t="s">
        <v>1402</v>
      </c>
      <c r="BM188" s="528" t="s">
        <v>1402</v>
      </c>
      <c r="BN188" s="528" t="s">
        <v>1402</v>
      </c>
      <c r="BO188" s="528" t="s">
        <v>1402</v>
      </c>
      <c r="BP188" s="528" t="s">
        <v>1402</v>
      </c>
      <c r="BQ188" s="528" t="s">
        <v>1402</v>
      </c>
      <c r="BR188" s="528" t="s">
        <v>1402</v>
      </c>
      <c r="BS188" s="528" t="s">
        <v>1402</v>
      </c>
      <c r="BT188" s="528" t="s">
        <v>1402</v>
      </c>
      <c r="BU188" s="528" t="s">
        <v>1402</v>
      </c>
      <c r="BV188" s="528" t="s">
        <v>1643</v>
      </c>
      <c r="BW188" s="528" t="s">
        <v>1643</v>
      </c>
      <c r="BX188" s="528" t="s">
        <v>1402</v>
      </c>
      <c r="BY188" s="528" t="s">
        <v>1402</v>
      </c>
      <c r="BZ188" s="528" t="s">
        <v>1402</v>
      </c>
      <c r="CA188" s="528" t="s">
        <v>1402</v>
      </c>
      <c r="CB188" s="528" t="s">
        <v>1402</v>
      </c>
      <c r="CC188" s="528" t="s">
        <v>1402</v>
      </c>
      <c r="CD188" s="528" t="s">
        <v>1402</v>
      </c>
      <c r="CE188" s="528" t="s">
        <v>1402</v>
      </c>
      <c r="CF188" s="528" t="s">
        <v>1402</v>
      </c>
      <c r="CG188" s="528" t="s">
        <v>1402</v>
      </c>
      <c r="CH188" s="528" t="s">
        <v>1402</v>
      </c>
      <c r="CI188" s="528" t="s">
        <v>1402</v>
      </c>
      <c r="CJ188" s="528" t="s">
        <v>1402</v>
      </c>
      <c r="CK188" s="528" t="s">
        <v>2047</v>
      </c>
      <c r="CL188" s="528" t="s">
        <v>2048</v>
      </c>
      <c r="CM188" s="528" t="s">
        <v>31</v>
      </c>
      <c r="CN188" s="528" t="s">
        <v>459</v>
      </c>
      <c r="CO188" s="528" t="s">
        <v>459</v>
      </c>
      <c r="CP188" s="528"/>
      <c r="CQ188" s="528"/>
      <c r="CR188" s="528"/>
      <c r="CS188" s="528"/>
      <c r="CT188" s="528"/>
      <c r="CU188" s="528"/>
      <c r="CV188" s="528"/>
      <c r="CW188" s="528"/>
      <c r="CX188" s="528" t="s">
        <v>2049</v>
      </c>
    </row>
    <row r="189" ht="14.25" spans="1:102">
      <c r="A189" s="529" t="s">
        <v>2050</v>
      </c>
      <c r="B189" s="529">
        <v>5001</v>
      </c>
      <c r="C189" s="529" t="s">
        <v>1383</v>
      </c>
      <c r="D189" s="529" t="s">
        <v>1643</v>
      </c>
      <c r="E189" s="529" t="s">
        <v>1402</v>
      </c>
      <c r="F189" s="529" t="s">
        <v>1402</v>
      </c>
      <c r="G189" s="529" t="s">
        <v>1402</v>
      </c>
      <c r="H189" s="529" t="s">
        <v>1402</v>
      </c>
      <c r="I189" s="529" t="s">
        <v>1402</v>
      </c>
      <c r="J189" s="529" t="s">
        <v>1402</v>
      </c>
      <c r="K189" s="529" t="s">
        <v>1402</v>
      </c>
      <c r="L189" s="529" t="s">
        <v>1402</v>
      </c>
      <c r="M189" s="529" t="s">
        <v>1402</v>
      </c>
      <c r="N189" s="529" t="s">
        <v>1402</v>
      </c>
      <c r="O189" s="529" t="s">
        <v>1402</v>
      </c>
      <c r="P189" s="529" t="s">
        <v>1402</v>
      </c>
      <c r="Q189" s="529" t="s">
        <v>1402</v>
      </c>
      <c r="R189" s="529" t="s">
        <v>1402</v>
      </c>
      <c r="S189" s="529" t="s">
        <v>1402</v>
      </c>
      <c r="T189" s="529" t="s">
        <v>1402</v>
      </c>
      <c r="U189" s="529" t="s">
        <v>1402</v>
      </c>
      <c r="V189" s="529" t="s">
        <v>1402</v>
      </c>
      <c r="W189" s="529" t="s">
        <v>1402</v>
      </c>
      <c r="X189" s="529" t="s">
        <v>1402</v>
      </c>
      <c r="Y189" s="529" t="s">
        <v>1402</v>
      </c>
      <c r="Z189" s="529" t="s">
        <v>1402</v>
      </c>
      <c r="AA189" s="529" t="s">
        <v>1402</v>
      </c>
      <c r="AB189" s="529" t="s">
        <v>1643</v>
      </c>
      <c r="AC189" s="529" t="s">
        <v>1402</v>
      </c>
      <c r="AD189" s="529" t="s">
        <v>1402</v>
      </c>
      <c r="AE189" s="529" t="s">
        <v>1402</v>
      </c>
      <c r="AF189" s="529" t="s">
        <v>1402</v>
      </c>
      <c r="AG189" s="529" t="s">
        <v>1402</v>
      </c>
      <c r="AH189" s="529" t="s">
        <v>1402</v>
      </c>
      <c r="AI189" s="529" t="s">
        <v>1402</v>
      </c>
      <c r="AJ189" s="529" t="s">
        <v>1402</v>
      </c>
      <c r="AK189" s="529" t="s">
        <v>1402</v>
      </c>
      <c r="AL189" s="529" t="s">
        <v>1402</v>
      </c>
      <c r="AM189" s="529" t="s">
        <v>1402</v>
      </c>
      <c r="AN189" s="529" t="s">
        <v>1402</v>
      </c>
      <c r="AO189" s="529" t="s">
        <v>1402</v>
      </c>
      <c r="AP189" s="529" t="s">
        <v>1402</v>
      </c>
      <c r="AQ189" s="529" t="s">
        <v>1402</v>
      </c>
      <c r="AR189" s="529" t="s">
        <v>1402</v>
      </c>
      <c r="AS189" s="529" t="s">
        <v>1643</v>
      </c>
      <c r="AT189" s="529" t="s">
        <v>1402</v>
      </c>
      <c r="AU189" s="529" t="s">
        <v>1402</v>
      </c>
      <c r="AV189" s="529" t="s">
        <v>1402</v>
      </c>
      <c r="AW189" s="529" t="s">
        <v>1402</v>
      </c>
      <c r="AX189" s="529" t="s">
        <v>1402</v>
      </c>
      <c r="AY189" s="529" t="s">
        <v>1402</v>
      </c>
      <c r="AZ189" s="529" t="s">
        <v>1402</v>
      </c>
      <c r="BA189" s="529" t="s">
        <v>1402</v>
      </c>
      <c r="BB189" s="529" t="s">
        <v>1402</v>
      </c>
      <c r="BC189" s="529" t="s">
        <v>1402</v>
      </c>
      <c r="BD189" s="529" t="s">
        <v>1402</v>
      </c>
      <c r="BE189" s="529" t="s">
        <v>1402</v>
      </c>
      <c r="BF189" s="529" t="s">
        <v>1402</v>
      </c>
      <c r="BG189" s="529" t="s">
        <v>1402</v>
      </c>
      <c r="BH189" s="529" t="s">
        <v>1402</v>
      </c>
      <c r="BI189" s="529" t="s">
        <v>1402</v>
      </c>
      <c r="BJ189" s="529" t="s">
        <v>1402</v>
      </c>
      <c r="BK189" s="529" t="s">
        <v>1402</v>
      </c>
      <c r="BL189" s="529" t="s">
        <v>1402</v>
      </c>
      <c r="BM189" s="529" t="s">
        <v>1402</v>
      </c>
      <c r="BN189" s="529" t="s">
        <v>1402</v>
      </c>
      <c r="BO189" s="529" t="s">
        <v>1402</v>
      </c>
      <c r="BP189" s="529" t="s">
        <v>1402</v>
      </c>
      <c r="BQ189" s="529" t="s">
        <v>1402</v>
      </c>
      <c r="BR189" s="529" t="s">
        <v>1643</v>
      </c>
      <c r="BS189" s="529" t="s">
        <v>1402</v>
      </c>
      <c r="BT189" s="529" t="s">
        <v>1643</v>
      </c>
      <c r="BU189" s="529" t="s">
        <v>1402</v>
      </c>
      <c r="BV189" s="529" t="s">
        <v>1402</v>
      </c>
      <c r="BW189" s="529" t="s">
        <v>1643</v>
      </c>
      <c r="BX189" s="529" t="s">
        <v>1402</v>
      </c>
      <c r="BY189" s="529" t="s">
        <v>1643</v>
      </c>
      <c r="BZ189" s="529" t="s">
        <v>1402</v>
      </c>
      <c r="CA189" s="529" t="s">
        <v>1402</v>
      </c>
      <c r="CB189" s="529" t="s">
        <v>1402</v>
      </c>
      <c r="CC189" s="529" t="s">
        <v>1402</v>
      </c>
      <c r="CD189" s="529" t="s">
        <v>1402</v>
      </c>
      <c r="CE189" s="529" t="s">
        <v>1402</v>
      </c>
      <c r="CF189" s="529" t="s">
        <v>1402</v>
      </c>
      <c r="CG189" s="529" t="s">
        <v>1402</v>
      </c>
      <c r="CH189" s="529" t="s">
        <v>1402</v>
      </c>
      <c r="CI189" s="529" t="s">
        <v>1402</v>
      </c>
      <c r="CJ189" s="529" t="s">
        <v>1402</v>
      </c>
      <c r="CK189" s="529" t="s">
        <v>2051</v>
      </c>
      <c r="CL189" s="529" t="s">
        <v>2052</v>
      </c>
      <c r="CM189" s="529" t="s">
        <v>31</v>
      </c>
      <c r="CN189" s="529" t="s">
        <v>459</v>
      </c>
      <c r="CO189" s="529" t="s">
        <v>459</v>
      </c>
      <c r="CP189" s="529"/>
      <c r="CQ189" s="529"/>
      <c r="CR189" s="529"/>
      <c r="CS189" s="529"/>
      <c r="CT189" s="529"/>
      <c r="CU189" s="529"/>
      <c r="CV189" s="529"/>
      <c r="CW189" s="529"/>
      <c r="CX189" s="529" t="s">
        <v>2053</v>
      </c>
    </row>
    <row r="190" ht="14.25" spans="1:102">
      <c r="A190" s="528" t="s">
        <v>2054</v>
      </c>
      <c r="B190" s="528">
        <v>5002</v>
      </c>
      <c r="C190" s="528" t="s">
        <v>1387</v>
      </c>
      <c r="D190" s="528" t="s">
        <v>1402</v>
      </c>
      <c r="E190" s="528" t="s">
        <v>1402</v>
      </c>
      <c r="F190" s="528" t="s">
        <v>1402</v>
      </c>
      <c r="G190" s="528" t="s">
        <v>1402</v>
      </c>
      <c r="H190" s="528" t="s">
        <v>1402</v>
      </c>
      <c r="I190" s="528" t="s">
        <v>1402</v>
      </c>
      <c r="J190" s="528" t="s">
        <v>1402</v>
      </c>
      <c r="K190" s="528" t="s">
        <v>1402</v>
      </c>
      <c r="L190" s="528" t="s">
        <v>1402</v>
      </c>
      <c r="M190" s="528" t="s">
        <v>1402</v>
      </c>
      <c r="N190" s="528" t="s">
        <v>1643</v>
      </c>
      <c r="O190" s="528" t="s">
        <v>1643</v>
      </c>
      <c r="P190" s="528" t="s">
        <v>1643</v>
      </c>
      <c r="Q190" s="528" t="s">
        <v>1643</v>
      </c>
      <c r="R190" s="528" t="s">
        <v>1643</v>
      </c>
      <c r="S190" s="528" t="s">
        <v>1649</v>
      </c>
      <c r="T190" s="528" t="s">
        <v>1402</v>
      </c>
      <c r="U190" s="528" t="s">
        <v>1402</v>
      </c>
      <c r="V190" s="528" t="s">
        <v>1402</v>
      </c>
      <c r="W190" s="528" t="s">
        <v>1402</v>
      </c>
      <c r="X190" s="528" t="s">
        <v>1649</v>
      </c>
      <c r="Y190" s="528" t="s">
        <v>1402</v>
      </c>
      <c r="Z190" s="528" t="s">
        <v>1402</v>
      </c>
      <c r="AA190" s="528" t="s">
        <v>1402</v>
      </c>
      <c r="AB190" s="528" t="s">
        <v>1402</v>
      </c>
      <c r="AC190" s="528" t="s">
        <v>1402</v>
      </c>
      <c r="AD190" s="528" t="s">
        <v>1402</v>
      </c>
      <c r="AE190" s="528" t="s">
        <v>1402</v>
      </c>
      <c r="AF190" s="528" t="s">
        <v>1402</v>
      </c>
      <c r="AG190" s="528" t="s">
        <v>1402</v>
      </c>
      <c r="AH190" s="528" t="s">
        <v>1402</v>
      </c>
      <c r="AI190" s="528" t="s">
        <v>1402</v>
      </c>
      <c r="AJ190" s="528" t="s">
        <v>1402</v>
      </c>
      <c r="AK190" s="528" t="s">
        <v>1402</v>
      </c>
      <c r="AL190" s="528" t="s">
        <v>1402</v>
      </c>
      <c r="AM190" s="528" t="s">
        <v>1402</v>
      </c>
      <c r="AN190" s="528" t="s">
        <v>1402</v>
      </c>
      <c r="AO190" s="528" t="s">
        <v>1402</v>
      </c>
      <c r="AP190" s="528" t="s">
        <v>1402</v>
      </c>
      <c r="AQ190" s="528" t="s">
        <v>1643</v>
      </c>
      <c r="AR190" s="528" t="s">
        <v>1402</v>
      </c>
      <c r="AS190" s="528" t="s">
        <v>1402</v>
      </c>
      <c r="AT190" s="528" t="s">
        <v>1402</v>
      </c>
      <c r="AU190" s="528" t="s">
        <v>1402</v>
      </c>
      <c r="AV190" s="528" t="s">
        <v>1402</v>
      </c>
      <c r="AW190" s="528" t="s">
        <v>1643</v>
      </c>
      <c r="AX190" s="528" t="s">
        <v>1402</v>
      </c>
      <c r="AY190" s="528" t="s">
        <v>1402</v>
      </c>
      <c r="AZ190" s="528" t="s">
        <v>1402</v>
      </c>
      <c r="BA190" s="528" t="s">
        <v>1402</v>
      </c>
      <c r="BB190" s="528" t="s">
        <v>1402</v>
      </c>
      <c r="BC190" s="528" t="s">
        <v>1402</v>
      </c>
      <c r="BD190" s="528" t="s">
        <v>1402</v>
      </c>
      <c r="BE190" s="528" t="s">
        <v>1402</v>
      </c>
      <c r="BF190" s="528" t="s">
        <v>1402</v>
      </c>
      <c r="BG190" s="528" t="s">
        <v>1402</v>
      </c>
      <c r="BH190" s="528" t="s">
        <v>1402</v>
      </c>
      <c r="BI190" s="528" t="s">
        <v>1402</v>
      </c>
      <c r="BJ190" s="528" t="s">
        <v>1402</v>
      </c>
      <c r="BK190" s="528" t="s">
        <v>1402</v>
      </c>
      <c r="BL190" s="528" t="s">
        <v>1402</v>
      </c>
      <c r="BM190" s="528" t="s">
        <v>1643</v>
      </c>
      <c r="BN190" s="528" t="s">
        <v>1402</v>
      </c>
      <c r="BO190" s="528" t="s">
        <v>1643</v>
      </c>
      <c r="BP190" s="528" t="s">
        <v>1643</v>
      </c>
      <c r="BQ190" s="528" t="s">
        <v>1643</v>
      </c>
      <c r="BR190" s="528" t="s">
        <v>1402</v>
      </c>
      <c r="BS190" s="528" t="s">
        <v>1402</v>
      </c>
      <c r="BT190" s="528" t="s">
        <v>1402</v>
      </c>
      <c r="BU190" s="528" t="s">
        <v>1402</v>
      </c>
      <c r="BV190" s="528" t="s">
        <v>1402</v>
      </c>
      <c r="BW190" s="528" t="s">
        <v>1643</v>
      </c>
      <c r="BX190" s="528" t="s">
        <v>1402</v>
      </c>
      <c r="BY190" s="528" t="s">
        <v>1402</v>
      </c>
      <c r="BZ190" s="528" t="s">
        <v>1402</v>
      </c>
      <c r="CA190" s="528" t="s">
        <v>1402</v>
      </c>
      <c r="CB190" s="528" t="s">
        <v>1402</v>
      </c>
      <c r="CC190" s="528" t="s">
        <v>1402</v>
      </c>
      <c r="CD190" s="528" t="s">
        <v>1402</v>
      </c>
      <c r="CE190" s="528" t="s">
        <v>1402</v>
      </c>
      <c r="CF190" s="528" t="s">
        <v>1402</v>
      </c>
      <c r="CG190" s="528" t="s">
        <v>1402</v>
      </c>
      <c r="CH190" s="528" t="s">
        <v>1402</v>
      </c>
      <c r="CI190" s="528" t="s">
        <v>1402</v>
      </c>
      <c r="CJ190" s="528" t="s">
        <v>1402</v>
      </c>
      <c r="CK190" s="528" t="s">
        <v>2055</v>
      </c>
      <c r="CL190" s="528" t="s">
        <v>1402</v>
      </c>
      <c r="CM190" s="528" t="s">
        <v>447</v>
      </c>
      <c r="CN190" s="528" t="s">
        <v>21</v>
      </c>
      <c r="CO190" s="528" t="s">
        <v>11</v>
      </c>
      <c r="CP190" s="528"/>
      <c r="CQ190" s="528"/>
      <c r="CR190" s="528"/>
      <c r="CS190" s="528"/>
      <c r="CT190" s="528"/>
      <c r="CU190" s="528"/>
      <c r="CV190" s="528"/>
      <c r="CW190" s="528"/>
      <c r="CX190" s="528" t="s">
        <v>2056</v>
      </c>
    </row>
    <row r="191" ht="14.25" spans="1:102">
      <c r="A191" s="529" t="s">
        <v>1390</v>
      </c>
      <c r="B191" s="529">
        <v>5003</v>
      </c>
      <c r="C191" s="529" t="s">
        <v>920</v>
      </c>
      <c r="D191" s="529" t="s">
        <v>1402</v>
      </c>
      <c r="E191" s="529" t="s">
        <v>1402</v>
      </c>
      <c r="F191" s="529" t="s">
        <v>1402</v>
      </c>
      <c r="G191" s="529" t="s">
        <v>1402</v>
      </c>
      <c r="H191" s="529" t="s">
        <v>1402</v>
      </c>
      <c r="I191" s="529" t="s">
        <v>1402</v>
      </c>
      <c r="J191" s="529" t="s">
        <v>1402</v>
      </c>
      <c r="K191" s="529" t="s">
        <v>1402</v>
      </c>
      <c r="L191" s="529" t="s">
        <v>1402</v>
      </c>
      <c r="M191" s="529" t="s">
        <v>1402</v>
      </c>
      <c r="N191" s="529" t="s">
        <v>1402</v>
      </c>
      <c r="O191" s="529" t="s">
        <v>1643</v>
      </c>
      <c r="P191" s="529" t="s">
        <v>1402</v>
      </c>
      <c r="Q191" s="529" t="s">
        <v>1402</v>
      </c>
      <c r="R191" s="529" t="s">
        <v>1402</v>
      </c>
      <c r="S191" s="529" t="s">
        <v>1402</v>
      </c>
      <c r="T191" s="529" t="s">
        <v>1402</v>
      </c>
      <c r="U191" s="529" t="s">
        <v>1643</v>
      </c>
      <c r="V191" s="529" t="s">
        <v>1402</v>
      </c>
      <c r="W191" s="529" t="s">
        <v>1402</v>
      </c>
      <c r="X191" s="529" t="s">
        <v>1402</v>
      </c>
      <c r="Y191" s="529" t="s">
        <v>1402</v>
      </c>
      <c r="Z191" s="529" t="s">
        <v>1643</v>
      </c>
      <c r="AA191" s="529" t="s">
        <v>1402</v>
      </c>
      <c r="AB191" s="529" t="s">
        <v>1643</v>
      </c>
      <c r="AC191" s="529" t="s">
        <v>1402</v>
      </c>
      <c r="AD191" s="529" t="s">
        <v>1402</v>
      </c>
      <c r="AE191" s="529" t="s">
        <v>1402</v>
      </c>
      <c r="AF191" s="529" t="s">
        <v>1402</v>
      </c>
      <c r="AG191" s="529" t="s">
        <v>1402</v>
      </c>
      <c r="AH191" s="529" t="s">
        <v>1402</v>
      </c>
      <c r="AI191" s="529" t="s">
        <v>1402</v>
      </c>
      <c r="AJ191" s="529" t="s">
        <v>1402</v>
      </c>
      <c r="AK191" s="529" t="s">
        <v>1402</v>
      </c>
      <c r="AL191" s="529" t="s">
        <v>1402</v>
      </c>
      <c r="AM191" s="529" t="s">
        <v>1402</v>
      </c>
      <c r="AN191" s="529" t="s">
        <v>1402</v>
      </c>
      <c r="AO191" s="529" t="s">
        <v>1402</v>
      </c>
      <c r="AP191" s="529" t="s">
        <v>1402</v>
      </c>
      <c r="AQ191" s="529" t="s">
        <v>1402</v>
      </c>
      <c r="AR191" s="529" t="s">
        <v>1402</v>
      </c>
      <c r="AS191" s="529" t="s">
        <v>1402</v>
      </c>
      <c r="AT191" s="529" t="s">
        <v>1402</v>
      </c>
      <c r="AU191" s="529" t="s">
        <v>1402</v>
      </c>
      <c r="AV191" s="529" t="s">
        <v>1643</v>
      </c>
      <c r="AW191" s="529" t="s">
        <v>1402</v>
      </c>
      <c r="AX191" s="529" t="s">
        <v>1402</v>
      </c>
      <c r="AY191" s="529" t="s">
        <v>1402</v>
      </c>
      <c r="AZ191" s="529" t="s">
        <v>1402</v>
      </c>
      <c r="BA191" s="529" t="s">
        <v>1643</v>
      </c>
      <c r="BB191" s="529" t="s">
        <v>1643</v>
      </c>
      <c r="BC191" s="529" t="s">
        <v>1402</v>
      </c>
      <c r="BD191" s="529" t="s">
        <v>1402</v>
      </c>
      <c r="BE191" s="529" t="s">
        <v>1402</v>
      </c>
      <c r="BF191" s="529" t="s">
        <v>1402</v>
      </c>
      <c r="BG191" s="529" t="s">
        <v>1402</v>
      </c>
      <c r="BH191" s="529" t="s">
        <v>1402</v>
      </c>
      <c r="BI191" s="529" t="s">
        <v>1402</v>
      </c>
      <c r="BJ191" s="529" t="s">
        <v>1402</v>
      </c>
      <c r="BK191" s="529" t="s">
        <v>1402</v>
      </c>
      <c r="BL191" s="529" t="s">
        <v>1402</v>
      </c>
      <c r="BM191" s="529" t="s">
        <v>1402</v>
      </c>
      <c r="BN191" s="529" t="s">
        <v>1402</v>
      </c>
      <c r="BO191" s="529" t="s">
        <v>1402</v>
      </c>
      <c r="BP191" s="529" t="s">
        <v>1402</v>
      </c>
      <c r="BQ191" s="529" t="s">
        <v>1402</v>
      </c>
      <c r="BR191" s="529" t="s">
        <v>1402</v>
      </c>
      <c r="BS191" s="529" t="s">
        <v>1402</v>
      </c>
      <c r="BT191" s="529" t="s">
        <v>1402</v>
      </c>
      <c r="BU191" s="529" t="s">
        <v>1402</v>
      </c>
      <c r="BV191" s="529" t="s">
        <v>1402</v>
      </c>
      <c r="BW191" s="529" t="s">
        <v>1402</v>
      </c>
      <c r="BX191" s="529" t="s">
        <v>1402</v>
      </c>
      <c r="BY191" s="529" t="s">
        <v>1402</v>
      </c>
      <c r="BZ191" s="529" t="s">
        <v>1402</v>
      </c>
      <c r="CA191" s="529" t="s">
        <v>1402</v>
      </c>
      <c r="CB191" s="529" t="s">
        <v>1402</v>
      </c>
      <c r="CC191" s="529" t="s">
        <v>1402</v>
      </c>
      <c r="CD191" s="529" t="s">
        <v>1402</v>
      </c>
      <c r="CE191" s="529" t="s">
        <v>1402</v>
      </c>
      <c r="CF191" s="529" t="s">
        <v>1402</v>
      </c>
      <c r="CG191" s="529" t="s">
        <v>1402</v>
      </c>
      <c r="CH191" s="529" t="s">
        <v>1402</v>
      </c>
      <c r="CI191" s="529" t="s">
        <v>1402</v>
      </c>
      <c r="CJ191" s="529" t="s">
        <v>1402</v>
      </c>
      <c r="CK191" s="529" t="s">
        <v>2057</v>
      </c>
      <c r="CL191" s="529" t="s">
        <v>1658</v>
      </c>
      <c r="CM191" s="529" t="s">
        <v>31</v>
      </c>
      <c r="CN191" s="529" t="s">
        <v>459</v>
      </c>
      <c r="CO191" s="529" t="s">
        <v>459</v>
      </c>
      <c r="CP191" s="529"/>
      <c r="CQ191" s="529"/>
      <c r="CR191" s="529"/>
      <c r="CS191" s="529"/>
      <c r="CT191" s="529"/>
      <c r="CU191" s="529"/>
      <c r="CV191" s="529"/>
      <c r="CW191" s="529"/>
      <c r="CX191" s="529" t="s">
        <v>2058</v>
      </c>
    </row>
    <row r="192" ht="14.25" spans="1:102">
      <c r="A192" s="528" t="s">
        <v>1393</v>
      </c>
      <c r="B192" s="528">
        <v>5004</v>
      </c>
      <c r="C192" s="528" t="s">
        <v>1000</v>
      </c>
      <c r="D192" s="528" t="s">
        <v>1643</v>
      </c>
      <c r="E192" s="528" t="s">
        <v>1643</v>
      </c>
      <c r="F192" s="528" t="s">
        <v>1643</v>
      </c>
      <c r="G192" s="528" t="s">
        <v>1643</v>
      </c>
      <c r="H192" s="528" t="s">
        <v>1402</v>
      </c>
      <c r="I192" s="528" t="s">
        <v>1402</v>
      </c>
      <c r="J192" s="528" t="s">
        <v>1402</v>
      </c>
      <c r="K192" s="528" t="s">
        <v>1402</v>
      </c>
      <c r="L192" s="528" t="s">
        <v>1643</v>
      </c>
      <c r="M192" s="528" t="s">
        <v>1402</v>
      </c>
      <c r="N192" s="528" t="s">
        <v>1402</v>
      </c>
      <c r="O192" s="528" t="s">
        <v>1402</v>
      </c>
      <c r="P192" s="528" t="s">
        <v>1402</v>
      </c>
      <c r="Q192" s="528" t="s">
        <v>1402</v>
      </c>
      <c r="R192" s="528" t="s">
        <v>1402</v>
      </c>
      <c r="S192" s="528" t="s">
        <v>1402</v>
      </c>
      <c r="T192" s="528" t="s">
        <v>1402</v>
      </c>
      <c r="U192" s="528" t="s">
        <v>1402</v>
      </c>
      <c r="V192" s="528" t="s">
        <v>1402</v>
      </c>
      <c r="W192" s="528" t="s">
        <v>1402</v>
      </c>
      <c r="X192" s="528" t="s">
        <v>1402</v>
      </c>
      <c r="Y192" s="528" t="s">
        <v>1402</v>
      </c>
      <c r="Z192" s="528" t="s">
        <v>1402</v>
      </c>
      <c r="AA192" s="528" t="s">
        <v>1402</v>
      </c>
      <c r="AB192" s="528" t="s">
        <v>1643</v>
      </c>
      <c r="AC192" s="528" t="s">
        <v>1402</v>
      </c>
      <c r="AD192" s="528" t="s">
        <v>1402</v>
      </c>
      <c r="AE192" s="528" t="s">
        <v>1402</v>
      </c>
      <c r="AF192" s="528" t="s">
        <v>1402</v>
      </c>
      <c r="AG192" s="528" t="s">
        <v>1402</v>
      </c>
      <c r="AH192" s="528" t="s">
        <v>1402</v>
      </c>
      <c r="AI192" s="528" t="s">
        <v>1402</v>
      </c>
      <c r="AJ192" s="528" t="s">
        <v>1402</v>
      </c>
      <c r="AK192" s="528" t="s">
        <v>1402</v>
      </c>
      <c r="AL192" s="528" t="s">
        <v>1402</v>
      </c>
      <c r="AM192" s="528" t="s">
        <v>1402</v>
      </c>
      <c r="AN192" s="528" t="s">
        <v>1402</v>
      </c>
      <c r="AO192" s="528" t="s">
        <v>1402</v>
      </c>
      <c r="AP192" s="528" t="s">
        <v>1402</v>
      </c>
      <c r="AQ192" s="528" t="s">
        <v>1402</v>
      </c>
      <c r="AR192" s="528" t="s">
        <v>1402</v>
      </c>
      <c r="AS192" s="528" t="s">
        <v>1402</v>
      </c>
      <c r="AT192" s="528" t="s">
        <v>1402</v>
      </c>
      <c r="AU192" s="528" t="s">
        <v>1402</v>
      </c>
      <c r="AV192" s="528" t="s">
        <v>1402</v>
      </c>
      <c r="AW192" s="528" t="s">
        <v>1643</v>
      </c>
      <c r="AX192" s="528" t="s">
        <v>1402</v>
      </c>
      <c r="AY192" s="528" t="s">
        <v>1402</v>
      </c>
      <c r="AZ192" s="528" t="s">
        <v>1402</v>
      </c>
      <c r="BA192" s="528" t="s">
        <v>1402</v>
      </c>
      <c r="BB192" s="528" t="s">
        <v>1402</v>
      </c>
      <c r="BC192" s="528" t="s">
        <v>1402</v>
      </c>
      <c r="BD192" s="528" t="s">
        <v>1402</v>
      </c>
      <c r="BE192" s="528" t="s">
        <v>1402</v>
      </c>
      <c r="BF192" s="528" t="s">
        <v>1402</v>
      </c>
      <c r="BG192" s="528" t="s">
        <v>1402</v>
      </c>
      <c r="BH192" s="528" t="s">
        <v>1402</v>
      </c>
      <c r="BI192" s="528" t="s">
        <v>1402</v>
      </c>
      <c r="BJ192" s="528" t="s">
        <v>1402</v>
      </c>
      <c r="BK192" s="528" t="s">
        <v>1402</v>
      </c>
      <c r="BL192" s="528" t="s">
        <v>1402</v>
      </c>
      <c r="BM192" s="528" t="s">
        <v>1402</v>
      </c>
      <c r="BN192" s="528" t="s">
        <v>1402</v>
      </c>
      <c r="BO192" s="528" t="s">
        <v>1402</v>
      </c>
      <c r="BP192" s="528" t="s">
        <v>1402</v>
      </c>
      <c r="BQ192" s="528" t="s">
        <v>1402</v>
      </c>
      <c r="BR192" s="528" t="s">
        <v>1402</v>
      </c>
      <c r="BS192" s="528" t="s">
        <v>1402</v>
      </c>
      <c r="BT192" s="528" t="s">
        <v>1402</v>
      </c>
      <c r="BU192" s="528" t="s">
        <v>1402</v>
      </c>
      <c r="BV192" s="528" t="s">
        <v>1643</v>
      </c>
      <c r="BW192" s="528" t="s">
        <v>1402</v>
      </c>
      <c r="BX192" s="528" t="s">
        <v>1402</v>
      </c>
      <c r="BY192" s="528" t="s">
        <v>1402</v>
      </c>
      <c r="BZ192" s="528" t="s">
        <v>1402</v>
      </c>
      <c r="CA192" s="528" t="s">
        <v>1402</v>
      </c>
      <c r="CB192" s="528" t="s">
        <v>1402</v>
      </c>
      <c r="CC192" s="528" t="s">
        <v>1402</v>
      </c>
      <c r="CD192" s="528" t="s">
        <v>1402</v>
      </c>
      <c r="CE192" s="528" t="s">
        <v>1402</v>
      </c>
      <c r="CF192" s="528" t="s">
        <v>1402</v>
      </c>
      <c r="CG192" s="528" t="s">
        <v>1402</v>
      </c>
      <c r="CH192" s="528" t="s">
        <v>1402</v>
      </c>
      <c r="CI192" s="528" t="s">
        <v>1402</v>
      </c>
      <c r="CJ192" s="528" t="s">
        <v>1402</v>
      </c>
      <c r="CK192" s="528" t="s">
        <v>2059</v>
      </c>
      <c r="CL192" s="528" t="s">
        <v>2060</v>
      </c>
      <c r="CM192" s="528" t="s">
        <v>447</v>
      </c>
      <c r="CN192" s="528" t="s">
        <v>459</v>
      </c>
      <c r="CO192" s="528" t="s">
        <v>459</v>
      </c>
      <c r="CP192" s="528"/>
      <c r="CQ192" s="528"/>
      <c r="CR192" s="528"/>
      <c r="CS192" s="528"/>
      <c r="CT192" s="528"/>
      <c r="CU192" s="528"/>
      <c r="CV192" s="528"/>
      <c r="CW192" s="528"/>
      <c r="CX192" s="528" t="s">
        <v>2061</v>
      </c>
    </row>
    <row r="193" ht="14.25" spans="1:102">
      <c r="A193" s="529" t="s">
        <v>1396</v>
      </c>
      <c r="B193" s="529">
        <v>5005</v>
      </c>
      <c r="C193" s="529" t="s">
        <v>960</v>
      </c>
      <c r="D193" s="529" t="s">
        <v>1643</v>
      </c>
      <c r="E193" s="529" t="s">
        <v>1649</v>
      </c>
      <c r="F193" s="529" t="s">
        <v>1649</v>
      </c>
      <c r="G193" s="529" t="s">
        <v>1649</v>
      </c>
      <c r="H193" s="529" t="s">
        <v>1402</v>
      </c>
      <c r="I193" s="529" t="s">
        <v>1402</v>
      </c>
      <c r="J193" s="529" t="s">
        <v>1402</v>
      </c>
      <c r="K193" s="529" t="s">
        <v>1402</v>
      </c>
      <c r="L193" s="529" t="s">
        <v>1649</v>
      </c>
      <c r="M193" s="529" t="s">
        <v>1402</v>
      </c>
      <c r="N193" s="529" t="s">
        <v>1402</v>
      </c>
      <c r="O193" s="529" t="s">
        <v>1402</v>
      </c>
      <c r="P193" s="529" t="s">
        <v>1402</v>
      </c>
      <c r="Q193" s="529" t="s">
        <v>1402</v>
      </c>
      <c r="R193" s="529" t="s">
        <v>1402</v>
      </c>
      <c r="S193" s="529" t="s">
        <v>1402</v>
      </c>
      <c r="T193" s="529" t="s">
        <v>1402</v>
      </c>
      <c r="U193" s="529" t="s">
        <v>1402</v>
      </c>
      <c r="V193" s="529" t="s">
        <v>1402</v>
      </c>
      <c r="W193" s="529" t="s">
        <v>1643</v>
      </c>
      <c r="X193" s="529" t="s">
        <v>1402</v>
      </c>
      <c r="Y193" s="529" t="s">
        <v>1402</v>
      </c>
      <c r="Z193" s="529" t="s">
        <v>1402</v>
      </c>
      <c r="AA193" s="529" t="s">
        <v>1402</v>
      </c>
      <c r="AB193" s="529" t="s">
        <v>1402</v>
      </c>
      <c r="AC193" s="529" t="s">
        <v>1402</v>
      </c>
      <c r="AD193" s="529" t="s">
        <v>1402</v>
      </c>
      <c r="AE193" s="529" t="s">
        <v>1402</v>
      </c>
      <c r="AF193" s="529" t="s">
        <v>1402</v>
      </c>
      <c r="AG193" s="529" t="s">
        <v>1402</v>
      </c>
      <c r="AH193" s="529" t="s">
        <v>1402</v>
      </c>
      <c r="AI193" s="529" t="s">
        <v>1402</v>
      </c>
      <c r="AJ193" s="529" t="s">
        <v>1402</v>
      </c>
      <c r="AK193" s="529" t="s">
        <v>1402</v>
      </c>
      <c r="AL193" s="529" t="s">
        <v>1402</v>
      </c>
      <c r="AM193" s="529" t="s">
        <v>1402</v>
      </c>
      <c r="AN193" s="529" t="s">
        <v>1402</v>
      </c>
      <c r="AO193" s="529" t="s">
        <v>1402</v>
      </c>
      <c r="AP193" s="529" t="s">
        <v>1402</v>
      </c>
      <c r="AQ193" s="529" t="s">
        <v>1402</v>
      </c>
      <c r="AR193" s="529" t="s">
        <v>1402</v>
      </c>
      <c r="AS193" s="529" t="s">
        <v>1643</v>
      </c>
      <c r="AT193" s="529" t="s">
        <v>1402</v>
      </c>
      <c r="AU193" s="529" t="s">
        <v>1402</v>
      </c>
      <c r="AV193" s="529" t="s">
        <v>1643</v>
      </c>
      <c r="AW193" s="529" t="s">
        <v>1402</v>
      </c>
      <c r="AX193" s="529" t="s">
        <v>1402</v>
      </c>
      <c r="AY193" s="529" t="s">
        <v>1402</v>
      </c>
      <c r="AZ193" s="529" t="s">
        <v>1402</v>
      </c>
      <c r="BA193" s="529" t="s">
        <v>1402</v>
      </c>
      <c r="BB193" s="529" t="s">
        <v>1402</v>
      </c>
      <c r="BC193" s="529" t="s">
        <v>1402</v>
      </c>
      <c r="BD193" s="529" t="s">
        <v>1402</v>
      </c>
      <c r="BE193" s="529" t="s">
        <v>1402</v>
      </c>
      <c r="BF193" s="529" t="s">
        <v>1402</v>
      </c>
      <c r="BG193" s="529" t="s">
        <v>1402</v>
      </c>
      <c r="BH193" s="529" t="s">
        <v>1402</v>
      </c>
      <c r="BI193" s="529" t="s">
        <v>1402</v>
      </c>
      <c r="BJ193" s="529" t="s">
        <v>1402</v>
      </c>
      <c r="BK193" s="529" t="s">
        <v>1402</v>
      </c>
      <c r="BL193" s="529" t="s">
        <v>1402</v>
      </c>
      <c r="BM193" s="529" t="s">
        <v>1402</v>
      </c>
      <c r="BN193" s="529" t="s">
        <v>1402</v>
      </c>
      <c r="BO193" s="529" t="s">
        <v>1402</v>
      </c>
      <c r="BP193" s="529" t="s">
        <v>1402</v>
      </c>
      <c r="BQ193" s="529" t="s">
        <v>1402</v>
      </c>
      <c r="BR193" s="529" t="s">
        <v>1402</v>
      </c>
      <c r="BS193" s="529" t="s">
        <v>1402</v>
      </c>
      <c r="BT193" s="529" t="s">
        <v>1402</v>
      </c>
      <c r="BU193" s="529" t="s">
        <v>1402</v>
      </c>
      <c r="BV193" s="529" t="s">
        <v>1402</v>
      </c>
      <c r="BW193" s="529" t="s">
        <v>1402</v>
      </c>
      <c r="BX193" s="529" t="s">
        <v>1402</v>
      </c>
      <c r="BY193" s="529" t="s">
        <v>1402</v>
      </c>
      <c r="BZ193" s="529" t="s">
        <v>1402</v>
      </c>
      <c r="CA193" s="529" t="s">
        <v>1402</v>
      </c>
      <c r="CB193" s="529" t="s">
        <v>1402</v>
      </c>
      <c r="CC193" s="529" t="s">
        <v>1402</v>
      </c>
      <c r="CD193" s="529" t="s">
        <v>1402</v>
      </c>
      <c r="CE193" s="529" t="s">
        <v>1402</v>
      </c>
      <c r="CF193" s="529" t="s">
        <v>1402</v>
      </c>
      <c r="CG193" s="529" t="s">
        <v>1402</v>
      </c>
      <c r="CH193" s="529" t="s">
        <v>1402</v>
      </c>
      <c r="CI193" s="529" t="s">
        <v>1402</v>
      </c>
      <c r="CJ193" s="529" t="s">
        <v>1402</v>
      </c>
      <c r="CK193" s="529" t="s">
        <v>2062</v>
      </c>
      <c r="CL193" s="529" t="s">
        <v>1645</v>
      </c>
      <c r="CM193" s="529" t="s">
        <v>31</v>
      </c>
      <c r="CN193" s="529" t="s">
        <v>459</v>
      </c>
      <c r="CO193" s="529" t="s">
        <v>459</v>
      </c>
      <c r="CP193" s="529"/>
      <c r="CQ193" s="529"/>
      <c r="CR193" s="529"/>
      <c r="CS193" s="529"/>
      <c r="CT193" s="529"/>
      <c r="CU193" s="529"/>
      <c r="CV193" s="529"/>
      <c r="CW193" s="529"/>
      <c r="CX193" s="529" t="s">
        <v>2063</v>
      </c>
    </row>
    <row r="194" ht="14.25" spans="1:102">
      <c r="A194" s="528" t="s">
        <v>2064</v>
      </c>
      <c r="B194" s="528">
        <v>5006</v>
      </c>
      <c r="C194" s="528" t="s">
        <v>1071</v>
      </c>
      <c r="D194" s="528" t="s">
        <v>1643</v>
      </c>
      <c r="E194" s="528" t="s">
        <v>1649</v>
      </c>
      <c r="F194" s="528" t="s">
        <v>1649</v>
      </c>
      <c r="G194" s="528" t="s">
        <v>1649</v>
      </c>
      <c r="H194" s="528" t="s">
        <v>1402</v>
      </c>
      <c r="I194" s="528" t="s">
        <v>1402</v>
      </c>
      <c r="J194" s="528" t="s">
        <v>1402</v>
      </c>
      <c r="K194" s="528" t="s">
        <v>1402</v>
      </c>
      <c r="L194" s="528" t="s">
        <v>1649</v>
      </c>
      <c r="M194" s="528" t="s">
        <v>1402</v>
      </c>
      <c r="N194" s="528" t="s">
        <v>1402</v>
      </c>
      <c r="O194" s="528" t="s">
        <v>1402</v>
      </c>
      <c r="P194" s="528" t="s">
        <v>1402</v>
      </c>
      <c r="Q194" s="528" t="s">
        <v>1402</v>
      </c>
      <c r="R194" s="528" t="s">
        <v>1402</v>
      </c>
      <c r="S194" s="528" t="s">
        <v>1402</v>
      </c>
      <c r="T194" s="528" t="s">
        <v>1402</v>
      </c>
      <c r="U194" s="528" t="s">
        <v>1402</v>
      </c>
      <c r="V194" s="528" t="s">
        <v>1402</v>
      </c>
      <c r="W194" s="528" t="s">
        <v>1402</v>
      </c>
      <c r="X194" s="528" t="s">
        <v>1402</v>
      </c>
      <c r="Y194" s="528" t="s">
        <v>1402</v>
      </c>
      <c r="Z194" s="528" t="s">
        <v>1402</v>
      </c>
      <c r="AA194" s="528" t="s">
        <v>1402</v>
      </c>
      <c r="AB194" s="528" t="s">
        <v>1402</v>
      </c>
      <c r="AC194" s="528" t="s">
        <v>1402</v>
      </c>
      <c r="AD194" s="528" t="s">
        <v>1402</v>
      </c>
      <c r="AE194" s="528" t="s">
        <v>1402</v>
      </c>
      <c r="AF194" s="528" t="s">
        <v>1402</v>
      </c>
      <c r="AG194" s="528" t="s">
        <v>1402</v>
      </c>
      <c r="AH194" s="528" t="s">
        <v>1402</v>
      </c>
      <c r="AI194" s="528" t="s">
        <v>1402</v>
      </c>
      <c r="AJ194" s="528" t="s">
        <v>1402</v>
      </c>
      <c r="AK194" s="528" t="s">
        <v>1402</v>
      </c>
      <c r="AL194" s="528" t="s">
        <v>1402</v>
      </c>
      <c r="AM194" s="528" t="s">
        <v>1402</v>
      </c>
      <c r="AN194" s="528" t="s">
        <v>1402</v>
      </c>
      <c r="AO194" s="528" t="s">
        <v>1402</v>
      </c>
      <c r="AP194" s="528" t="s">
        <v>1402</v>
      </c>
      <c r="AQ194" s="528" t="s">
        <v>1402</v>
      </c>
      <c r="AR194" s="528" t="s">
        <v>1402</v>
      </c>
      <c r="AS194" s="528" t="s">
        <v>1402</v>
      </c>
      <c r="AT194" s="528" t="s">
        <v>1402</v>
      </c>
      <c r="AU194" s="528" t="s">
        <v>1402</v>
      </c>
      <c r="AV194" s="528" t="s">
        <v>1402</v>
      </c>
      <c r="AW194" s="528" t="s">
        <v>1402</v>
      </c>
      <c r="AX194" s="528" t="s">
        <v>1402</v>
      </c>
      <c r="AY194" s="528" t="s">
        <v>1402</v>
      </c>
      <c r="AZ194" s="528" t="s">
        <v>1402</v>
      </c>
      <c r="BA194" s="528" t="s">
        <v>1402</v>
      </c>
      <c r="BB194" s="528" t="s">
        <v>1402</v>
      </c>
      <c r="BC194" s="528" t="s">
        <v>1402</v>
      </c>
      <c r="BD194" s="528" t="s">
        <v>1402</v>
      </c>
      <c r="BE194" s="528" t="s">
        <v>1643</v>
      </c>
      <c r="BF194" s="528" t="s">
        <v>1402</v>
      </c>
      <c r="BG194" s="528" t="s">
        <v>1402</v>
      </c>
      <c r="BH194" s="528" t="s">
        <v>1402</v>
      </c>
      <c r="BI194" s="528" t="s">
        <v>1402</v>
      </c>
      <c r="BJ194" s="528" t="s">
        <v>1402</v>
      </c>
      <c r="BK194" s="528" t="s">
        <v>1402</v>
      </c>
      <c r="BL194" s="528" t="s">
        <v>1402</v>
      </c>
      <c r="BM194" s="528" t="s">
        <v>1643</v>
      </c>
      <c r="BN194" s="528" t="s">
        <v>1402</v>
      </c>
      <c r="BO194" s="528" t="s">
        <v>1402</v>
      </c>
      <c r="BP194" s="528" t="s">
        <v>1402</v>
      </c>
      <c r="BQ194" s="528" t="s">
        <v>1402</v>
      </c>
      <c r="BR194" s="528" t="s">
        <v>1402</v>
      </c>
      <c r="BS194" s="528" t="s">
        <v>1402</v>
      </c>
      <c r="BT194" s="528" t="s">
        <v>1402</v>
      </c>
      <c r="BU194" s="528" t="s">
        <v>1402</v>
      </c>
      <c r="BV194" s="528" t="s">
        <v>1402</v>
      </c>
      <c r="BW194" s="528" t="s">
        <v>1643</v>
      </c>
      <c r="BX194" s="528" t="s">
        <v>1402</v>
      </c>
      <c r="BY194" s="528" t="s">
        <v>1402</v>
      </c>
      <c r="BZ194" s="528" t="s">
        <v>1402</v>
      </c>
      <c r="CA194" s="528" t="s">
        <v>1402</v>
      </c>
      <c r="CB194" s="528" t="s">
        <v>1402</v>
      </c>
      <c r="CC194" s="528" t="s">
        <v>1402</v>
      </c>
      <c r="CD194" s="528" t="s">
        <v>1402</v>
      </c>
      <c r="CE194" s="528" t="s">
        <v>1402</v>
      </c>
      <c r="CF194" s="528" t="s">
        <v>1402</v>
      </c>
      <c r="CG194" s="528" t="s">
        <v>1402</v>
      </c>
      <c r="CH194" s="528" t="s">
        <v>1402</v>
      </c>
      <c r="CI194" s="528" t="s">
        <v>1402</v>
      </c>
      <c r="CJ194" s="528" t="s">
        <v>1402</v>
      </c>
      <c r="CK194" s="528" t="s">
        <v>2065</v>
      </c>
      <c r="CL194" s="528" t="s">
        <v>1645</v>
      </c>
      <c r="CM194" s="528" t="s">
        <v>447</v>
      </c>
      <c r="CN194" s="528" t="s">
        <v>29</v>
      </c>
      <c r="CO194" s="528" t="s">
        <v>459</v>
      </c>
      <c r="CP194" s="528"/>
      <c r="CQ194" s="528"/>
      <c r="CR194" s="528"/>
      <c r="CS194" s="528"/>
      <c r="CT194" s="528"/>
      <c r="CU194" s="528"/>
      <c r="CV194" s="528"/>
      <c r="CW194" s="528"/>
      <c r="CX194" s="528" t="s">
        <v>2066</v>
      </c>
    </row>
    <row r="195" ht="14.25" spans="1:102">
      <c r="A195" s="529" t="s">
        <v>2067</v>
      </c>
      <c r="B195" s="529">
        <v>5007</v>
      </c>
      <c r="C195" s="529" t="s">
        <v>1401</v>
      </c>
      <c r="D195" s="529" t="s">
        <v>1402</v>
      </c>
      <c r="E195" s="529" t="s">
        <v>1402</v>
      </c>
      <c r="F195" s="529" t="s">
        <v>1402</v>
      </c>
      <c r="G195" s="529" t="s">
        <v>1402</v>
      </c>
      <c r="H195" s="529" t="s">
        <v>1402</v>
      </c>
      <c r="I195" s="529" t="s">
        <v>1402</v>
      </c>
      <c r="J195" s="529" t="s">
        <v>1402</v>
      </c>
      <c r="K195" s="529" t="s">
        <v>1402</v>
      </c>
      <c r="L195" s="529" t="s">
        <v>1402</v>
      </c>
      <c r="M195" s="529" t="s">
        <v>1402</v>
      </c>
      <c r="N195" s="529" t="s">
        <v>1402</v>
      </c>
      <c r="O195" s="529" t="s">
        <v>1402</v>
      </c>
      <c r="P195" s="529" t="s">
        <v>1402</v>
      </c>
      <c r="Q195" s="529" t="s">
        <v>1402</v>
      </c>
      <c r="R195" s="529" t="s">
        <v>1402</v>
      </c>
      <c r="S195" s="529" t="s">
        <v>1402</v>
      </c>
      <c r="T195" s="529" t="s">
        <v>1402</v>
      </c>
      <c r="U195" s="529" t="s">
        <v>1402</v>
      </c>
      <c r="V195" s="529" t="s">
        <v>1402</v>
      </c>
      <c r="W195" s="529" t="s">
        <v>1402</v>
      </c>
      <c r="X195" s="529" t="s">
        <v>1402</v>
      </c>
      <c r="Y195" s="529" t="s">
        <v>1402</v>
      </c>
      <c r="Z195" s="529" t="s">
        <v>1402</v>
      </c>
      <c r="AA195" s="529" t="s">
        <v>1402</v>
      </c>
      <c r="AB195" s="529" t="s">
        <v>1402</v>
      </c>
      <c r="AC195" s="529" t="s">
        <v>1402</v>
      </c>
      <c r="AD195" s="529" t="s">
        <v>1402</v>
      </c>
      <c r="AE195" s="529" t="s">
        <v>1402</v>
      </c>
      <c r="AF195" s="529" t="s">
        <v>1402</v>
      </c>
      <c r="AG195" s="529" t="s">
        <v>1402</v>
      </c>
      <c r="AH195" s="529" t="s">
        <v>1402</v>
      </c>
      <c r="AI195" s="529" t="s">
        <v>1402</v>
      </c>
      <c r="AJ195" s="529" t="s">
        <v>1402</v>
      </c>
      <c r="AK195" s="529" t="s">
        <v>1402</v>
      </c>
      <c r="AL195" s="529" t="s">
        <v>1402</v>
      </c>
      <c r="AM195" s="529" t="s">
        <v>1402</v>
      </c>
      <c r="AN195" s="529" t="s">
        <v>1402</v>
      </c>
      <c r="AO195" s="529" t="s">
        <v>1402</v>
      </c>
      <c r="AP195" s="529" t="s">
        <v>1402</v>
      </c>
      <c r="AQ195" s="529" t="s">
        <v>1402</v>
      </c>
      <c r="AR195" s="529" t="s">
        <v>1402</v>
      </c>
      <c r="AS195" s="529" t="s">
        <v>1402</v>
      </c>
      <c r="AT195" s="529" t="s">
        <v>1402</v>
      </c>
      <c r="AU195" s="529" t="s">
        <v>1402</v>
      </c>
      <c r="AV195" s="529" t="s">
        <v>1402</v>
      </c>
      <c r="AW195" s="529" t="s">
        <v>1402</v>
      </c>
      <c r="AX195" s="529" t="s">
        <v>1402</v>
      </c>
      <c r="AY195" s="529" t="s">
        <v>1402</v>
      </c>
      <c r="AZ195" s="529" t="s">
        <v>1402</v>
      </c>
      <c r="BA195" s="529" t="s">
        <v>1402</v>
      </c>
      <c r="BB195" s="529" t="s">
        <v>1402</v>
      </c>
      <c r="BC195" s="529" t="s">
        <v>1402</v>
      </c>
      <c r="BD195" s="529" t="s">
        <v>1402</v>
      </c>
      <c r="BE195" s="529" t="s">
        <v>1402</v>
      </c>
      <c r="BF195" s="529" t="s">
        <v>1402</v>
      </c>
      <c r="BG195" s="529" t="s">
        <v>1402</v>
      </c>
      <c r="BH195" s="529" t="s">
        <v>1402</v>
      </c>
      <c r="BI195" s="529" t="s">
        <v>1402</v>
      </c>
      <c r="BJ195" s="529" t="s">
        <v>1402</v>
      </c>
      <c r="BK195" s="529" t="s">
        <v>1402</v>
      </c>
      <c r="BL195" s="529" t="s">
        <v>1402</v>
      </c>
      <c r="BM195" s="529" t="s">
        <v>1402</v>
      </c>
      <c r="BN195" s="529" t="s">
        <v>1402</v>
      </c>
      <c r="BO195" s="529" t="s">
        <v>1402</v>
      </c>
      <c r="BP195" s="529" t="s">
        <v>1402</v>
      </c>
      <c r="BQ195" s="529" t="s">
        <v>1402</v>
      </c>
      <c r="BR195" s="529" t="s">
        <v>1402</v>
      </c>
      <c r="BS195" s="529" t="s">
        <v>1402</v>
      </c>
      <c r="BT195" s="529" t="s">
        <v>1402</v>
      </c>
      <c r="BU195" s="529" t="s">
        <v>1402</v>
      </c>
      <c r="BV195" s="529" t="s">
        <v>1402</v>
      </c>
      <c r="BW195" s="529" t="s">
        <v>1402</v>
      </c>
      <c r="BX195" s="529" t="s">
        <v>1402</v>
      </c>
      <c r="BY195" s="529" t="s">
        <v>1402</v>
      </c>
      <c r="BZ195" s="529" t="s">
        <v>1402</v>
      </c>
      <c r="CA195" s="529" t="s">
        <v>1402</v>
      </c>
      <c r="CB195" s="529" t="s">
        <v>1402</v>
      </c>
      <c r="CC195" s="529" t="s">
        <v>1402</v>
      </c>
      <c r="CD195" s="529" t="s">
        <v>1402</v>
      </c>
      <c r="CE195" s="529" t="s">
        <v>1402</v>
      </c>
      <c r="CF195" s="529" t="s">
        <v>1402</v>
      </c>
      <c r="CG195" s="529" t="s">
        <v>1402</v>
      </c>
      <c r="CH195" s="529" t="s">
        <v>1402</v>
      </c>
      <c r="CI195" s="529" t="s">
        <v>1402</v>
      </c>
      <c r="CJ195" s="529" t="s">
        <v>1402</v>
      </c>
      <c r="CK195" s="529" t="s">
        <v>2068</v>
      </c>
      <c r="CL195" s="529" t="s">
        <v>1402</v>
      </c>
      <c r="CM195" s="529" t="s">
        <v>1401</v>
      </c>
      <c r="CN195" s="529" t="s">
        <v>459</v>
      </c>
      <c r="CO195" s="529" t="s">
        <v>459</v>
      </c>
      <c r="CP195" s="529"/>
      <c r="CQ195" s="529"/>
      <c r="CR195" s="529"/>
      <c r="CS195" s="529"/>
      <c r="CT195" s="529"/>
      <c r="CU195" s="529"/>
      <c r="CV195" s="529"/>
      <c r="CW195" s="529"/>
      <c r="CX195" s="529"/>
    </row>
    <row r="196" ht="14.25" spans="1:102">
      <c r="A196" s="528" t="s">
        <v>2069</v>
      </c>
      <c r="B196" s="528">
        <v>5008</v>
      </c>
      <c r="C196" s="528" t="s">
        <v>813</v>
      </c>
      <c r="D196" s="528" t="s">
        <v>1643</v>
      </c>
      <c r="E196" s="528" t="s">
        <v>1402</v>
      </c>
      <c r="F196" s="528" t="s">
        <v>1402</v>
      </c>
      <c r="G196" s="528" t="s">
        <v>1402</v>
      </c>
      <c r="H196" s="528" t="s">
        <v>1402</v>
      </c>
      <c r="I196" s="528" t="s">
        <v>1402</v>
      </c>
      <c r="J196" s="528" t="s">
        <v>1402</v>
      </c>
      <c r="K196" s="528" t="s">
        <v>1402</v>
      </c>
      <c r="L196" s="528" t="s">
        <v>1402</v>
      </c>
      <c r="M196" s="528" t="s">
        <v>1402</v>
      </c>
      <c r="N196" s="528" t="s">
        <v>1402</v>
      </c>
      <c r="O196" s="528" t="s">
        <v>1402</v>
      </c>
      <c r="P196" s="528" t="s">
        <v>1402</v>
      </c>
      <c r="Q196" s="528" t="s">
        <v>1402</v>
      </c>
      <c r="R196" s="528" t="s">
        <v>1402</v>
      </c>
      <c r="S196" s="528" t="s">
        <v>1402</v>
      </c>
      <c r="T196" s="528" t="s">
        <v>1402</v>
      </c>
      <c r="U196" s="528" t="s">
        <v>1402</v>
      </c>
      <c r="V196" s="528" t="s">
        <v>1402</v>
      </c>
      <c r="W196" s="528" t="s">
        <v>1402</v>
      </c>
      <c r="X196" s="528" t="s">
        <v>1402</v>
      </c>
      <c r="Y196" s="528" t="s">
        <v>1402</v>
      </c>
      <c r="Z196" s="528" t="s">
        <v>1402</v>
      </c>
      <c r="AA196" s="528" t="s">
        <v>1402</v>
      </c>
      <c r="AB196" s="528" t="s">
        <v>1402</v>
      </c>
      <c r="AC196" s="528" t="s">
        <v>1402</v>
      </c>
      <c r="AD196" s="528" t="s">
        <v>1402</v>
      </c>
      <c r="AE196" s="528" t="s">
        <v>1402</v>
      </c>
      <c r="AF196" s="528" t="s">
        <v>1402</v>
      </c>
      <c r="AG196" s="528" t="s">
        <v>1402</v>
      </c>
      <c r="AH196" s="528" t="s">
        <v>1402</v>
      </c>
      <c r="AI196" s="528" t="s">
        <v>1402</v>
      </c>
      <c r="AJ196" s="528" t="s">
        <v>1402</v>
      </c>
      <c r="AK196" s="528" t="s">
        <v>1402</v>
      </c>
      <c r="AL196" s="528" t="s">
        <v>1402</v>
      </c>
      <c r="AM196" s="528" t="s">
        <v>1402</v>
      </c>
      <c r="AN196" s="528" t="s">
        <v>1643</v>
      </c>
      <c r="AO196" s="528" t="s">
        <v>1402</v>
      </c>
      <c r="AP196" s="528" t="s">
        <v>1402</v>
      </c>
      <c r="AQ196" s="528" t="s">
        <v>1402</v>
      </c>
      <c r="AR196" s="528" t="s">
        <v>1402</v>
      </c>
      <c r="AS196" s="528" t="s">
        <v>1402</v>
      </c>
      <c r="AT196" s="528" t="s">
        <v>1402</v>
      </c>
      <c r="AU196" s="528" t="s">
        <v>1402</v>
      </c>
      <c r="AV196" s="528" t="s">
        <v>1402</v>
      </c>
      <c r="AW196" s="528" t="s">
        <v>1402</v>
      </c>
      <c r="AX196" s="528" t="s">
        <v>1402</v>
      </c>
      <c r="AY196" s="528" t="s">
        <v>1402</v>
      </c>
      <c r="AZ196" s="528" t="s">
        <v>1402</v>
      </c>
      <c r="BA196" s="528" t="s">
        <v>1402</v>
      </c>
      <c r="BB196" s="528" t="s">
        <v>1402</v>
      </c>
      <c r="BC196" s="528" t="s">
        <v>1402</v>
      </c>
      <c r="BD196" s="528" t="s">
        <v>1402</v>
      </c>
      <c r="BE196" s="528" t="s">
        <v>1402</v>
      </c>
      <c r="BF196" s="528" t="s">
        <v>1402</v>
      </c>
      <c r="BG196" s="528" t="s">
        <v>1402</v>
      </c>
      <c r="BH196" s="528" t="s">
        <v>1402</v>
      </c>
      <c r="BI196" s="528" t="s">
        <v>1402</v>
      </c>
      <c r="BJ196" s="528" t="s">
        <v>1402</v>
      </c>
      <c r="BK196" s="528" t="s">
        <v>1402</v>
      </c>
      <c r="BL196" s="528" t="s">
        <v>1402</v>
      </c>
      <c r="BM196" s="528" t="s">
        <v>1402</v>
      </c>
      <c r="BN196" s="528" t="s">
        <v>1402</v>
      </c>
      <c r="BO196" s="528" t="s">
        <v>1402</v>
      </c>
      <c r="BP196" s="528" t="s">
        <v>1402</v>
      </c>
      <c r="BQ196" s="528" t="s">
        <v>1402</v>
      </c>
      <c r="BR196" s="528" t="s">
        <v>1402</v>
      </c>
      <c r="BS196" s="528" t="s">
        <v>1643</v>
      </c>
      <c r="BT196" s="528" t="s">
        <v>1643</v>
      </c>
      <c r="BU196" s="528" t="s">
        <v>1643</v>
      </c>
      <c r="BV196" s="528" t="s">
        <v>1402</v>
      </c>
      <c r="BW196" s="528" t="s">
        <v>1643</v>
      </c>
      <c r="BX196" s="528" t="s">
        <v>1402</v>
      </c>
      <c r="BY196" s="528" t="s">
        <v>1643</v>
      </c>
      <c r="BZ196" s="528" t="s">
        <v>1402</v>
      </c>
      <c r="CA196" s="528" t="s">
        <v>1402</v>
      </c>
      <c r="CB196" s="528" t="s">
        <v>1402</v>
      </c>
      <c r="CC196" s="528" t="s">
        <v>1402</v>
      </c>
      <c r="CD196" s="528" t="s">
        <v>1402</v>
      </c>
      <c r="CE196" s="528" t="s">
        <v>1402</v>
      </c>
      <c r="CF196" s="528" t="s">
        <v>1402</v>
      </c>
      <c r="CG196" s="528" t="s">
        <v>1402</v>
      </c>
      <c r="CH196" s="528" t="s">
        <v>1402</v>
      </c>
      <c r="CI196" s="528" t="s">
        <v>1402</v>
      </c>
      <c r="CJ196" s="528" t="s">
        <v>1402</v>
      </c>
      <c r="CK196" s="528" t="s">
        <v>2070</v>
      </c>
      <c r="CL196" s="528" t="s">
        <v>1645</v>
      </c>
      <c r="CM196" s="528" t="s">
        <v>31</v>
      </c>
      <c r="CN196" s="528" t="s">
        <v>459</v>
      </c>
      <c r="CO196" s="528" t="s">
        <v>459</v>
      </c>
      <c r="CP196" s="528"/>
      <c r="CQ196" s="528"/>
      <c r="CR196" s="528"/>
      <c r="CS196" s="528"/>
      <c r="CT196" s="528"/>
      <c r="CU196" s="528"/>
      <c r="CV196" s="528"/>
      <c r="CW196" s="528"/>
      <c r="CX196" s="528" t="s">
        <v>2035</v>
      </c>
    </row>
    <row r="197" ht="14.25" spans="1:102">
      <c r="A197" s="529" t="s">
        <v>2071</v>
      </c>
      <c r="B197" s="529">
        <v>5009</v>
      </c>
      <c r="C197" s="529" t="s">
        <v>960</v>
      </c>
      <c r="D197" s="529" t="s">
        <v>1643</v>
      </c>
      <c r="E197" s="529" t="s">
        <v>1402</v>
      </c>
      <c r="F197" s="529" t="s">
        <v>1402</v>
      </c>
      <c r="G197" s="529" t="s">
        <v>1402</v>
      </c>
      <c r="H197" s="529" t="s">
        <v>1402</v>
      </c>
      <c r="I197" s="529" t="s">
        <v>1402</v>
      </c>
      <c r="J197" s="529" t="s">
        <v>1402</v>
      </c>
      <c r="K197" s="529" t="s">
        <v>1402</v>
      </c>
      <c r="L197" s="529" t="s">
        <v>1402</v>
      </c>
      <c r="M197" s="529" t="s">
        <v>1402</v>
      </c>
      <c r="N197" s="529" t="s">
        <v>1402</v>
      </c>
      <c r="O197" s="529" t="s">
        <v>1402</v>
      </c>
      <c r="P197" s="529" t="s">
        <v>1402</v>
      </c>
      <c r="Q197" s="529" t="s">
        <v>1402</v>
      </c>
      <c r="R197" s="529" t="s">
        <v>1402</v>
      </c>
      <c r="S197" s="529" t="s">
        <v>1402</v>
      </c>
      <c r="T197" s="529" t="s">
        <v>1402</v>
      </c>
      <c r="U197" s="529" t="s">
        <v>1402</v>
      </c>
      <c r="V197" s="529" t="s">
        <v>1402</v>
      </c>
      <c r="W197" s="529" t="s">
        <v>1402</v>
      </c>
      <c r="X197" s="529" t="s">
        <v>1402</v>
      </c>
      <c r="Y197" s="529" t="s">
        <v>1402</v>
      </c>
      <c r="Z197" s="529" t="s">
        <v>1402</v>
      </c>
      <c r="AA197" s="529" t="s">
        <v>1402</v>
      </c>
      <c r="AB197" s="529" t="s">
        <v>1402</v>
      </c>
      <c r="AC197" s="529" t="s">
        <v>1402</v>
      </c>
      <c r="AD197" s="529" t="s">
        <v>1402</v>
      </c>
      <c r="AE197" s="529" t="s">
        <v>1402</v>
      </c>
      <c r="AF197" s="529" t="s">
        <v>1402</v>
      </c>
      <c r="AG197" s="529" t="s">
        <v>1402</v>
      </c>
      <c r="AH197" s="529" t="s">
        <v>1402</v>
      </c>
      <c r="AI197" s="529" t="s">
        <v>1402</v>
      </c>
      <c r="AJ197" s="529" t="s">
        <v>1402</v>
      </c>
      <c r="AK197" s="529" t="s">
        <v>1402</v>
      </c>
      <c r="AL197" s="529" t="s">
        <v>1402</v>
      </c>
      <c r="AM197" s="529" t="s">
        <v>1402</v>
      </c>
      <c r="AN197" s="529" t="s">
        <v>1643</v>
      </c>
      <c r="AO197" s="529" t="s">
        <v>1402</v>
      </c>
      <c r="AP197" s="529" t="s">
        <v>1402</v>
      </c>
      <c r="AQ197" s="529" t="s">
        <v>1402</v>
      </c>
      <c r="AR197" s="529" t="s">
        <v>1402</v>
      </c>
      <c r="AS197" s="529" t="s">
        <v>1402</v>
      </c>
      <c r="AT197" s="529" t="s">
        <v>1402</v>
      </c>
      <c r="AU197" s="529" t="s">
        <v>1402</v>
      </c>
      <c r="AV197" s="529" t="s">
        <v>1402</v>
      </c>
      <c r="AW197" s="529" t="s">
        <v>1402</v>
      </c>
      <c r="AX197" s="529" t="s">
        <v>1402</v>
      </c>
      <c r="AY197" s="529" t="s">
        <v>1402</v>
      </c>
      <c r="AZ197" s="529" t="s">
        <v>1402</v>
      </c>
      <c r="BA197" s="529" t="s">
        <v>1402</v>
      </c>
      <c r="BB197" s="529" t="s">
        <v>1402</v>
      </c>
      <c r="BC197" s="529" t="s">
        <v>1402</v>
      </c>
      <c r="BD197" s="529" t="s">
        <v>1402</v>
      </c>
      <c r="BE197" s="529" t="s">
        <v>1402</v>
      </c>
      <c r="BF197" s="529" t="s">
        <v>1402</v>
      </c>
      <c r="BG197" s="529" t="s">
        <v>1402</v>
      </c>
      <c r="BH197" s="529" t="s">
        <v>1402</v>
      </c>
      <c r="BI197" s="529" t="s">
        <v>1402</v>
      </c>
      <c r="BJ197" s="529" t="s">
        <v>1402</v>
      </c>
      <c r="BK197" s="529" t="s">
        <v>1402</v>
      </c>
      <c r="BL197" s="529" t="s">
        <v>1402</v>
      </c>
      <c r="BM197" s="529" t="s">
        <v>1402</v>
      </c>
      <c r="BN197" s="529" t="s">
        <v>1402</v>
      </c>
      <c r="BO197" s="529" t="s">
        <v>1402</v>
      </c>
      <c r="BP197" s="529" t="s">
        <v>1402</v>
      </c>
      <c r="BQ197" s="529" t="s">
        <v>1402</v>
      </c>
      <c r="BR197" s="529" t="s">
        <v>1402</v>
      </c>
      <c r="BS197" s="529" t="s">
        <v>1643</v>
      </c>
      <c r="BT197" s="529" t="s">
        <v>1643</v>
      </c>
      <c r="BU197" s="529" t="s">
        <v>1643</v>
      </c>
      <c r="BV197" s="529" t="s">
        <v>1402</v>
      </c>
      <c r="BW197" s="529" t="s">
        <v>1643</v>
      </c>
      <c r="BX197" s="529" t="s">
        <v>1402</v>
      </c>
      <c r="BY197" s="529" t="s">
        <v>1643</v>
      </c>
      <c r="BZ197" s="529" t="s">
        <v>1402</v>
      </c>
      <c r="CA197" s="529" t="s">
        <v>1402</v>
      </c>
      <c r="CB197" s="529" t="s">
        <v>1402</v>
      </c>
      <c r="CC197" s="529" t="s">
        <v>1402</v>
      </c>
      <c r="CD197" s="529" t="s">
        <v>1402</v>
      </c>
      <c r="CE197" s="529" t="s">
        <v>1402</v>
      </c>
      <c r="CF197" s="529" t="s">
        <v>1402</v>
      </c>
      <c r="CG197" s="529" t="s">
        <v>1402</v>
      </c>
      <c r="CH197" s="529" t="s">
        <v>1402</v>
      </c>
      <c r="CI197" s="529" t="s">
        <v>1402</v>
      </c>
      <c r="CJ197" s="529" t="s">
        <v>1402</v>
      </c>
      <c r="CK197" s="529" t="s">
        <v>2070</v>
      </c>
      <c r="CL197" s="529" t="s">
        <v>1645</v>
      </c>
      <c r="CM197" s="529" t="s">
        <v>31</v>
      </c>
      <c r="CN197" s="529" t="s">
        <v>459</v>
      </c>
      <c r="CO197" s="529" t="s">
        <v>459</v>
      </c>
      <c r="CP197" s="529"/>
      <c r="CQ197" s="529"/>
      <c r="CR197" s="529"/>
      <c r="CS197" s="529"/>
      <c r="CT197" s="529"/>
      <c r="CU197" s="529"/>
      <c r="CV197" s="529"/>
      <c r="CW197" s="529"/>
      <c r="CX197" s="529" t="s">
        <v>2035</v>
      </c>
    </row>
    <row r="198" ht="14.25" spans="1:102">
      <c r="A198" s="528" t="s">
        <v>2072</v>
      </c>
      <c r="B198" s="528">
        <v>5010</v>
      </c>
      <c r="C198" s="528" t="s">
        <v>970</v>
      </c>
      <c r="D198" s="528" t="s">
        <v>1643</v>
      </c>
      <c r="E198" s="528" t="s">
        <v>1402</v>
      </c>
      <c r="F198" s="528" t="s">
        <v>1402</v>
      </c>
      <c r="G198" s="528" t="s">
        <v>1402</v>
      </c>
      <c r="H198" s="528" t="s">
        <v>1402</v>
      </c>
      <c r="I198" s="528" t="s">
        <v>1402</v>
      </c>
      <c r="J198" s="528" t="s">
        <v>1402</v>
      </c>
      <c r="K198" s="528" t="s">
        <v>1402</v>
      </c>
      <c r="L198" s="528" t="s">
        <v>1402</v>
      </c>
      <c r="M198" s="528" t="s">
        <v>1402</v>
      </c>
      <c r="N198" s="528" t="s">
        <v>1402</v>
      </c>
      <c r="O198" s="528" t="s">
        <v>1402</v>
      </c>
      <c r="P198" s="528" t="s">
        <v>1402</v>
      </c>
      <c r="Q198" s="528" t="s">
        <v>1402</v>
      </c>
      <c r="R198" s="528" t="s">
        <v>1402</v>
      </c>
      <c r="S198" s="528" t="s">
        <v>1402</v>
      </c>
      <c r="T198" s="528" t="s">
        <v>1402</v>
      </c>
      <c r="U198" s="528" t="s">
        <v>1402</v>
      </c>
      <c r="V198" s="528" t="s">
        <v>1402</v>
      </c>
      <c r="W198" s="528" t="s">
        <v>1402</v>
      </c>
      <c r="X198" s="528" t="s">
        <v>1402</v>
      </c>
      <c r="Y198" s="528" t="s">
        <v>1402</v>
      </c>
      <c r="Z198" s="528" t="s">
        <v>1402</v>
      </c>
      <c r="AA198" s="528" t="s">
        <v>1402</v>
      </c>
      <c r="AB198" s="528" t="s">
        <v>1402</v>
      </c>
      <c r="AC198" s="528" t="s">
        <v>1402</v>
      </c>
      <c r="AD198" s="528" t="s">
        <v>1402</v>
      </c>
      <c r="AE198" s="528" t="s">
        <v>1402</v>
      </c>
      <c r="AF198" s="528" t="s">
        <v>1402</v>
      </c>
      <c r="AG198" s="528" t="s">
        <v>1402</v>
      </c>
      <c r="AH198" s="528" t="s">
        <v>1402</v>
      </c>
      <c r="AI198" s="528" t="s">
        <v>1402</v>
      </c>
      <c r="AJ198" s="528" t="s">
        <v>1402</v>
      </c>
      <c r="AK198" s="528" t="s">
        <v>1402</v>
      </c>
      <c r="AL198" s="528" t="s">
        <v>1402</v>
      </c>
      <c r="AM198" s="528" t="s">
        <v>1402</v>
      </c>
      <c r="AN198" s="528" t="s">
        <v>1643</v>
      </c>
      <c r="AO198" s="528" t="s">
        <v>1402</v>
      </c>
      <c r="AP198" s="528" t="s">
        <v>1402</v>
      </c>
      <c r="AQ198" s="528" t="s">
        <v>1402</v>
      </c>
      <c r="AR198" s="528" t="s">
        <v>1402</v>
      </c>
      <c r="AS198" s="528" t="s">
        <v>1402</v>
      </c>
      <c r="AT198" s="528" t="s">
        <v>1402</v>
      </c>
      <c r="AU198" s="528" t="s">
        <v>1402</v>
      </c>
      <c r="AV198" s="528" t="s">
        <v>1402</v>
      </c>
      <c r="AW198" s="528" t="s">
        <v>1402</v>
      </c>
      <c r="AX198" s="528" t="s">
        <v>1402</v>
      </c>
      <c r="AY198" s="528" t="s">
        <v>1402</v>
      </c>
      <c r="AZ198" s="528" t="s">
        <v>1402</v>
      </c>
      <c r="BA198" s="528" t="s">
        <v>1402</v>
      </c>
      <c r="BB198" s="528" t="s">
        <v>1402</v>
      </c>
      <c r="BC198" s="528" t="s">
        <v>1402</v>
      </c>
      <c r="BD198" s="528" t="s">
        <v>1402</v>
      </c>
      <c r="BE198" s="528" t="s">
        <v>1402</v>
      </c>
      <c r="BF198" s="528" t="s">
        <v>1402</v>
      </c>
      <c r="BG198" s="528" t="s">
        <v>1402</v>
      </c>
      <c r="BH198" s="528" t="s">
        <v>1402</v>
      </c>
      <c r="BI198" s="528" t="s">
        <v>1402</v>
      </c>
      <c r="BJ198" s="528" t="s">
        <v>1402</v>
      </c>
      <c r="BK198" s="528" t="s">
        <v>1402</v>
      </c>
      <c r="BL198" s="528" t="s">
        <v>1402</v>
      </c>
      <c r="BM198" s="528" t="s">
        <v>1402</v>
      </c>
      <c r="BN198" s="528" t="s">
        <v>1402</v>
      </c>
      <c r="BO198" s="528" t="s">
        <v>1402</v>
      </c>
      <c r="BP198" s="528" t="s">
        <v>1402</v>
      </c>
      <c r="BQ198" s="528" t="s">
        <v>1402</v>
      </c>
      <c r="BR198" s="528" t="s">
        <v>1402</v>
      </c>
      <c r="BS198" s="528" t="s">
        <v>1643</v>
      </c>
      <c r="BT198" s="528" t="s">
        <v>1643</v>
      </c>
      <c r="BU198" s="528" t="s">
        <v>1643</v>
      </c>
      <c r="BV198" s="528" t="s">
        <v>1402</v>
      </c>
      <c r="BW198" s="528" t="s">
        <v>1643</v>
      </c>
      <c r="BX198" s="528" t="s">
        <v>1402</v>
      </c>
      <c r="BY198" s="528" t="s">
        <v>1643</v>
      </c>
      <c r="BZ198" s="528" t="s">
        <v>1402</v>
      </c>
      <c r="CA198" s="528" t="s">
        <v>1402</v>
      </c>
      <c r="CB198" s="528" t="s">
        <v>1402</v>
      </c>
      <c r="CC198" s="528" t="s">
        <v>1402</v>
      </c>
      <c r="CD198" s="528" t="s">
        <v>1402</v>
      </c>
      <c r="CE198" s="528" t="s">
        <v>1402</v>
      </c>
      <c r="CF198" s="528" t="s">
        <v>1402</v>
      </c>
      <c r="CG198" s="528" t="s">
        <v>1402</v>
      </c>
      <c r="CH198" s="528" t="s">
        <v>1402</v>
      </c>
      <c r="CI198" s="528" t="s">
        <v>1402</v>
      </c>
      <c r="CJ198" s="528" t="s">
        <v>1402</v>
      </c>
      <c r="CK198" s="528" t="s">
        <v>2073</v>
      </c>
      <c r="CL198" s="528" t="s">
        <v>1645</v>
      </c>
      <c r="CM198" s="528" t="s">
        <v>31</v>
      </c>
      <c r="CN198" s="528" t="s">
        <v>459</v>
      </c>
      <c r="CO198" s="528" t="s">
        <v>459</v>
      </c>
      <c r="CP198" s="528"/>
      <c r="CQ198" s="528"/>
      <c r="CR198" s="528"/>
      <c r="CS198" s="528"/>
      <c r="CT198" s="528"/>
      <c r="CU198" s="528"/>
      <c r="CV198" s="528"/>
      <c r="CW198" s="528"/>
      <c r="CX198" s="528" t="s">
        <v>2035</v>
      </c>
    </row>
    <row r="199" ht="14.25" spans="1:102">
      <c r="A199" s="529" t="s">
        <v>2074</v>
      </c>
      <c r="B199" s="529">
        <v>5011</v>
      </c>
      <c r="C199" s="529" t="s">
        <v>889</v>
      </c>
      <c r="D199" s="529" t="s">
        <v>1402</v>
      </c>
      <c r="E199" s="529" t="s">
        <v>1649</v>
      </c>
      <c r="F199" s="529" t="s">
        <v>1649</v>
      </c>
      <c r="G199" s="529" t="s">
        <v>1649</v>
      </c>
      <c r="H199" s="529" t="s">
        <v>1649</v>
      </c>
      <c r="I199" s="529" t="s">
        <v>1649</v>
      </c>
      <c r="J199" s="529" t="s">
        <v>1649</v>
      </c>
      <c r="K199" s="529" t="s">
        <v>1649</v>
      </c>
      <c r="L199" s="529" t="s">
        <v>1649</v>
      </c>
      <c r="M199" s="529" t="s">
        <v>1402</v>
      </c>
      <c r="N199" s="529" t="s">
        <v>1649</v>
      </c>
      <c r="O199" s="529" t="s">
        <v>1402</v>
      </c>
      <c r="P199" s="529" t="s">
        <v>1402</v>
      </c>
      <c r="Q199" s="529" t="s">
        <v>1402</v>
      </c>
      <c r="R199" s="529" t="s">
        <v>1402</v>
      </c>
      <c r="S199" s="529" t="s">
        <v>1402</v>
      </c>
      <c r="T199" s="529" t="s">
        <v>1402</v>
      </c>
      <c r="U199" s="529" t="s">
        <v>1402</v>
      </c>
      <c r="V199" s="529" t="s">
        <v>1402</v>
      </c>
      <c r="W199" s="529" t="s">
        <v>1643</v>
      </c>
      <c r="X199" s="529" t="s">
        <v>1649</v>
      </c>
      <c r="Y199" s="529" t="s">
        <v>1402</v>
      </c>
      <c r="Z199" s="529" t="s">
        <v>1402</v>
      </c>
      <c r="AA199" s="529" t="s">
        <v>1402</v>
      </c>
      <c r="AB199" s="529" t="s">
        <v>1402</v>
      </c>
      <c r="AC199" s="529" t="s">
        <v>1402</v>
      </c>
      <c r="AD199" s="529" t="s">
        <v>1402</v>
      </c>
      <c r="AE199" s="529" t="s">
        <v>1402</v>
      </c>
      <c r="AF199" s="529" t="s">
        <v>1402</v>
      </c>
      <c r="AG199" s="529" t="s">
        <v>1402</v>
      </c>
      <c r="AH199" s="529" t="s">
        <v>1402</v>
      </c>
      <c r="AI199" s="529" t="s">
        <v>1402</v>
      </c>
      <c r="AJ199" s="529" t="s">
        <v>1402</v>
      </c>
      <c r="AK199" s="529" t="s">
        <v>1402</v>
      </c>
      <c r="AL199" s="529" t="s">
        <v>1402</v>
      </c>
      <c r="AM199" s="529" t="s">
        <v>1402</v>
      </c>
      <c r="AN199" s="529" t="s">
        <v>1402</v>
      </c>
      <c r="AO199" s="529" t="s">
        <v>1402</v>
      </c>
      <c r="AP199" s="529" t="s">
        <v>1402</v>
      </c>
      <c r="AQ199" s="529" t="s">
        <v>1402</v>
      </c>
      <c r="AR199" s="529" t="s">
        <v>1402</v>
      </c>
      <c r="AS199" s="529" t="s">
        <v>1402</v>
      </c>
      <c r="AT199" s="529" t="s">
        <v>1402</v>
      </c>
      <c r="AU199" s="529" t="s">
        <v>1402</v>
      </c>
      <c r="AV199" s="529" t="s">
        <v>1643</v>
      </c>
      <c r="AW199" s="529" t="s">
        <v>1402</v>
      </c>
      <c r="AX199" s="529" t="s">
        <v>1402</v>
      </c>
      <c r="AY199" s="529" t="s">
        <v>1402</v>
      </c>
      <c r="AZ199" s="529" t="s">
        <v>1402</v>
      </c>
      <c r="BA199" s="529" t="s">
        <v>1402</v>
      </c>
      <c r="BB199" s="529" t="s">
        <v>1402</v>
      </c>
      <c r="BC199" s="529" t="s">
        <v>1402</v>
      </c>
      <c r="BD199" s="529" t="s">
        <v>1402</v>
      </c>
      <c r="BE199" s="529" t="s">
        <v>1402</v>
      </c>
      <c r="BF199" s="529" t="s">
        <v>1402</v>
      </c>
      <c r="BG199" s="529" t="s">
        <v>1402</v>
      </c>
      <c r="BH199" s="529" t="s">
        <v>1402</v>
      </c>
      <c r="BI199" s="529" t="s">
        <v>1402</v>
      </c>
      <c r="BJ199" s="529" t="s">
        <v>1402</v>
      </c>
      <c r="BK199" s="529" t="s">
        <v>1402</v>
      </c>
      <c r="BL199" s="529" t="s">
        <v>1402</v>
      </c>
      <c r="BM199" s="529" t="s">
        <v>1402</v>
      </c>
      <c r="BN199" s="529" t="s">
        <v>1402</v>
      </c>
      <c r="BO199" s="529" t="s">
        <v>1402</v>
      </c>
      <c r="BP199" s="529" t="s">
        <v>1402</v>
      </c>
      <c r="BQ199" s="529" t="s">
        <v>1402</v>
      </c>
      <c r="BR199" s="529" t="s">
        <v>1402</v>
      </c>
      <c r="BS199" s="529" t="s">
        <v>1643</v>
      </c>
      <c r="BT199" s="529" t="s">
        <v>1402</v>
      </c>
      <c r="BU199" s="529" t="s">
        <v>1402</v>
      </c>
      <c r="BV199" s="529" t="s">
        <v>1402</v>
      </c>
      <c r="BW199" s="529" t="s">
        <v>1643</v>
      </c>
      <c r="BX199" s="529" t="s">
        <v>1402</v>
      </c>
      <c r="BY199" s="529" t="s">
        <v>1402</v>
      </c>
      <c r="BZ199" s="529" t="s">
        <v>1402</v>
      </c>
      <c r="CA199" s="529" t="s">
        <v>1402</v>
      </c>
      <c r="CB199" s="529" t="s">
        <v>1402</v>
      </c>
      <c r="CC199" s="529" t="s">
        <v>1402</v>
      </c>
      <c r="CD199" s="529" t="s">
        <v>1402</v>
      </c>
      <c r="CE199" s="529" t="s">
        <v>1402</v>
      </c>
      <c r="CF199" s="529" t="s">
        <v>1402</v>
      </c>
      <c r="CG199" s="529" t="s">
        <v>1402</v>
      </c>
      <c r="CH199" s="529" t="s">
        <v>1402</v>
      </c>
      <c r="CI199" s="529" t="s">
        <v>1402</v>
      </c>
      <c r="CJ199" s="529" t="s">
        <v>1402</v>
      </c>
      <c r="CK199" s="529" t="s">
        <v>2075</v>
      </c>
      <c r="CL199" s="529" t="s">
        <v>2076</v>
      </c>
      <c r="CM199" s="529" t="s">
        <v>31</v>
      </c>
      <c r="CN199" s="529" t="s">
        <v>459</v>
      </c>
      <c r="CO199" s="529" t="s">
        <v>459</v>
      </c>
      <c r="CP199" s="529"/>
      <c r="CQ199" s="529"/>
      <c r="CR199" s="529"/>
      <c r="CS199" s="529"/>
      <c r="CT199" s="529"/>
      <c r="CU199" s="529"/>
      <c r="CV199" s="529"/>
      <c r="CW199" s="529"/>
      <c r="CX199" s="529" t="s">
        <v>2077</v>
      </c>
    </row>
    <row r="200" ht="14.25" spans="1:102">
      <c r="A200" s="528" t="s">
        <v>1410</v>
      </c>
      <c r="B200" s="528">
        <v>5012</v>
      </c>
      <c r="C200" s="528" t="s">
        <v>881</v>
      </c>
      <c r="D200" s="528" t="s">
        <v>1402</v>
      </c>
      <c r="E200" s="528" t="s">
        <v>1402</v>
      </c>
      <c r="F200" s="528" t="s">
        <v>1402</v>
      </c>
      <c r="G200" s="528" t="s">
        <v>1402</v>
      </c>
      <c r="H200" s="528" t="s">
        <v>1402</v>
      </c>
      <c r="I200" s="528" t="s">
        <v>1402</v>
      </c>
      <c r="J200" s="528" t="s">
        <v>1402</v>
      </c>
      <c r="K200" s="528" t="s">
        <v>1402</v>
      </c>
      <c r="L200" s="528" t="s">
        <v>1402</v>
      </c>
      <c r="M200" s="528" t="s">
        <v>1402</v>
      </c>
      <c r="N200" s="528" t="s">
        <v>1402</v>
      </c>
      <c r="O200" s="528" t="s">
        <v>1402</v>
      </c>
      <c r="P200" s="528" t="s">
        <v>1402</v>
      </c>
      <c r="Q200" s="528" t="s">
        <v>1402</v>
      </c>
      <c r="R200" s="528" t="s">
        <v>1402</v>
      </c>
      <c r="S200" s="528" t="s">
        <v>1402</v>
      </c>
      <c r="T200" s="528" t="s">
        <v>1402</v>
      </c>
      <c r="U200" s="528" t="s">
        <v>1402</v>
      </c>
      <c r="V200" s="528" t="s">
        <v>1402</v>
      </c>
      <c r="W200" s="528" t="s">
        <v>1402</v>
      </c>
      <c r="X200" s="528" t="s">
        <v>1402</v>
      </c>
      <c r="Y200" s="528" t="s">
        <v>1402</v>
      </c>
      <c r="Z200" s="528" t="s">
        <v>1402</v>
      </c>
      <c r="AA200" s="528" t="s">
        <v>1402</v>
      </c>
      <c r="AB200" s="528" t="s">
        <v>1402</v>
      </c>
      <c r="AC200" s="528" t="s">
        <v>1402</v>
      </c>
      <c r="AD200" s="528" t="s">
        <v>1402</v>
      </c>
      <c r="AE200" s="528" t="s">
        <v>1402</v>
      </c>
      <c r="AF200" s="528" t="s">
        <v>1402</v>
      </c>
      <c r="AG200" s="528" t="s">
        <v>1402</v>
      </c>
      <c r="AH200" s="528" t="s">
        <v>1402</v>
      </c>
      <c r="AI200" s="528" t="s">
        <v>1402</v>
      </c>
      <c r="AJ200" s="528" t="s">
        <v>1402</v>
      </c>
      <c r="AK200" s="528" t="s">
        <v>1402</v>
      </c>
      <c r="AL200" s="528" t="s">
        <v>1402</v>
      </c>
      <c r="AM200" s="528" t="s">
        <v>1402</v>
      </c>
      <c r="AN200" s="528" t="s">
        <v>1402</v>
      </c>
      <c r="AO200" s="528" t="s">
        <v>1402</v>
      </c>
      <c r="AP200" s="528" t="s">
        <v>1402</v>
      </c>
      <c r="AQ200" s="528" t="s">
        <v>1402</v>
      </c>
      <c r="AR200" s="528" t="s">
        <v>1402</v>
      </c>
      <c r="AS200" s="528" t="s">
        <v>1402</v>
      </c>
      <c r="AT200" s="528" t="s">
        <v>1402</v>
      </c>
      <c r="AU200" s="528" t="s">
        <v>1402</v>
      </c>
      <c r="AV200" s="528" t="s">
        <v>1402</v>
      </c>
      <c r="AW200" s="528" t="s">
        <v>1402</v>
      </c>
      <c r="AX200" s="528" t="s">
        <v>1402</v>
      </c>
      <c r="AY200" s="528" t="s">
        <v>1402</v>
      </c>
      <c r="AZ200" s="528" t="s">
        <v>1402</v>
      </c>
      <c r="BA200" s="528" t="s">
        <v>1402</v>
      </c>
      <c r="BB200" s="528" t="s">
        <v>1402</v>
      </c>
      <c r="BC200" s="528" t="s">
        <v>1402</v>
      </c>
      <c r="BD200" s="528" t="s">
        <v>1402</v>
      </c>
      <c r="BE200" s="528" t="s">
        <v>1402</v>
      </c>
      <c r="BF200" s="528" t="s">
        <v>1402</v>
      </c>
      <c r="BG200" s="528" t="s">
        <v>1402</v>
      </c>
      <c r="BH200" s="528" t="s">
        <v>1402</v>
      </c>
      <c r="BI200" s="528" t="s">
        <v>1402</v>
      </c>
      <c r="BJ200" s="528" t="s">
        <v>1402</v>
      </c>
      <c r="BK200" s="528" t="s">
        <v>1402</v>
      </c>
      <c r="BL200" s="528" t="s">
        <v>1402</v>
      </c>
      <c r="BM200" s="528" t="s">
        <v>1402</v>
      </c>
      <c r="BN200" s="528" t="s">
        <v>1402</v>
      </c>
      <c r="BO200" s="528" t="s">
        <v>1402</v>
      </c>
      <c r="BP200" s="528" t="s">
        <v>1402</v>
      </c>
      <c r="BQ200" s="528" t="s">
        <v>1402</v>
      </c>
      <c r="BR200" s="528" t="s">
        <v>1402</v>
      </c>
      <c r="BS200" s="528" t="s">
        <v>1402</v>
      </c>
      <c r="BT200" s="528" t="s">
        <v>1402</v>
      </c>
      <c r="BU200" s="528" t="s">
        <v>1402</v>
      </c>
      <c r="BV200" s="528" t="s">
        <v>1402</v>
      </c>
      <c r="BW200" s="528" t="s">
        <v>1402</v>
      </c>
      <c r="BX200" s="528" t="s">
        <v>1402</v>
      </c>
      <c r="BY200" s="528" t="s">
        <v>1402</v>
      </c>
      <c r="BZ200" s="528" t="s">
        <v>1402</v>
      </c>
      <c r="CA200" s="528" t="s">
        <v>1402</v>
      </c>
      <c r="CB200" s="528" t="s">
        <v>1402</v>
      </c>
      <c r="CC200" s="528" t="s">
        <v>1402</v>
      </c>
      <c r="CD200" s="528" t="s">
        <v>1402</v>
      </c>
      <c r="CE200" s="528" t="s">
        <v>1402</v>
      </c>
      <c r="CF200" s="528" t="s">
        <v>1402</v>
      </c>
      <c r="CG200" s="528" t="s">
        <v>1402</v>
      </c>
      <c r="CH200" s="528" t="s">
        <v>1402</v>
      </c>
      <c r="CI200" s="528" t="s">
        <v>1402</v>
      </c>
      <c r="CJ200" s="528" t="s">
        <v>1402</v>
      </c>
      <c r="CK200" s="528" t="s">
        <v>2078</v>
      </c>
      <c r="CL200" s="528" t="s">
        <v>1402</v>
      </c>
      <c r="CM200" s="528" t="s">
        <v>1401</v>
      </c>
      <c r="CN200" s="528" t="s">
        <v>459</v>
      </c>
      <c r="CO200" s="528" t="s">
        <v>459</v>
      </c>
      <c r="CP200" s="528"/>
      <c r="CQ200" s="528"/>
      <c r="CR200" s="528"/>
      <c r="CS200" s="528"/>
      <c r="CT200" s="528"/>
      <c r="CU200" s="528"/>
      <c r="CV200" s="528"/>
      <c r="CW200" s="528"/>
      <c r="CX200" s="528"/>
    </row>
    <row r="201" ht="14.25" spans="1:102">
      <c r="A201" s="529" t="s">
        <v>2079</v>
      </c>
      <c r="B201" s="529">
        <v>5013</v>
      </c>
      <c r="C201" s="529" t="s">
        <v>841</v>
      </c>
      <c r="D201" s="529" t="s">
        <v>1402</v>
      </c>
      <c r="E201" s="529" t="s">
        <v>1402</v>
      </c>
      <c r="F201" s="529" t="s">
        <v>1402</v>
      </c>
      <c r="G201" s="529" t="s">
        <v>1402</v>
      </c>
      <c r="H201" s="529" t="s">
        <v>1402</v>
      </c>
      <c r="I201" s="529" t="s">
        <v>1402</v>
      </c>
      <c r="J201" s="529" t="s">
        <v>1402</v>
      </c>
      <c r="K201" s="529" t="s">
        <v>1402</v>
      </c>
      <c r="L201" s="529" t="s">
        <v>1402</v>
      </c>
      <c r="M201" s="529" t="s">
        <v>1402</v>
      </c>
      <c r="N201" s="529" t="s">
        <v>1402</v>
      </c>
      <c r="O201" s="529" t="s">
        <v>1402</v>
      </c>
      <c r="P201" s="529" t="s">
        <v>1402</v>
      </c>
      <c r="Q201" s="529" t="s">
        <v>1402</v>
      </c>
      <c r="R201" s="529" t="s">
        <v>1402</v>
      </c>
      <c r="S201" s="529" t="s">
        <v>1402</v>
      </c>
      <c r="T201" s="529" t="s">
        <v>1402</v>
      </c>
      <c r="U201" s="529" t="s">
        <v>1402</v>
      </c>
      <c r="V201" s="529" t="s">
        <v>1402</v>
      </c>
      <c r="W201" s="529" t="s">
        <v>1402</v>
      </c>
      <c r="X201" s="529" t="s">
        <v>1402</v>
      </c>
      <c r="Y201" s="529" t="s">
        <v>1402</v>
      </c>
      <c r="Z201" s="529" t="s">
        <v>1643</v>
      </c>
      <c r="AA201" s="529" t="s">
        <v>1402</v>
      </c>
      <c r="AB201" s="529" t="s">
        <v>1402</v>
      </c>
      <c r="AC201" s="529" t="s">
        <v>1402</v>
      </c>
      <c r="AD201" s="529" t="s">
        <v>1402</v>
      </c>
      <c r="AE201" s="529" t="s">
        <v>1402</v>
      </c>
      <c r="AF201" s="529" t="s">
        <v>1402</v>
      </c>
      <c r="AG201" s="529" t="s">
        <v>1402</v>
      </c>
      <c r="AH201" s="529" t="s">
        <v>1402</v>
      </c>
      <c r="AI201" s="529" t="s">
        <v>1402</v>
      </c>
      <c r="AJ201" s="529" t="s">
        <v>1402</v>
      </c>
      <c r="AK201" s="529" t="s">
        <v>1643</v>
      </c>
      <c r="AL201" s="529" t="s">
        <v>1402</v>
      </c>
      <c r="AM201" s="529" t="s">
        <v>1402</v>
      </c>
      <c r="AN201" s="529" t="s">
        <v>1402</v>
      </c>
      <c r="AO201" s="529" t="s">
        <v>1402</v>
      </c>
      <c r="AP201" s="529" t="s">
        <v>1402</v>
      </c>
      <c r="AQ201" s="529" t="s">
        <v>1402</v>
      </c>
      <c r="AR201" s="529" t="s">
        <v>1402</v>
      </c>
      <c r="AS201" s="529" t="s">
        <v>1643</v>
      </c>
      <c r="AT201" s="529" t="s">
        <v>1402</v>
      </c>
      <c r="AU201" s="529" t="s">
        <v>1402</v>
      </c>
      <c r="AV201" s="529" t="s">
        <v>1402</v>
      </c>
      <c r="AW201" s="529" t="s">
        <v>1402</v>
      </c>
      <c r="AX201" s="529" t="s">
        <v>1402</v>
      </c>
      <c r="AY201" s="529" t="s">
        <v>1402</v>
      </c>
      <c r="AZ201" s="529" t="s">
        <v>1402</v>
      </c>
      <c r="BA201" s="529" t="s">
        <v>1402</v>
      </c>
      <c r="BB201" s="529" t="s">
        <v>1402</v>
      </c>
      <c r="BC201" s="529" t="s">
        <v>1402</v>
      </c>
      <c r="BD201" s="529" t="s">
        <v>1643</v>
      </c>
      <c r="BE201" s="529" t="s">
        <v>1402</v>
      </c>
      <c r="BF201" s="529" t="s">
        <v>1402</v>
      </c>
      <c r="BG201" s="529" t="s">
        <v>1402</v>
      </c>
      <c r="BH201" s="529" t="s">
        <v>1402</v>
      </c>
      <c r="BI201" s="529" t="s">
        <v>1402</v>
      </c>
      <c r="BJ201" s="529" t="s">
        <v>1402</v>
      </c>
      <c r="BK201" s="529" t="s">
        <v>1402</v>
      </c>
      <c r="BL201" s="529" t="s">
        <v>1402</v>
      </c>
      <c r="BM201" s="529" t="s">
        <v>1402</v>
      </c>
      <c r="BN201" s="529" t="s">
        <v>1402</v>
      </c>
      <c r="BO201" s="529" t="s">
        <v>1402</v>
      </c>
      <c r="BP201" s="529" t="s">
        <v>1402</v>
      </c>
      <c r="BQ201" s="529" t="s">
        <v>1402</v>
      </c>
      <c r="BR201" s="529" t="s">
        <v>1402</v>
      </c>
      <c r="BS201" s="529" t="s">
        <v>1402</v>
      </c>
      <c r="BT201" s="529" t="s">
        <v>1643</v>
      </c>
      <c r="BU201" s="529" t="s">
        <v>1643</v>
      </c>
      <c r="BV201" s="529" t="s">
        <v>1402</v>
      </c>
      <c r="BW201" s="529" t="s">
        <v>1402</v>
      </c>
      <c r="BX201" s="529" t="s">
        <v>1402</v>
      </c>
      <c r="BY201" s="529" t="s">
        <v>1643</v>
      </c>
      <c r="BZ201" s="529" t="s">
        <v>1402</v>
      </c>
      <c r="CA201" s="529" t="s">
        <v>1402</v>
      </c>
      <c r="CB201" s="529" t="s">
        <v>1402</v>
      </c>
      <c r="CC201" s="529" t="s">
        <v>1402</v>
      </c>
      <c r="CD201" s="529" t="s">
        <v>1402</v>
      </c>
      <c r="CE201" s="529" t="s">
        <v>1402</v>
      </c>
      <c r="CF201" s="529" t="s">
        <v>1402</v>
      </c>
      <c r="CG201" s="529" t="s">
        <v>1402</v>
      </c>
      <c r="CH201" s="529" t="s">
        <v>1402</v>
      </c>
      <c r="CI201" s="529" t="s">
        <v>1402</v>
      </c>
      <c r="CJ201" s="529" t="s">
        <v>1643</v>
      </c>
      <c r="CK201" s="529" t="s">
        <v>2080</v>
      </c>
      <c r="CL201" s="529" t="s">
        <v>1658</v>
      </c>
      <c r="CM201" s="529" t="s">
        <v>31</v>
      </c>
      <c r="CN201" s="529" t="s">
        <v>459</v>
      </c>
      <c r="CO201" s="529" t="s">
        <v>459</v>
      </c>
      <c r="CP201" s="529"/>
      <c r="CQ201" s="529"/>
      <c r="CR201" s="529"/>
      <c r="CS201" s="529"/>
      <c r="CT201" s="529"/>
      <c r="CU201" s="529"/>
      <c r="CV201" s="529"/>
      <c r="CW201" s="529"/>
      <c r="CX201" s="529" t="s">
        <v>2081</v>
      </c>
    </row>
    <row r="202" ht="14.25" spans="1:102">
      <c r="A202" s="528" t="s">
        <v>1414</v>
      </c>
      <c r="B202" s="528">
        <v>5014</v>
      </c>
      <c r="C202" s="528" t="s">
        <v>1162</v>
      </c>
      <c r="D202" s="528" t="s">
        <v>1643</v>
      </c>
      <c r="E202" s="528" t="s">
        <v>1649</v>
      </c>
      <c r="F202" s="528" t="s">
        <v>1649</v>
      </c>
      <c r="G202" s="528" t="s">
        <v>1649</v>
      </c>
      <c r="H202" s="528" t="s">
        <v>1402</v>
      </c>
      <c r="I202" s="528" t="s">
        <v>1402</v>
      </c>
      <c r="J202" s="528" t="s">
        <v>1402</v>
      </c>
      <c r="K202" s="528" t="s">
        <v>1402</v>
      </c>
      <c r="L202" s="528" t="s">
        <v>1649</v>
      </c>
      <c r="M202" s="528" t="s">
        <v>1643</v>
      </c>
      <c r="N202" s="528" t="s">
        <v>1402</v>
      </c>
      <c r="O202" s="528" t="s">
        <v>1402</v>
      </c>
      <c r="P202" s="528" t="s">
        <v>1402</v>
      </c>
      <c r="Q202" s="528" t="s">
        <v>1402</v>
      </c>
      <c r="R202" s="528" t="s">
        <v>1402</v>
      </c>
      <c r="S202" s="528" t="s">
        <v>1402</v>
      </c>
      <c r="T202" s="528" t="s">
        <v>1402</v>
      </c>
      <c r="U202" s="528" t="s">
        <v>1402</v>
      </c>
      <c r="V202" s="528" t="s">
        <v>1402</v>
      </c>
      <c r="W202" s="528" t="s">
        <v>1402</v>
      </c>
      <c r="X202" s="528" t="s">
        <v>1402</v>
      </c>
      <c r="Y202" s="528" t="s">
        <v>1402</v>
      </c>
      <c r="Z202" s="528" t="s">
        <v>1402</v>
      </c>
      <c r="AA202" s="528" t="s">
        <v>1402</v>
      </c>
      <c r="AB202" s="528" t="s">
        <v>1402</v>
      </c>
      <c r="AC202" s="528" t="s">
        <v>1402</v>
      </c>
      <c r="AD202" s="528" t="s">
        <v>1402</v>
      </c>
      <c r="AE202" s="528" t="s">
        <v>1402</v>
      </c>
      <c r="AF202" s="528" t="s">
        <v>1402</v>
      </c>
      <c r="AG202" s="528" t="s">
        <v>1643</v>
      </c>
      <c r="AH202" s="528" t="s">
        <v>1402</v>
      </c>
      <c r="AI202" s="528" t="s">
        <v>1402</v>
      </c>
      <c r="AJ202" s="528" t="s">
        <v>1402</v>
      </c>
      <c r="AK202" s="528" t="s">
        <v>1402</v>
      </c>
      <c r="AL202" s="528" t="s">
        <v>1402</v>
      </c>
      <c r="AM202" s="528" t="s">
        <v>1402</v>
      </c>
      <c r="AN202" s="528" t="s">
        <v>1402</v>
      </c>
      <c r="AO202" s="528" t="s">
        <v>1402</v>
      </c>
      <c r="AP202" s="528" t="s">
        <v>1402</v>
      </c>
      <c r="AQ202" s="528" t="s">
        <v>1402</v>
      </c>
      <c r="AR202" s="528" t="s">
        <v>1402</v>
      </c>
      <c r="AS202" s="528" t="s">
        <v>1402</v>
      </c>
      <c r="AT202" s="528" t="s">
        <v>1402</v>
      </c>
      <c r="AU202" s="528" t="s">
        <v>1402</v>
      </c>
      <c r="AV202" s="528" t="s">
        <v>1402</v>
      </c>
      <c r="AW202" s="528" t="s">
        <v>1402</v>
      </c>
      <c r="AX202" s="528" t="s">
        <v>1402</v>
      </c>
      <c r="AY202" s="528" t="s">
        <v>1402</v>
      </c>
      <c r="AZ202" s="528" t="s">
        <v>1402</v>
      </c>
      <c r="BA202" s="528" t="s">
        <v>1402</v>
      </c>
      <c r="BB202" s="528" t="s">
        <v>1402</v>
      </c>
      <c r="BC202" s="528" t="s">
        <v>1402</v>
      </c>
      <c r="BD202" s="528" t="s">
        <v>1402</v>
      </c>
      <c r="BE202" s="528" t="s">
        <v>1402</v>
      </c>
      <c r="BF202" s="528" t="s">
        <v>1402</v>
      </c>
      <c r="BG202" s="528" t="s">
        <v>1402</v>
      </c>
      <c r="BH202" s="528" t="s">
        <v>1402</v>
      </c>
      <c r="BI202" s="528" t="s">
        <v>1402</v>
      </c>
      <c r="BJ202" s="528" t="s">
        <v>1402</v>
      </c>
      <c r="BK202" s="528" t="s">
        <v>1402</v>
      </c>
      <c r="BL202" s="528" t="s">
        <v>1402</v>
      </c>
      <c r="BM202" s="528" t="s">
        <v>1402</v>
      </c>
      <c r="BN202" s="528" t="s">
        <v>1402</v>
      </c>
      <c r="BO202" s="528" t="s">
        <v>1402</v>
      </c>
      <c r="BP202" s="528" t="s">
        <v>1402</v>
      </c>
      <c r="BQ202" s="528" t="s">
        <v>1402</v>
      </c>
      <c r="BR202" s="528" t="s">
        <v>1402</v>
      </c>
      <c r="BS202" s="528" t="s">
        <v>1402</v>
      </c>
      <c r="BT202" s="528" t="s">
        <v>1402</v>
      </c>
      <c r="BU202" s="528" t="s">
        <v>1402</v>
      </c>
      <c r="BV202" s="528" t="s">
        <v>1643</v>
      </c>
      <c r="BW202" s="528" t="s">
        <v>1402</v>
      </c>
      <c r="BX202" s="528" t="s">
        <v>1402</v>
      </c>
      <c r="BY202" s="528" t="s">
        <v>1402</v>
      </c>
      <c r="BZ202" s="528" t="s">
        <v>1402</v>
      </c>
      <c r="CA202" s="528" t="s">
        <v>1402</v>
      </c>
      <c r="CB202" s="528" t="s">
        <v>1402</v>
      </c>
      <c r="CC202" s="528" t="s">
        <v>1402</v>
      </c>
      <c r="CD202" s="528" t="s">
        <v>1402</v>
      </c>
      <c r="CE202" s="528" t="s">
        <v>1402</v>
      </c>
      <c r="CF202" s="528" t="s">
        <v>1402</v>
      </c>
      <c r="CG202" s="528" t="s">
        <v>1402</v>
      </c>
      <c r="CH202" s="528" t="s">
        <v>1402</v>
      </c>
      <c r="CI202" s="528" t="s">
        <v>1402</v>
      </c>
      <c r="CJ202" s="528" t="s">
        <v>1402</v>
      </c>
      <c r="CK202" s="528" t="s">
        <v>2082</v>
      </c>
      <c r="CL202" s="528" t="s">
        <v>1645</v>
      </c>
      <c r="CM202" s="528" t="s">
        <v>29</v>
      </c>
      <c r="CN202" s="528" t="s">
        <v>459</v>
      </c>
      <c r="CO202" s="528" t="s">
        <v>459</v>
      </c>
      <c r="CP202" s="528"/>
      <c r="CQ202" s="528"/>
      <c r="CR202" s="528"/>
      <c r="CS202" s="528"/>
      <c r="CT202" s="528"/>
      <c r="CU202" s="528"/>
      <c r="CV202" s="528"/>
      <c r="CW202" s="528"/>
      <c r="CX202" s="528" t="s">
        <v>2083</v>
      </c>
    </row>
    <row r="203" ht="14.25" spans="1:102">
      <c r="A203" s="529" t="s">
        <v>1417</v>
      </c>
      <c r="B203" s="529">
        <v>5015</v>
      </c>
      <c r="C203" s="529" t="s">
        <v>1418</v>
      </c>
      <c r="D203" s="529" t="s">
        <v>1402</v>
      </c>
      <c r="E203" s="529" t="s">
        <v>1402</v>
      </c>
      <c r="F203" s="529" t="s">
        <v>1402</v>
      </c>
      <c r="G203" s="529" t="s">
        <v>1402</v>
      </c>
      <c r="H203" s="529" t="s">
        <v>1402</v>
      </c>
      <c r="I203" s="529" t="s">
        <v>1402</v>
      </c>
      <c r="J203" s="529" t="s">
        <v>1402</v>
      </c>
      <c r="K203" s="529" t="s">
        <v>1402</v>
      </c>
      <c r="L203" s="529" t="s">
        <v>1402</v>
      </c>
      <c r="M203" s="529" t="s">
        <v>1402</v>
      </c>
      <c r="N203" s="529" t="s">
        <v>1643</v>
      </c>
      <c r="O203" s="529" t="s">
        <v>1402</v>
      </c>
      <c r="P203" s="529" t="s">
        <v>1643</v>
      </c>
      <c r="Q203" s="529" t="s">
        <v>1643</v>
      </c>
      <c r="R203" s="529" t="s">
        <v>1402</v>
      </c>
      <c r="S203" s="529" t="s">
        <v>1402</v>
      </c>
      <c r="T203" s="529" t="s">
        <v>1402</v>
      </c>
      <c r="U203" s="529" t="s">
        <v>1402</v>
      </c>
      <c r="V203" s="529" t="s">
        <v>1402</v>
      </c>
      <c r="W203" s="529" t="s">
        <v>1402</v>
      </c>
      <c r="X203" s="529" t="s">
        <v>1643</v>
      </c>
      <c r="Y203" s="529" t="s">
        <v>1402</v>
      </c>
      <c r="Z203" s="529" t="s">
        <v>1402</v>
      </c>
      <c r="AA203" s="529" t="s">
        <v>1402</v>
      </c>
      <c r="AB203" s="529" t="s">
        <v>1402</v>
      </c>
      <c r="AC203" s="529" t="s">
        <v>1402</v>
      </c>
      <c r="AD203" s="529" t="s">
        <v>1402</v>
      </c>
      <c r="AE203" s="529" t="s">
        <v>1402</v>
      </c>
      <c r="AF203" s="529" t="s">
        <v>1402</v>
      </c>
      <c r="AG203" s="529" t="s">
        <v>1402</v>
      </c>
      <c r="AH203" s="529" t="s">
        <v>1402</v>
      </c>
      <c r="AI203" s="529" t="s">
        <v>1643</v>
      </c>
      <c r="AJ203" s="529" t="s">
        <v>1402</v>
      </c>
      <c r="AK203" s="529" t="s">
        <v>1402</v>
      </c>
      <c r="AL203" s="529" t="s">
        <v>1402</v>
      </c>
      <c r="AM203" s="529" t="s">
        <v>1402</v>
      </c>
      <c r="AN203" s="529" t="s">
        <v>1402</v>
      </c>
      <c r="AO203" s="529" t="s">
        <v>1402</v>
      </c>
      <c r="AP203" s="529" t="s">
        <v>1402</v>
      </c>
      <c r="AQ203" s="529" t="s">
        <v>1402</v>
      </c>
      <c r="AR203" s="529" t="s">
        <v>1402</v>
      </c>
      <c r="AS203" s="529" t="s">
        <v>1402</v>
      </c>
      <c r="AT203" s="529" t="s">
        <v>1402</v>
      </c>
      <c r="AU203" s="529" t="s">
        <v>1402</v>
      </c>
      <c r="AV203" s="529" t="s">
        <v>1402</v>
      </c>
      <c r="AW203" s="529" t="s">
        <v>1402</v>
      </c>
      <c r="AX203" s="529" t="s">
        <v>1402</v>
      </c>
      <c r="AY203" s="529" t="s">
        <v>1402</v>
      </c>
      <c r="AZ203" s="529" t="s">
        <v>1643</v>
      </c>
      <c r="BA203" s="529" t="s">
        <v>1649</v>
      </c>
      <c r="BB203" s="529" t="s">
        <v>1649</v>
      </c>
      <c r="BC203" s="529" t="s">
        <v>1402</v>
      </c>
      <c r="BD203" s="529" t="s">
        <v>1402</v>
      </c>
      <c r="BE203" s="529" t="s">
        <v>1402</v>
      </c>
      <c r="BF203" s="529" t="s">
        <v>1402</v>
      </c>
      <c r="BG203" s="529" t="s">
        <v>1402</v>
      </c>
      <c r="BH203" s="529" t="s">
        <v>1402</v>
      </c>
      <c r="BI203" s="529" t="s">
        <v>1402</v>
      </c>
      <c r="BJ203" s="529" t="s">
        <v>1402</v>
      </c>
      <c r="BK203" s="529" t="s">
        <v>1402</v>
      </c>
      <c r="BL203" s="529" t="s">
        <v>1402</v>
      </c>
      <c r="BM203" s="529" t="s">
        <v>1402</v>
      </c>
      <c r="BN203" s="529" t="s">
        <v>1402</v>
      </c>
      <c r="BO203" s="529" t="s">
        <v>1402</v>
      </c>
      <c r="BP203" s="529" t="s">
        <v>1402</v>
      </c>
      <c r="BQ203" s="529" t="s">
        <v>1402</v>
      </c>
      <c r="BR203" s="529" t="s">
        <v>1402</v>
      </c>
      <c r="BS203" s="529" t="s">
        <v>1402</v>
      </c>
      <c r="BT203" s="529" t="s">
        <v>1402</v>
      </c>
      <c r="BU203" s="529" t="s">
        <v>1402</v>
      </c>
      <c r="BV203" s="529" t="s">
        <v>1402</v>
      </c>
      <c r="BW203" s="529" t="s">
        <v>1643</v>
      </c>
      <c r="BX203" s="529" t="s">
        <v>1402</v>
      </c>
      <c r="BY203" s="529" t="s">
        <v>1402</v>
      </c>
      <c r="BZ203" s="529" t="s">
        <v>1402</v>
      </c>
      <c r="CA203" s="529" t="s">
        <v>1402</v>
      </c>
      <c r="CB203" s="529" t="s">
        <v>1402</v>
      </c>
      <c r="CC203" s="529" t="s">
        <v>1402</v>
      </c>
      <c r="CD203" s="529" t="s">
        <v>1402</v>
      </c>
      <c r="CE203" s="529" t="s">
        <v>1402</v>
      </c>
      <c r="CF203" s="529" t="s">
        <v>1402</v>
      </c>
      <c r="CG203" s="529" t="s">
        <v>1402</v>
      </c>
      <c r="CH203" s="529" t="s">
        <v>1402</v>
      </c>
      <c r="CI203" s="529" t="s">
        <v>1402</v>
      </c>
      <c r="CJ203" s="529" t="s">
        <v>1402</v>
      </c>
      <c r="CK203" s="529" t="s">
        <v>2084</v>
      </c>
      <c r="CL203" s="529" t="s">
        <v>1658</v>
      </c>
      <c r="CM203" s="529" t="s">
        <v>21</v>
      </c>
      <c r="CN203" s="529" t="s">
        <v>11</v>
      </c>
      <c r="CO203" s="529" t="s">
        <v>459</v>
      </c>
      <c r="CP203" s="529"/>
      <c r="CQ203" s="529"/>
      <c r="CR203" s="529"/>
      <c r="CS203" s="529"/>
      <c r="CT203" s="529"/>
      <c r="CU203" s="529"/>
      <c r="CV203" s="529"/>
      <c r="CW203" s="529"/>
      <c r="CX203" s="529" t="s">
        <v>2085</v>
      </c>
    </row>
    <row r="204" ht="14.25" spans="1:102">
      <c r="A204" s="528" t="s">
        <v>1420</v>
      </c>
      <c r="B204" s="528">
        <v>5016</v>
      </c>
      <c r="C204" s="528" t="s">
        <v>823</v>
      </c>
      <c r="D204" s="528" t="s">
        <v>1643</v>
      </c>
      <c r="E204" s="528" t="s">
        <v>1649</v>
      </c>
      <c r="F204" s="528" t="s">
        <v>1649</v>
      </c>
      <c r="G204" s="528" t="s">
        <v>1649</v>
      </c>
      <c r="H204" s="528" t="s">
        <v>1402</v>
      </c>
      <c r="I204" s="528" t="s">
        <v>1402</v>
      </c>
      <c r="J204" s="528" t="s">
        <v>1402</v>
      </c>
      <c r="K204" s="528" t="s">
        <v>1402</v>
      </c>
      <c r="L204" s="528" t="s">
        <v>1649</v>
      </c>
      <c r="M204" s="528" t="s">
        <v>1402</v>
      </c>
      <c r="N204" s="528" t="s">
        <v>1402</v>
      </c>
      <c r="O204" s="528" t="s">
        <v>1402</v>
      </c>
      <c r="P204" s="528" t="s">
        <v>1402</v>
      </c>
      <c r="Q204" s="528" t="s">
        <v>1402</v>
      </c>
      <c r="R204" s="528" t="s">
        <v>1402</v>
      </c>
      <c r="S204" s="528" t="s">
        <v>1402</v>
      </c>
      <c r="T204" s="528" t="s">
        <v>1643</v>
      </c>
      <c r="U204" s="528" t="s">
        <v>1402</v>
      </c>
      <c r="V204" s="528" t="s">
        <v>1402</v>
      </c>
      <c r="W204" s="528" t="s">
        <v>1402</v>
      </c>
      <c r="X204" s="528" t="s">
        <v>1402</v>
      </c>
      <c r="Y204" s="528" t="s">
        <v>1402</v>
      </c>
      <c r="Z204" s="528" t="s">
        <v>1402</v>
      </c>
      <c r="AA204" s="528" t="s">
        <v>1402</v>
      </c>
      <c r="AB204" s="528" t="s">
        <v>1643</v>
      </c>
      <c r="AC204" s="528" t="s">
        <v>1402</v>
      </c>
      <c r="AD204" s="528" t="s">
        <v>1402</v>
      </c>
      <c r="AE204" s="528" t="s">
        <v>1402</v>
      </c>
      <c r="AF204" s="528" t="s">
        <v>1402</v>
      </c>
      <c r="AG204" s="528" t="s">
        <v>1402</v>
      </c>
      <c r="AH204" s="528" t="s">
        <v>1402</v>
      </c>
      <c r="AI204" s="528" t="s">
        <v>1402</v>
      </c>
      <c r="AJ204" s="528" t="s">
        <v>1402</v>
      </c>
      <c r="AK204" s="528" t="s">
        <v>1402</v>
      </c>
      <c r="AL204" s="528" t="s">
        <v>1402</v>
      </c>
      <c r="AM204" s="528" t="s">
        <v>1402</v>
      </c>
      <c r="AN204" s="528" t="s">
        <v>1402</v>
      </c>
      <c r="AO204" s="528" t="s">
        <v>1402</v>
      </c>
      <c r="AP204" s="528" t="s">
        <v>1402</v>
      </c>
      <c r="AQ204" s="528" t="s">
        <v>1402</v>
      </c>
      <c r="AR204" s="528" t="s">
        <v>1402</v>
      </c>
      <c r="AS204" s="528" t="s">
        <v>1402</v>
      </c>
      <c r="AT204" s="528" t="s">
        <v>1402</v>
      </c>
      <c r="AU204" s="528" t="s">
        <v>1402</v>
      </c>
      <c r="AV204" s="528" t="s">
        <v>1643</v>
      </c>
      <c r="AW204" s="528" t="s">
        <v>1402</v>
      </c>
      <c r="AX204" s="528" t="s">
        <v>1402</v>
      </c>
      <c r="AY204" s="528" t="s">
        <v>1402</v>
      </c>
      <c r="AZ204" s="528" t="s">
        <v>1402</v>
      </c>
      <c r="BA204" s="528" t="s">
        <v>1402</v>
      </c>
      <c r="BB204" s="528" t="s">
        <v>1402</v>
      </c>
      <c r="BC204" s="528" t="s">
        <v>1402</v>
      </c>
      <c r="BD204" s="528" t="s">
        <v>1402</v>
      </c>
      <c r="BE204" s="528" t="s">
        <v>1402</v>
      </c>
      <c r="BF204" s="528" t="s">
        <v>1402</v>
      </c>
      <c r="BG204" s="528" t="s">
        <v>1402</v>
      </c>
      <c r="BH204" s="528" t="s">
        <v>1402</v>
      </c>
      <c r="BI204" s="528" t="s">
        <v>1402</v>
      </c>
      <c r="BJ204" s="528" t="s">
        <v>1402</v>
      </c>
      <c r="BK204" s="528" t="s">
        <v>1402</v>
      </c>
      <c r="BL204" s="528" t="s">
        <v>1402</v>
      </c>
      <c r="BM204" s="528" t="s">
        <v>1402</v>
      </c>
      <c r="BN204" s="528" t="s">
        <v>1402</v>
      </c>
      <c r="BO204" s="528" t="s">
        <v>1402</v>
      </c>
      <c r="BP204" s="528" t="s">
        <v>1402</v>
      </c>
      <c r="BQ204" s="528" t="s">
        <v>1402</v>
      </c>
      <c r="BR204" s="528" t="s">
        <v>1402</v>
      </c>
      <c r="BS204" s="528" t="s">
        <v>1402</v>
      </c>
      <c r="BT204" s="528" t="s">
        <v>1402</v>
      </c>
      <c r="BU204" s="528" t="s">
        <v>1402</v>
      </c>
      <c r="BV204" s="528" t="s">
        <v>1402</v>
      </c>
      <c r="BW204" s="528" t="s">
        <v>1402</v>
      </c>
      <c r="BX204" s="528" t="s">
        <v>1402</v>
      </c>
      <c r="BY204" s="528" t="s">
        <v>1402</v>
      </c>
      <c r="BZ204" s="528" t="s">
        <v>1402</v>
      </c>
      <c r="CA204" s="528" t="s">
        <v>1402</v>
      </c>
      <c r="CB204" s="528" t="s">
        <v>1402</v>
      </c>
      <c r="CC204" s="528" t="s">
        <v>1402</v>
      </c>
      <c r="CD204" s="528" t="s">
        <v>1402</v>
      </c>
      <c r="CE204" s="528" t="s">
        <v>1402</v>
      </c>
      <c r="CF204" s="528" t="s">
        <v>1402</v>
      </c>
      <c r="CG204" s="528" t="s">
        <v>1402</v>
      </c>
      <c r="CH204" s="528" t="s">
        <v>1402</v>
      </c>
      <c r="CI204" s="528" t="s">
        <v>1402</v>
      </c>
      <c r="CJ204" s="528" t="s">
        <v>1402</v>
      </c>
      <c r="CK204" s="528" t="s">
        <v>2086</v>
      </c>
      <c r="CL204" s="528" t="s">
        <v>1844</v>
      </c>
      <c r="CM204" s="528" t="s">
        <v>447</v>
      </c>
      <c r="CN204" s="528" t="s">
        <v>459</v>
      </c>
      <c r="CO204" s="528" t="s">
        <v>459</v>
      </c>
      <c r="CP204" s="528"/>
      <c r="CQ204" s="528"/>
      <c r="CR204" s="528"/>
      <c r="CS204" s="528"/>
      <c r="CT204" s="528"/>
      <c r="CU204" s="528"/>
      <c r="CV204" s="528"/>
      <c r="CW204" s="528"/>
      <c r="CX204" s="528" t="s">
        <v>1845</v>
      </c>
    </row>
    <row r="205" ht="14.25" spans="1:102">
      <c r="A205" s="529" t="s">
        <v>1422</v>
      </c>
      <c r="B205" s="529">
        <v>5017</v>
      </c>
      <c r="C205" s="529" t="s">
        <v>889</v>
      </c>
      <c r="D205" s="529" t="s">
        <v>1643</v>
      </c>
      <c r="E205" s="529" t="s">
        <v>1649</v>
      </c>
      <c r="F205" s="529" t="s">
        <v>1649</v>
      </c>
      <c r="G205" s="529" t="s">
        <v>1649</v>
      </c>
      <c r="H205" s="529" t="s">
        <v>1402</v>
      </c>
      <c r="I205" s="529" t="s">
        <v>1402</v>
      </c>
      <c r="J205" s="529" t="s">
        <v>1402</v>
      </c>
      <c r="K205" s="529" t="s">
        <v>1402</v>
      </c>
      <c r="L205" s="529" t="s">
        <v>1649</v>
      </c>
      <c r="M205" s="529" t="s">
        <v>1402</v>
      </c>
      <c r="N205" s="529" t="s">
        <v>1402</v>
      </c>
      <c r="O205" s="529" t="s">
        <v>1643</v>
      </c>
      <c r="P205" s="529" t="s">
        <v>1402</v>
      </c>
      <c r="Q205" s="529" t="s">
        <v>1402</v>
      </c>
      <c r="R205" s="529" t="s">
        <v>1402</v>
      </c>
      <c r="S205" s="529" t="s">
        <v>1402</v>
      </c>
      <c r="T205" s="529" t="s">
        <v>1643</v>
      </c>
      <c r="U205" s="529" t="s">
        <v>1402</v>
      </c>
      <c r="V205" s="529" t="s">
        <v>1402</v>
      </c>
      <c r="W205" s="529" t="s">
        <v>1402</v>
      </c>
      <c r="X205" s="529" t="s">
        <v>1402</v>
      </c>
      <c r="Y205" s="529" t="s">
        <v>1402</v>
      </c>
      <c r="Z205" s="529" t="s">
        <v>1402</v>
      </c>
      <c r="AA205" s="529" t="s">
        <v>1402</v>
      </c>
      <c r="AB205" s="529" t="s">
        <v>1643</v>
      </c>
      <c r="AC205" s="529" t="s">
        <v>1402</v>
      </c>
      <c r="AD205" s="529" t="s">
        <v>1402</v>
      </c>
      <c r="AE205" s="529" t="s">
        <v>1402</v>
      </c>
      <c r="AF205" s="529" t="s">
        <v>1402</v>
      </c>
      <c r="AG205" s="529" t="s">
        <v>1402</v>
      </c>
      <c r="AH205" s="529" t="s">
        <v>1402</v>
      </c>
      <c r="AI205" s="529" t="s">
        <v>1402</v>
      </c>
      <c r="AJ205" s="529" t="s">
        <v>1402</v>
      </c>
      <c r="AK205" s="529" t="s">
        <v>1402</v>
      </c>
      <c r="AL205" s="529" t="s">
        <v>1402</v>
      </c>
      <c r="AM205" s="529" t="s">
        <v>1402</v>
      </c>
      <c r="AN205" s="529" t="s">
        <v>1402</v>
      </c>
      <c r="AO205" s="529" t="s">
        <v>1402</v>
      </c>
      <c r="AP205" s="529" t="s">
        <v>1402</v>
      </c>
      <c r="AQ205" s="529" t="s">
        <v>1402</v>
      </c>
      <c r="AR205" s="529" t="s">
        <v>1402</v>
      </c>
      <c r="AS205" s="529" t="s">
        <v>1402</v>
      </c>
      <c r="AT205" s="529" t="s">
        <v>1402</v>
      </c>
      <c r="AU205" s="529" t="s">
        <v>1402</v>
      </c>
      <c r="AV205" s="529" t="s">
        <v>1643</v>
      </c>
      <c r="AW205" s="529" t="s">
        <v>1402</v>
      </c>
      <c r="AX205" s="529" t="s">
        <v>1402</v>
      </c>
      <c r="AY205" s="529" t="s">
        <v>1402</v>
      </c>
      <c r="AZ205" s="529" t="s">
        <v>1402</v>
      </c>
      <c r="BA205" s="529" t="s">
        <v>1402</v>
      </c>
      <c r="BB205" s="529" t="s">
        <v>1402</v>
      </c>
      <c r="BC205" s="529" t="s">
        <v>1402</v>
      </c>
      <c r="BD205" s="529" t="s">
        <v>1402</v>
      </c>
      <c r="BE205" s="529" t="s">
        <v>1402</v>
      </c>
      <c r="BF205" s="529" t="s">
        <v>1402</v>
      </c>
      <c r="BG205" s="529" t="s">
        <v>1402</v>
      </c>
      <c r="BH205" s="529" t="s">
        <v>1402</v>
      </c>
      <c r="BI205" s="529" t="s">
        <v>1402</v>
      </c>
      <c r="BJ205" s="529" t="s">
        <v>1402</v>
      </c>
      <c r="BK205" s="529" t="s">
        <v>1402</v>
      </c>
      <c r="BL205" s="529" t="s">
        <v>1402</v>
      </c>
      <c r="BM205" s="529" t="s">
        <v>1402</v>
      </c>
      <c r="BN205" s="529" t="s">
        <v>1402</v>
      </c>
      <c r="BO205" s="529" t="s">
        <v>1402</v>
      </c>
      <c r="BP205" s="529" t="s">
        <v>1402</v>
      </c>
      <c r="BQ205" s="529" t="s">
        <v>1402</v>
      </c>
      <c r="BR205" s="529" t="s">
        <v>1402</v>
      </c>
      <c r="BS205" s="529" t="s">
        <v>1402</v>
      </c>
      <c r="BT205" s="529" t="s">
        <v>1402</v>
      </c>
      <c r="BU205" s="529" t="s">
        <v>1402</v>
      </c>
      <c r="BV205" s="529" t="s">
        <v>1402</v>
      </c>
      <c r="BW205" s="529" t="s">
        <v>1402</v>
      </c>
      <c r="BX205" s="529" t="s">
        <v>1402</v>
      </c>
      <c r="BY205" s="529" t="s">
        <v>1402</v>
      </c>
      <c r="BZ205" s="529" t="s">
        <v>1402</v>
      </c>
      <c r="CA205" s="529" t="s">
        <v>1402</v>
      </c>
      <c r="CB205" s="529" t="s">
        <v>1402</v>
      </c>
      <c r="CC205" s="529" t="s">
        <v>1402</v>
      </c>
      <c r="CD205" s="529" t="s">
        <v>1402</v>
      </c>
      <c r="CE205" s="529" t="s">
        <v>1402</v>
      </c>
      <c r="CF205" s="529" t="s">
        <v>1402</v>
      </c>
      <c r="CG205" s="529" t="s">
        <v>1402</v>
      </c>
      <c r="CH205" s="529" t="s">
        <v>1402</v>
      </c>
      <c r="CI205" s="529" t="s">
        <v>1402</v>
      </c>
      <c r="CJ205" s="529" t="s">
        <v>1402</v>
      </c>
      <c r="CK205" s="529" t="s">
        <v>2087</v>
      </c>
      <c r="CL205" s="529" t="s">
        <v>1844</v>
      </c>
      <c r="CM205" s="529" t="s">
        <v>447</v>
      </c>
      <c r="CN205" s="529" t="s">
        <v>459</v>
      </c>
      <c r="CO205" s="529" t="s">
        <v>459</v>
      </c>
      <c r="CP205" s="529"/>
      <c r="CQ205" s="529"/>
      <c r="CR205" s="529"/>
      <c r="CS205" s="529"/>
      <c r="CT205" s="529"/>
      <c r="CU205" s="529"/>
      <c r="CV205" s="529"/>
      <c r="CW205" s="529"/>
      <c r="CX205" s="529" t="s">
        <v>2088</v>
      </c>
    </row>
    <row r="206" ht="14.25" spans="1:102">
      <c r="A206" s="528" t="s">
        <v>1424</v>
      </c>
      <c r="B206" s="528">
        <v>5018</v>
      </c>
      <c r="C206" s="528" t="s">
        <v>1425</v>
      </c>
      <c r="D206" s="528" t="s">
        <v>1643</v>
      </c>
      <c r="E206" s="528" t="s">
        <v>1649</v>
      </c>
      <c r="F206" s="528" t="s">
        <v>1649</v>
      </c>
      <c r="G206" s="528" t="s">
        <v>1649</v>
      </c>
      <c r="H206" s="528" t="s">
        <v>1649</v>
      </c>
      <c r="I206" s="528" t="s">
        <v>1649</v>
      </c>
      <c r="J206" s="528" t="s">
        <v>1649</v>
      </c>
      <c r="K206" s="528" t="s">
        <v>1649</v>
      </c>
      <c r="L206" s="528" t="s">
        <v>1649</v>
      </c>
      <c r="M206" s="528" t="s">
        <v>1402</v>
      </c>
      <c r="N206" s="528" t="s">
        <v>1402</v>
      </c>
      <c r="O206" s="528" t="s">
        <v>1402</v>
      </c>
      <c r="P206" s="528" t="s">
        <v>1402</v>
      </c>
      <c r="Q206" s="528" t="s">
        <v>1402</v>
      </c>
      <c r="R206" s="528" t="s">
        <v>1402</v>
      </c>
      <c r="S206" s="528" t="s">
        <v>1402</v>
      </c>
      <c r="T206" s="528" t="s">
        <v>1402</v>
      </c>
      <c r="U206" s="528" t="s">
        <v>1402</v>
      </c>
      <c r="V206" s="528" t="s">
        <v>1402</v>
      </c>
      <c r="W206" s="528" t="s">
        <v>1402</v>
      </c>
      <c r="X206" s="528" t="s">
        <v>1402</v>
      </c>
      <c r="Y206" s="528" t="s">
        <v>1402</v>
      </c>
      <c r="Z206" s="528" t="s">
        <v>1402</v>
      </c>
      <c r="AA206" s="528" t="s">
        <v>1643</v>
      </c>
      <c r="AB206" s="528" t="s">
        <v>1402</v>
      </c>
      <c r="AC206" s="528" t="s">
        <v>1402</v>
      </c>
      <c r="AD206" s="528" t="s">
        <v>1402</v>
      </c>
      <c r="AE206" s="528" t="s">
        <v>1402</v>
      </c>
      <c r="AF206" s="528" t="s">
        <v>1402</v>
      </c>
      <c r="AG206" s="528" t="s">
        <v>1402</v>
      </c>
      <c r="AH206" s="528" t="s">
        <v>1402</v>
      </c>
      <c r="AI206" s="528" t="s">
        <v>1402</v>
      </c>
      <c r="AJ206" s="528" t="s">
        <v>1402</v>
      </c>
      <c r="AK206" s="528" t="s">
        <v>1402</v>
      </c>
      <c r="AL206" s="528" t="s">
        <v>1402</v>
      </c>
      <c r="AM206" s="528" t="s">
        <v>1402</v>
      </c>
      <c r="AN206" s="528" t="s">
        <v>1402</v>
      </c>
      <c r="AO206" s="528" t="s">
        <v>1402</v>
      </c>
      <c r="AP206" s="528" t="s">
        <v>1402</v>
      </c>
      <c r="AQ206" s="528" t="s">
        <v>1402</v>
      </c>
      <c r="AR206" s="528" t="s">
        <v>1402</v>
      </c>
      <c r="AS206" s="528" t="s">
        <v>1402</v>
      </c>
      <c r="AT206" s="528" t="s">
        <v>1402</v>
      </c>
      <c r="AU206" s="528" t="s">
        <v>1402</v>
      </c>
      <c r="AV206" s="528" t="s">
        <v>1643</v>
      </c>
      <c r="AW206" s="528" t="s">
        <v>1402</v>
      </c>
      <c r="AX206" s="528" t="s">
        <v>1402</v>
      </c>
      <c r="AY206" s="528" t="s">
        <v>1402</v>
      </c>
      <c r="AZ206" s="528" t="s">
        <v>1402</v>
      </c>
      <c r="BA206" s="528" t="s">
        <v>1402</v>
      </c>
      <c r="BB206" s="528" t="s">
        <v>1402</v>
      </c>
      <c r="BC206" s="528" t="s">
        <v>1402</v>
      </c>
      <c r="BD206" s="528" t="s">
        <v>1402</v>
      </c>
      <c r="BE206" s="528" t="s">
        <v>1402</v>
      </c>
      <c r="BF206" s="528" t="s">
        <v>1402</v>
      </c>
      <c r="BG206" s="528" t="s">
        <v>1402</v>
      </c>
      <c r="BH206" s="528" t="s">
        <v>1402</v>
      </c>
      <c r="BI206" s="528" t="s">
        <v>1402</v>
      </c>
      <c r="BJ206" s="528" t="s">
        <v>1402</v>
      </c>
      <c r="BK206" s="528" t="s">
        <v>1402</v>
      </c>
      <c r="BL206" s="528" t="s">
        <v>1402</v>
      </c>
      <c r="BM206" s="528" t="s">
        <v>1402</v>
      </c>
      <c r="BN206" s="528" t="s">
        <v>1402</v>
      </c>
      <c r="BO206" s="528" t="s">
        <v>1402</v>
      </c>
      <c r="BP206" s="528" t="s">
        <v>1402</v>
      </c>
      <c r="BQ206" s="528" t="s">
        <v>1402</v>
      </c>
      <c r="BR206" s="528" t="s">
        <v>1402</v>
      </c>
      <c r="BS206" s="528" t="s">
        <v>1402</v>
      </c>
      <c r="BT206" s="528" t="s">
        <v>1402</v>
      </c>
      <c r="BU206" s="528" t="s">
        <v>1402</v>
      </c>
      <c r="BV206" s="528" t="s">
        <v>1643</v>
      </c>
      <c r="BW206" s="528" t="s">
        <v>1402</v>
      </c>
      <c r="BX206" s="528" t="s">
        <v>1402</v>
      </c>
      <c r="BY206" s="528" t="s">
        <v>1402</v>
      </c>
      <c r="BZ206" s="528" t="s">
        <v>1402</v>
      </c>
      <c r="CA206" s="528" t="s">
        <v>1402</v>
      </c>
      <c r="CB206" s="528" t="s">
        <v>1402</v>
      </c>
      <c r="CC206" s="528" t="s">
        <v>1402</v>
      </c>
      <c r="CD206" s="528" t="s">
        <v>1402</v>
      </c>
      <c r="CE206" s="528" t="s">
        <v>1402</v>
      </c>
      <c r="CF206" s="528" t="s">
        <v>1402</v>
      </c>
      <c r="CG206" s="528" t="s">
        <v>1402</v>
      </c>
      <c r="CH206" s="528" t="s">
        <v>1402</v>
      </c>
      <c r="CI206" s="528" t="s">
        <v>1402</v>
      </c>
      <c r="CJ206" s="528" t="s">
        <v>1402</v>
      </c>
      <c r="CK206" s="528" t="s">
        <v>2089</v>
      </c>
      <c r="CL206" s="528" t="s">
        <v>1645</v>
      </c>
      <c r="CM206" s="528" t="s">
        <v>31</v>
      </c>
      <c r="CN206" s="528" t="s">
        <v>459</v>
      </c>
      <c r="CO206" s="528" t="s">
        <v>459</v>
      </c>
      <c r="CP206" s="528"/>
      <c r="CQ206" s="528"/>
      <c r="CR206" s="528"/>
      <c r="CS206" s="528"/>
      <c r="CT206" s="528"/>
      <c r="CU206" s="528"/>
      <c r="CV206" s="528"/>
      <c r="CW206" s="528"/>
      <c r="CX206" s="528" t="s">
        <v>2090</v>
      </c>
    </row>
    <row r="207" ht="14.25" spans="1:102">
      <c r="A207" s="529" t="s">
        <v>1427</v>
      </c>
      <c r="B207" s="529">
        <v>5019</v>
      </c>
      <c r="C207" s="529" t="s">
        <v>908</v>
      </c>
      <c r="D207" s="529" t="s">
        <v>1402</v>
      </c>
      <c r="E207" s="529" t="s">
        <v>1402</v>
      </c>
      <c r="F207" s="529" t="s">
        <v>1402</v>
      </c>
      <c r="G207" s="529" t="s">
        <v>1402</v>
      </c>
      <c r="H207" s="529" t="s">
        <v>1402</v>
      </c>
      <c r="I207" s="529" t="s">
        <v>1402</v>
      </c>
      <c r="J207" s="529" t="s">
        <v>1402</v>
      </c>
      <c r="K207" s="529" t="s">
        <v>1402</v>
      </c>
      <c r="L207" s="529" t="s">
        <v>1402</v>
      </c>
      <c r="M207" s="529" t="s">
        <v>1402</v>
      </c>
      <c r="N207" s="529" t="s">
        <v>1402</v>
      </c>
      <c r="O207" s="529" t="s">
        <v>1643</v>
      </c>
      <c r="P207" s="529" t="s">
        <v>1402</v>
      </c>
      <c r="Q207" s="529" t="s">
        <v>1402</v>
      </c>
      <c r="R207" s="529" t="s">
        <v>1402</v>
      </c>
      <c r="S207" s="529" t="s">
        <v>1402</v>
      </c>
      <c r="T207" s="529" t="s">
        <v>1402</v>
      </c>
      <c r="U207" s="529" t="s">
        <v>1402</v>
      </c>
      <c r="V207" s="529" t="s">
        <v>1402</v>
      </c>
      <c r="W207" s="529" t="s">
        <v>1643</v>
      </c>
      <c r="X207" s="529" t="s">
        <v>1402</v>
      </c>
      <c r="Y207" s="529" t="s">
        <v>1402</v>
      </c>
      <c r="Z207" s="529" t="s">
        <v>1643</v>
      </c>
      <c r="AA207" s="529" t="s">
        <v>1402</v>
      </c>
      <c r="AB207" s="529" t="s">
        <v>1402</v>
      </c>
      <c r="AC207" s="529" t="s">
        <v>1402</v>
      </c>
      <c r="AD207" s="529" t="s">
        <v>1402</v>
      </c>
      <c r="AE207" s="529" t="s">
        <v>1402</v>
      </c>
      <c r="AF207" s="529" t="s">
        <v>1402</v>
      </c>
      <c r="AG207" s="529" t="s">
        <v>1402</v>
      </c>
      <c r="AH207" s="529" t="s">
        <v>1402</v>
      </c>
      <c r="AI207" s="529" t="s">
        <v>1402</v>
      </c>
      <c r="AJ207" s="529" t="s">
        <v>1402</v>
      </c>
      <c r="AK207" s="529" t="s">
        <v>1402</v>
      </c>
      <c r="AL207" s="529" t="s">
        <v>1402</v>
      </c>
      <c r="AM207" s="529" t="s">
        <v>1402</v>
      </c>
      <c r="AN207" s="529" t="s">
        <v>1402</v>
      </c>
      <c r="AO207" s="529" t="s">
        <v>1402</v>
      </c>
      <c r="AP207" s="529" t="s">
        <v>1402</v>
      </c>
      <c r="AQ207" s="529" t="s">
        <v>1643</v>
      </c>
      <c r="AR207" s="529" t="s">
        <v>1402</v>
      </c>
      <c r="AS207" s="529" t="s">
        <v>1402</v>
      </c>
      <c r="AT207" s="529" t="s">
        <v>1402</v>
      </c>
      <c r="AU207" s="529" t="s">
        <v>1643</v>
      </c>
      <c r="AV207" s="529" t="s">
        <v>1643</v>
      </c>
      <c r="AW207" s="529" t="s">
        <v>1402</v>
      </c>
      <c r="AX207" s="529" t="s">
        <v>1402</v>
      </c>
      <c r="AY207" s="529" t="s">
        <v>1402</v>
      </c>
      <c r="AZ207" s="529" t="s">
        <v>1402</v>
      </c>
      <c r="BA207" s="529" t="s">
        <v>1402</v>
      </c>
      <c r="BB207" s="529" t="s">
        <v>1402</v>
      </c>
      <c r="BC207" s="529" t="s">
        <v>1402</v>
      </c>
      <c r="BD207" s="529" t="s">
        <v>1643</v>
      </c>
      <c r="BE207" s="529" t="s">
        <v>1402</v>
      </c>
      <c r="BF207" s="529" t="s">
        <v>1402</v>
      </c>
      <c r="BG207" s="529" t="s">
        <v>1402</v>
      </c>
      <c r="BH207" s="529" t="s">
        <v>1402</v>
      </c>
      <c r="BI207" s="529" t="s">
        <v>1402</v>
      </c>
      <c r="BJ207" s="529" t="s">
        <v>1402</v>
      </c>
      <c r="BK207" s="529" t="s">
        <v>1402</v>
      </c>
      <c r="BL207" s="529" t="s">
        <v>1402</v>
      </c>
      <c r="BM207" s="529" t="s">
        <v>1402</v>
      </c>
      <c r="BN207" s="529" t="s">
        <v>1402</v>
      </c>
      <c r="BO207" s="529" t="s">
        <v>1402</v>
      </c>
      <c r="BP207" s="529" t="s">
        <v>1402</v>
      </c>
      <c r="BQ207" s="529" t="s">
        <v>1402</v>
      </c>
      <c r="BR207" s="529" t="s">
        <v>1402</v>
      </c>
      <c r="BS207" s="529" t="s">
        <v>1402</v>
      </c>
      <c r="BT207" s="529" t="s">
        <v>1402</v>
      </c>
      <c r="BU207" s="529" t="s">
        <v>1402</v>
      </c>
      <c r="BV207" s="529" t="s">
        <v>1402</v>
      </c>
      <c r="BW207" s="529" t="s">
        <v>1402</v>
      </c>
      <c r="BX207" s="529" t="s">
        <v>1402</v>
      </c>
      <c r="BY207" s="529" t="s">
        <v>1402</v>
      </c>
      <c r="BZ207" s="529" t="s">
        <v>1402</v>
      </c>
      <c r="CA207" s="529" t="s">
        <v>1402</v>
      </c>
      <c r="CB207" s="529" t="s">
        <v>1402</v>
      </c>
      <c r="CC207" s="529" t="s">
        <v>1402</v>
      </c>
      <c r="CD207" s="529" t="s">
        <v>1402</v>
      </c>
      <c r="CE207" s="529" t="s">
        <v>1402</v>
      </c>
      <c r="CF207" s="529" t="s">
        <v>1402</v>
      </c>
      <c r="CG207" s="529" t="s">
        <v>1402</v>
      </c>
      <c r="CH207" s="529" t="s">
        <v>1402</v>
      </c>
      <c r="CI207" s="529" t="s">
        <v>1402</v>
      </c>
      <c r="CJ207" s="529" t="s">
        <v>1402</v>
      </c>
      <c r="CK207" s="529" t="s">
        <v>2091</v>
      </c>
      <c r="CL207" s="529" t="s">
        <v>1658</v>
      </c>
      <c r="CM207" s="529" t="s">
        <v>31</v>
      </c>
      <c r="CN207" s="529" t="s">
        <v>459</v>
      </c>
      <c r="CO207" s="529" t="s">
        <v>459</v>
      </c>
      <c r="CP207" s="529"/>
      <c r="CQ207" s="529"/>
      <c r="CR207" s="529"/>
      <c r="CS207" s="529"/>
      <c r="CT207" s="529"/>
      <c r="CU207" s="529"/>
      <c r="CV207" s="529"/>
      <c r="CW207" s="529"/>
      <c r="CX207" s="529" t="s">
        <v>2092</v>
      </c>
    </row>
    <row r="208" ht="14.25" spans="1:102">
      <c r="A208" s="528" t="s">
        <v>1429</v>
      </c>
      <c r="B208" s="528">
        <v>5020</v>
      </c>
      <c r="C208" s="528" t="s">
        <v>881</v>
      </c>
      <c r="D208" s="528" t="s">
        <v>1643</v>
      </c>
      <c r="E208" s="528" t="s">
        <v>1649</v>
      </c>
      <c r="F208" s="528" t="s">
        <v>1649</v>
      </c>
      <c r="G208" s="528" t="s">
        <v>1649</v>
      </c>
      <c r="H208" s="528" t="s">
        <v>1649</v>
      </c>
      <c r="I208" s="528" t="s">
        <v>1649</v>
      </c>
      <c r="J208" s="528" t="s">
        <v>1649</v>
      </c>
      <c r="K208" s="528" t="s">
        <v>1649</v>
      </c>
      <c r="L208" s="528" t="s">
        <v>1649</v>
      </c>
      <c r="M208" s="528" t="s">
        <v>1402</v>
      </c>
      <c r="N208" s="528" t="s">
        <v>1402</v>
      </c>
      <c r="O208" s="528" t="s">
        <v>1402</v>
      </c>
      <c r="P208" s="528" t="s">
        <v>1402</v>
      </c>
      <c r="Q208" s="528" t="s">
        <v>1402</v>
      </c>
      <c r="R208" s="528" t="s">
        <v>1402</v>
      </c>
      <c r="S208" s="528" t="s">
        <v>1402</v>
      </c>
      <c r="T208" s="528" t="s">
        <v>1402</v>
      </c>
      <c r="U208" s="528" t="s">
        <v>1402</v>
      </c>
      <c r="V208" s="528" t="s">
        <v>1402</v>
      </c>
      <c r="W208" s="528" t="s">
        <v>1402</v>
      </c>
      <c r="X208" s="528" t="s">
        <v>1402</v>
      </c>
      <c r="Y208" s="528" t="s">
        <v>1402</v>
      </c>
      <c r="Z208" s="528" t="s">
        <v>1402</v>
      </c>
      <c r="AA208" s="528" t="s">
        <v>1402</v>
      </c>
      <c r="AB208" s="528" t="s">
        <v>1643</v>
      </c>
      <c r="AC208" s="528" t="s">
        <v>1402</v>
      </c>
      <c r="AD208" s="528" t="s">
        <v>1402</v>
      </c>
      <c r="AE208" s="528" t="s">
        <v>1402</v>
      </c>
      <c r="AF208" s="528" t="s">
        <v>1402</v>
      </c>
      <c r="AG208" s="528" t="s">
        <v>1402</v>
      </c>
      <c r="AH208" s="528" t="s">
        <v>1402</v>
      </c>
      <c r="AI208" s="528" t="s">
        <v>1402</v>
      </c>
      <c r="AJ208" s="528" t="s">
        <v>1402</v>
      </c>
      <c r="AK208" s="528" t="s">
        <v>1402</v>
      </c>
      <c r="AL208" s="528" t="s">
        <v>1402</v>
      </c>
      <c r="AM208" s="528" t="s">
        <v>1402</v>
      </c>
      <c r="AN208" s="528" t="s">
        <v>1402</v>
      </c>
      <c r="AO208" s="528" t="s">
        <v>1402</v>
      </c>
      <c r="AP208" s="528" t="s">
        <v>1402</v>
      </c>
      <c r="AQ208" s="528" t="s">
        <v>1402</v>
      </c>
      <c r="AR208" s="528" t="s">
        <v>1402</v>
      </c>
      <c r="AS208" s="528" t="s">
        <v>1402</v>
      </c>
      <c r="AT208" s="528" t="s">
        <v>1402</v>
      </c>
      <c r="AU208" s="528" t="s">
        <v>1402</v>
      </c>
      <c r="AV208" s="528" t="s">
        <v>1402</v>
      </c>
      <c r="AW208" s="528" t="s">
        <v>1402</v>
      </c>
      <c r="AX208" s="528" t="s">
        <v>1402</v>
      </c>
      <c r="AY208" s="528" t="s">
        <v>1402</v>
      </c>
      <c r="AZ208" s="528" t="s">
        <v>1402</v>
      </c>
      <c r="BA208" s="528" t="s">
        <v>1402</v>
      </c>
      <c r="BB208" s="528" t="s">
        <v>1402</v>
      </c>
      <c r="BC208" s="528" t="s">
        <v>1402</v>
      </c>
      <c r="BD208" s="528" t="s">
        <v>1402</v>
      </c>
      <c r="BE208" s="528" t="s">
        <v>1402</v>
      </c>
      <c r="BF208" s="528" t="s">
        <v>1402</v>
      </c>
      <c r="BG208" s="528" t="s">
        <v>1402</v>
      </c>
      <c r="BH208" s="528" t="s">
        <v>1402</v>
      </c>
      <c r="BI208" s="528" t="s">
        <v>1402</v>
      </c>
      <c r="BJ208" s="528" t="s">
        <v>1402</v>
      </c>
      <c r="BK208" s="528" t="s">
        <v>1402</v>
      </c>
      <c r="BL208" s="528" t="s">
        <v>1402</v>
      </c>
      <c r="BM208" s="528" t="s">
        <v>1402</v>
      </c>
      <c r="BN208" s="528" t="s">
        <v>1402</v>
      </c>
      <c r="BO208" s="528" t="s">
        <v>1402</v>
      </c>
      <c r="BP208" s="528" t="s">
        <v>1402</v>
      </c>
      <c r="BQ208" s="528" t="s">
        <v>1402</v>
      </c>
      <c r="BR208" s="528" t="s">
        <v>1402</v>
      </c>
      <c r="BS208" s="528" t="s">
        <v>1402</v>
      </c>
      <c r="BT208" s="528" t="s">
        <v>1402</v>
      </c>
      <c r="BU208" s="528" t="s">
        <v>1402</v>
      </c>
      <c r="BV208" s="528" t="s">
        <v>1643</v>
      </c>
      <c r="BW208" s="528" t="s">
        <v>1643</v>
      </c>
      <c r="BX208" s="528" t="s">
        <v>1402</v>
      </c>
      <c r="BY208" s="528" t="s">
        <v>1402</v>
      </c>
      <c r="BZ208" s="528" t="s">
        <v>1402</v>
      </c>
      <c r="CA208" s="528" t="s">
        <v>1402</v>
      </c>
      <c r="CB208" s="528" t="s">
        <v>1402</v>
      </c>
      <c r="CC208" s="528" t="s">
        <v>1402</v>
      </c>
      <c r="CD208" s="528" t="s">
        <v>1402</v>
      </c>
      <c r="CE208" s="528" t="s">
        <v>1402</v>
      </c>
      <c r="CF208" s="528" t="s">
        <v>1402</v>
      </c>
      <c r="CG208" s="528" t="s">
        <v>1402</v>
      </c>
      <c r="CH208" s="528" t="s">
        <v>1402</v>
      </c>
      <c r="CI208" s="528" t="s">
        <v>1402</v>
      </c>
      <c r="CJ208" s="528" t="s">
        <v>1402</v>
      </c>
      <c r="CK208" s="528" t="s">
        <v>2093</v>
      </c>
      <c r="CL208" s="528" t="s">
        <v>1645</v>
      </c>
      <c r="CM208" s="528" t="s">
        <v>31</v>
      </c>
      <c r="CN208" s="528" t="s">
        <v>459</v>
      </c>
      <c r="CO208" s="528" t="s">
        <v>459</v>
      </c>
      <c r="CP208" s="528"/>
      <c r="CQ208" s="528"/>
      <c r="CR208" s="528"/>
      <c r="CS208" s="528"/>
      <c r="CT208" s="528"/>
      <c r="CU208" s="528"/>
      <c r="CV208" s="528"/>
      <c r="CW208" s="528"/>
      <c r="CX208" s="528" t="s">
        <v>2094</v>
      </c>
    </row>
    <row r="209" ht="14.25" spans="1:102">
      <c r="A209" s="529" t="s">
        <v>1431</v>
      </c>
      <c r="B209" s="529">
        <v>5021</v>
      </c>
      <c r="C209" s="529" t="s">
        <v>920</v>
      </c>
      <c r="D209" s="529" t="s">
        <v>1402</v>
      </c>
      <c r="E209" s="529" t="s">
        <v>1402</v>
      </c>
      <c r="F209" s="529" t="s">
        <v>1402</v>
      </c>
      <c r="G209" s="529" t="s">
        <v>1402</v>
      </c>
      <c r="H209" s="529" t="s">
        <v>1402</v>
      </c>
      <c r="I209" s="529" t="s">
        <v>1402</v>
      </c>
      <c r="J209" s="529" t="s">
        <v>1402</v>
      </c>
      <c r="K209" s="529" t="s">
        <v>1402</v>
      </c>
      <c r="L209" s="529" t="s">
        <v>1402</v>
      </c>
      <c r="M209" s="529" t="s">
        <v>1402</v>
      </c>
      <c r="N209" s="529" t="s">
        <v>1402</v>
      </c>
      <c r="O209" s="529" t="s">
        <v>1402</v>
      </c>
      <c r="P209" s="529" t="s">
        <v>1402</v>
      </c>
      <c r="Q209" s="529" t="s">
        <v>1402</v>
      </c>
      <c r="R209" s="529" t="s">
        <v>1402</v>
      </c>
      <c r="S209" s="529" t="s">
        <v>1402</v>
      </c>
      <c r="T209" s="529" t="s">
        <v>1402</v>
      </c>
      <c r="U209" s="529" t="s">
        <v>1402</v>
      </c>
      <c r="V209" s="529" t="s">
        <v>1402</v>
      </c>
      <c r="W209" s="529" t="s">
        <v>1643</v>
      </c>
      <c r="X209" s="529" t="s">
        <v>1402</v>
      </c>
      <c r="Y209" s="529" t="s">
        <v>1402</v>
      </c>
      <c r="Z209" s="529" t="s">
        <v>1402</v>
      </c>
      <c r="AA209" s="529" t="s">
        <v>1402</v>
      </c>
      <c r="AB209" s="529" t="s">
        <v>1402</v>
      </c>
      <c r="AC209" s="529" t="s">
        <v>1402</v>
      </c>
      <c r="AD209" s="529" t="s">
        <v>1402</v>
      </c>
      <c r="AE209" s="529" t="s">
        <v>1402</v>
      </c>
      <c r="AF209" s="529" t="s">
        <v>1402</v>
      </c>
      <c r="AG209" s="529" t="s">
        <v>1402</v>
      </c>
      <c r="AH209" s="529" t="s">
        <v>1402</v>
      </c>
      <c r="AI209" s="529" t="s">
        <v>1402</v>
      </c>
      <c r="AJ209" s="529" t="s">
        <v>1402</v>
      </c>
      <c r="AK209" s="529" t="s">
        <v>1643</v>
      </c>
      <c r="AL209" s="529" t="s">
        <v>1402</v>
      </c>
      <c r="AM209" s="529" t="s">
        <v>1402</v>
      </c>
      <c r="AN209" s="529" t="s">
        <v>1402</v>
      </c>
      <c r="AO209" s="529" t="s">
        <v>1402</v>
      </c>
      <c r="AP209" s="529" t="s">
        <v>1402</v>
      </c>
      <c r="AQ209" s="529" t="s">
        <v>1402</v>
      </c>
      <c r="AR209" s="529" t="s">
        <v>1402</v>
      </c>
      <c r="AS209" s="529" t="s">
        <v>1402</v>
      </c>
      <c r="AT209" s="529" t="s">
        <v>1402</v>
      </c>
      <c r="AU209" s="529" t="s">
        <v>1402</v>
      </c>
      <c r="AV209" s="529" t="s">
        <v>1402</v>
      </c>
      <c r="AW209" s="529" t="s">
        <v>1402</v>
      </c>
      <c r="AX209" s="529" t="s">
        <v>1402</v>
      </c>
      <c r="AY209" s="529" t="s">
        <v>1402</v>
      </c>
      <c r="AZ209" s="529" t="s">
        <v>1402</v>
      </c>
      <c r="BA209" s="529" t="s">
        <v>1643</v>
      </c>
      <c r="BB209" s="529" t="s">
        <v>1643</v>
      </c>
      <c r="BC209" s="529" t="s">
        <v>1402</v>
      </c>
      <c r="BD209" s="529" t="s">
        <v>1643</v>
      </c>
      <c r="BE209" s="529" t="s">
        <v>1402</v>
      </c>
      <c r="BF209" s="529" t="s">
        <v>1402</v>
      </c>
      <c r="BG209" s="529" t="s">
        <v>1402</v>
      </c>
      <c r="BH209" s="529" t="s">
        <v>1402</v>
      </c>
      <c r="BI209" s="529" t="s">
        <v>1402</v>
      </c>
      <c r="BJ209" s="529" t="s">
        <v>1402</v>
      </c>
      <c r="BK209" s="529" t="s">
        <v>1402</v>
      </c>
      <c r="BL209" s="529" t="s">
        <v>1402</v>
      </c>
      <c r="BM209" s="529" t="s">
        <v>1402</v>
      </c>
      <c r="BN209" s="529" t="s">
        <v>1402</v>
      </c>
      <c r="BO209" s="529" t="s">
        <v>1402</v>
      </c>
      <c r="BP209" s="529" t="s">
        <v>1402</v>
      </c>
      <c r="BQ209" s="529" t="s">
        <v>1402</v>
      </c>
      <c r="BR209" s="529" t="s">
        <v>1402</v>
      </c>
      <c r="BS209" s="529" t="s">
        <v>1402</v>
      </c>
      <c r="BT209" s="529" t="s">
        <v>1643</v>
      </c>
      <c r="BU209" s="529" t="s">
        <v>1402</v>
      </c>
      <c r="BV209" s="529" t="s">
        <v>1402</v>
      </c>
      <c r="BW209" s="529" t="s">
        <v>1402</v>
      </c>
      <c r="BX209" s="529" t="s">
        <v>1402</v>
      </c>
      <c r="BY209" s="529" t="s">
        <v>1643</v>
      </c>
      <c r="BZ209" s="529" t="s">
        <v>1402</v>
      </c>
      <c r="CA209" s="529" t="s">
        <v>1402</v>
      </c>
      <c r="CB209" s="529" t="s">
        <v>1402</v>
      </c>
      <c r="CC209" s="529" t="s">
        <v>1402</v>
      </c>
      <c r="CD209" s="529" t="s">
        <v>1402</v>
      </c>
      <c r="CE209" s="529" t="s">
        <v>1402</v>
      </c>
      <c r="CF209" s="529" t="s">
        <v>1402</v>
      </c>
      <c r="CG209" s="529" t="s">
        <v>1402</v>
      </c>
      <c r="CH209" s="529" t="s">
        <v>1402</v>
      </c>
      <c r="CI209" s="529" t="s">
        <v>1402</v>
      </c>
      <c r="CJ209" s="529" t="s">
        <v>1402</v>
      </c>
      <c r="CK209" s="529" t="s">
        <v>2095</v>
      </c>
      <c r="CL209" s="529" t="s">
        <v>1402</v>
      </c>
      <c r="CM209" s="529" t="s">
        <v>31</v>
      </c>
      <c r="CN209" s="529" t="s">
        <v>459</v>
      </c>
      <c r="CO209" s="529" t="s">
        <v>459</v>
      </c>
      <c r="CP209" s="529"/>
      <c r="CQ209" s="529"/>
      <c r="CR209" s="529"/>
      <c r="CS209" s="529"/>
      <c r="CT209" s="529"/>
      <c r="CU209" s="529"/>
      <c r="CV209" s="529"/>
      <c r="CW209" s="529"/>
      <c r="CX209" s="529" t="s">
        <v>2096</v>
      </c>
    </row>
    <row r="210" ht="14.25" spans="1:102">
      <c r="A210" s="528" t="s">
        <v>1433</v>
      </c>
      <c r="B210" s="528">
        <v>5022</v>
      </c>
      <c r="C210" s="528" t="s">
        <v>889</v>
      </c>
      <c r="D210" s="528" t="s">
        <v>1402</v>
      </c>
      <c r="E210" s="528" t="s">
        <v>1649</v>
      </c>
      <c r="F210" s="528" t="s">
        <v>1649</v>
      </c>
      <c r="G210" s="528" t="s">
        <v>1649</v>
      </c>
      <c r="H210" s="528" t="s">
        <v>1649</v>
      </c>
      <c r="I210" s="528" t="s">
        <v>1649</v>
      </c>
      <c r="J210" s="528" t="s">
        <v>1649</v>
      </c>
      <c r="K210" s="528" t="s">
        <v>1649</v>
      </c>
      <c r="L210" s="528" t="s">
        <v>1649</v>
      </c>
      <c r="M210" s="528" t="s">
        <v>1402</v>
      </c>
      <c r="N210" s="528" t="s">
        <v>1643</v>
      </c>
      <c r="O210" s="528" t="s">
        <v>1402</v>
      </c>
      <c r="P210" s="528" t="s">
        <v>1402</v>
      </c>
      <c r="Q210" s="528" t="s">
        <v>1402</v>
      </c>
      <c r="R210" s="528" t="s">
        <v>1402</v>
      </c>
      <c r="S210" s="528" t="s">
        <v>1402</v>
      </c>
      <c r="T210" s="528" t="s">
        <v>1649</v>
      </c>
      <c r="U210" s="528" t="s">
        <v>1649</v>
      </c>
      <c r="V210" s="528" t="s">
        <v>1402</v>
      </c>
      <c r="W210" s="528" t="s">
        <v>1402</v>
      </c>
      <c r="X210" s="528" t="s">
        <v>1643</v>
      </c>
      <c r="Y210" s="528" t="s">
        <v>1402</v>
      </c>
      <c r="Z210" s="528" t="s">
        <v>1643</v>
      </c>
      <c r="AA210" s="528" t="s">
        <v>1643</v>
      </c>
      <c r="AB210" s="528" t="s">
        <v>1402</v>
      </c>
      <c r="AC210" s="528" t="s">
        <v>1402</v>
      </c>
      <c r="AD210" s="528" t="s">
        <v>1402</v>
      </c>
      <c r="AE210" s="528" t="s">
        <v>1402</v>
      </c>
      <c r="AF210" s="528" t="s">
        <v>1402</v>
      </c>
      <c r="AG210" s="528" t="s">
        <v>1402</v>
      </c>
      <c r="AH210" s="528" t="s">
        <v>1402</v>
      </c>
      <c r="AI210" s="528" t="s">
        <v>1402</v>
      </c>
      <c r="AJ210" s="528" t="s">
        <v>1402</v>
      </c>
      <c r="AK210" s="528" t="s">
        <v>1402</v>
      </c>
      <c r="AL210" s="528" t="s">
        <v>1402</v>
      </c>
      <c r="AM210" s="528" t="s">
        <v>1402</v>
      </c>
      <c r="AN210" s="528" t="s">
        <v>1402</v>
      </c>
      <c r="AO210" s="528" t="s">
        <v>1402</v>
      </c>
      <c r="AP210" s="528" t="s">
        <v>1402</v>
      </c>
      <c r="AQ210" s="528" t="s">
        <v>1402</v>
      </c>
      <c r="AR210" s="528" t="s">
        <v>1402</v>
      </c>
      <c r="AS210" s="528" t="s">
        <v>1402</v>
      </c>
      <c r="AT210" s="528" t="s">
        <v>1402</v>
      </c>
      <c r="AU210" s="528" t="s">
        <v>1402</v>
      </c>
      <c r="AV210" s="528" t="s">
        <v>1402</v>
      </c>
      <c r="AW210" s="528" t="s">
        <v>1643</v>
      </c>
      <c r="AX210" s="528" t="s">
        <v>1402</v>
      </c>
      <c r="AY210" s="528" t="s">
        <v>1402</v>
      </c>
      <c r="AZ210" s="528" t="s">
        <v>1402</v>
      </c>
      <c r="BA210" s="528" t="s">
        <v>1649</v>
      </c>
      <c r="BB210" s="528" t="s">
        <v>1649</v>
      </c>
      <c r="BC210" s="528" t="s">
        <v>1402</v>
      </c>
      <c r="BD210" s="528" t="s">
        <v>1402</v>
      </c>
      <c r="BE210" s="528" t="s">
        <v>1402</v>
      </c>
      <c r="BF210" s="528" t="s">
        <v>1402</v>
      </c>
      <c r="BG210" s="528" t="s">
        <v>1402</v>
      </c>
      <c r="BH210" s="528" t="s">
        <v>1402</v>
      </c>
      <c r="BI210" s="528" t="s">
        <v>1402</v>
      </c>
      <c r="BJ210" s="528" t="s">
        <v>1402</v>
      </c>
      <c r="BK210" s="528" t="s">
        <v>1402</v>
      </c>
      <c r="BL210" s="528" t="s">
        <v>1402</v>
      </c>
      <c r="BM210" s="528" t="s">
        <v>1402</v>
      </c>
      <c r="BN210" s="528" t="s">
        <v>1402</v>
      </c>
      <c r="BO210" s="528" t="s">
        <v>1402</v>
      </c>
      <c r="BP210" s="528" t="s">
        <v>1402</v>
      </c>
      <c r="BQ210" s="528" t="s">
        <v>1402</v>
      </c>
      <c r="BR210" s="528" t="s">
        <v>1402</v>
      </c>
      <c r="BS210" s="528" t="s">
        <v>1402</v>
      </c>
      <c r="BT210" s="528" t="s">
        <v>1402</v>
      </c>
      <c r="BU210" s="528" t="s">
        <v>1402</v>
      </c>
      <c r="BV210" s="528" t="s">
        <v>1402</v>
      </c>
      <c r="BW210" s="528" t="s">
        <v>1402</v>
      </c>
      <c r="BX210" s="528" t="s">
        <v>1402</v>
      </c>
      <c r="BY210" s="528" t="s">
        <v>1402</v>
      </c>
      <c r="BZ210" s="528" t="s">
        <v>1402</v>
      </c>
      <c r="CA210" s="528" t="s">
        <v>1402</v>
      </c>
      <c r="CB210" s="528" t="s">
        <v>1402</v>
      </c>
      <c r="CC210" s="528" t="s">
        <v>1402</v>
      </c>
      <c r="CD210" s="528" t="s">
        <v>1402</v>
      </c>
      <c r="CE210" s="528" t="s">
        <v>1402</v>
      </c>
      <c r="CF210" s="528" t="s">
        <v>1402</v>
      </c>
      <c r="CG210" s="528" t="s">
        <v>1402</v>
      </c>
      <c r="CH210" s="528" t="s">
        <v>1402</v>
      </c>
      <c r="CI210" s="528" t="s">
        <v>1402</v>
      </c>
      <c r="CJ210" s="528" t="s">
        <v>1402</v>
      </c>
      <c r="CK210" s="528" t="s">
        <v>2097</v>
      </c>
      <c r="CL210" s="528" t="s">
        <v>1847</v>
      </c>
      <c r="CM210" s="528" t="s">
        <v>21</v>
      </c>
      <c r="CN210" s="528" t="s">
        <v>11</v>
      </c>
      <c r="CO210" s="528" t="s">
        <v>459</v>
      </c>
      <c r="CP210" s="528"/>
      <c r="CQ210" s="528"/>
      <c r="CR210" s="528"/>
      <c r="CS210" s="528"/>
      <c r="CT210" s="528"/>
      <c r="CU210" s="528"/>
      <c r="CV210" s="528"/>
      <c r="CW210" s="528"/>
      <c r="CX210" s="528" t="s">
        <v>2098</v>
      </c>
    </row>
    <row r="211" ht="14.25" spans="1:102">
      <c r="A211" s="529" t="s">
        <v>1435</v>
      </c>
      <c r="B211" s="529">
        <v>5023</v>
      </c>
      <c r="C211" s="529" t="s">
        <v>881</v>
      </c>
      <c r="D211" s="529" t="s">
        <v>1649</v>
      </c>
      <c r="E211" s="529" t="s">
        <v>1402</v>
      </c>
      <c r="F211" s="529" t="s">
        <v>1649</v>
      </c>
      <c r="G211" s="529" t="s">
        <v>1402</v>
      </c>
      <c r="H211" s="529" t="s">
        <v>1402</v>
      </c>
      <c r="I211" s="529" t="s">
        <v>1402</v>
      </c>
      <c r="J211" s="529" t="s">
        <v>1402</v>
      </c>
      <c r="K211" s="529" t="s">
        <v>1402</v>
      </c>
      <c r="L211" s="529" t="s">
        <v>1402</v>
      </c>
      <c r="M211" s="529" t="s">
        <v>1402</v>
      </c>
      <c r="N211" s="529" t="s">
        <v>1402</v>
      </c>
      <c r="O211" s="529" t="s">
        <v>1402</v>
      </c>
      <c r="P211" s="529" t="s">
        <v>1402</v>
      </c>
      <c r="Q211" s="529" t="s">
        <v>1402</v>
      </c>
      <c r="R211" s="529" t="s">
        <v>1402</v>
      </c>
      <c r="S211" s="529" t="s">
        <v>1402</v>
      </c>
      <c r="T211" s="529" t="s">
        <v>1643</v>
      </c>
      <c r="U211" s="529" t="s">
        <v>1402</v>
      </c>
      <c r="V211" s="529" t="s">
        <v>1643</v>
      </c>
      <c r="W211" s="529" t="s">
        <v>1402</v>
      </c>
      <c r="X211" s="529" t="s">
        <v>1402</v>
      </c>
      <c r="Y211" s="529" t="s">
        <v>1402</v>
      </c>
      <c r="Z211" s="529" t="s">
        <v>1402</v>
      </c>
      <c r="AA211" s="529" t="s">
        <v>1402</v>
      </c>
      <c r="AB211" s="529" t="s">
        <v>1402</v>
      </c>
      <c r="AC211" s="529" t="s">
        <v>1402</v>
      </c>
      <c r="AD211" s="529" t="s">
        <v>1402</v>
      </c>
      <c r="AE211" s="529" t="s">
        <v>1643</v>
      </c>
      <c r="AF211" s="529" t="s">
        <v>1402</v>
      </c>
      <c r="AG211" s="529" t="s">
        <v>1402</v>
      </c>
      <c r="AH211" s="529" t="s">
        <v>1402</v>
      </c>
      <c r="AI211" s="529" t="s">
        <v>1402</v>
      </c>
      <c r="AJ211" s="529" t="s">
        <v>1402</v>
      </c>
      <c r="AK211" s="529" t="s">
        <v>1402</v>
      </c>
      <c r="AL211" s="529" t="s">
        <v>1402</v>
      </c>
      <c r="AM211" s="529" t="s">
        <v>1402</v>
      </c>
      <c r="AN211" s="529" t="s">
        <v>1402</v>
      </c>
      <c r="AO211" s="529" t="s">
        <v>1402</v>
      </c>
      <c r="AP211" s="529" t="s">
        <v>1402</v>
      </c>
      <c r="AQ211" s="529" t="s">
        <v>1402</v>
      </c>
      <c r="AR211" s="529" t="s">
        <v>1402</v>
      </c>
      <c r="AS211" s="529" t="s">
        <v>1643</v>
      </c>
      <c r="AT211" s="529" t="s">
        <v>1402</v>
      </c>
      <c r="AU211" s="529" t="s">
        <v>1402</v>
      </c>
      <c r="AV211" s="529" t="s">
        <v>1402</v>
      </c>
      <c r="AW211" s="529" t="s">
        <v>1402</v>
      </c>
      <c r="AX211" s="529" t="s">
        <v>1402</v>
      </c>
      <c r="AY211" s="529" t="s">
        <v>1402</v>
      </c>
      <c r="AZ211" s="529" t="s">
        <v>1402</v>
      </c>
      <c r="BA211" s="529" t="s">
        <v>1402</v>
      </c>
      <c r="BB211" s="529" t="s">
        <v>1402</v>
      </c>
      <c r="BC211" s="529" t="s">
        <v>1402</v>
      </c>
      <c r="BD211" s="529" t="s">
        <v>1402</v>
      </c>
      <c r="BE211" s="529" t="s">
        <v>1643</v>
      </c>
      <c r="BF211" s="529" t="s">
        <v>1402</v>
      </c>
      <c r="BG211" s="529" t="s">
        <v>1402</v>
      </c>
      <c r="BH211" s="529" t="s">
        <v>1402</v>
      </c>
      <c r="BI211" s="529" t="s">
        <v>1402</v>
      </c>
      <c r="BJ211" s="529" t="s">
        <v>1402</v>
      </c>
      <c r="BK211" s="529" t="s">
        <v>1402</v>
      </c>
      <c r="BL211" s="529" t="s">
        <v>1643</v>
      </c>
      <c r="BM211" s="529" t="s">
        <v>1649</v>
      </c>
      <c r="BN211" s="529" t="s">
        <v>1402</v>
      </c>
      <c r="BO211" s="529" t="s">
        <v>1649</v>
      </c>
      <c r="BP211" s="529" t="s">
        <v>1402</v>
      </c>
      <c r="BQ211" s="529" t="s">
        <v>1649</v>
      </c>
      <c r="BR211" s="529" t="s">
        <v>1402</v>
      </c>
      <c r="BS211" s="529" t="s">
        <v>1402</v>
      </c>
      <c r="BT211" s="529" t="s">
        <v>1402</v>
      </c>
      <c r="BU211" s="529" t="s">
        <v>1402</v>
      </c>
      <c r="BV211" s="529" t="s">
        <v>1402</v>
      </c>
      <c r="BW211" s="529" t="s">
        <v>1402</v>
      </c>
      <c r="BX211" s="529" t="s">
        <v>1402</v>
      </c>
      <c r="BY211" s="529" t="s">
        <v>1402</v>
      </c>
      <c r="BZ211" s="529" t="s">
        <v>1402</v>
      </c>
      <c r="CA211" s="529" t="s">
        <v>1402</v>
      </c>
      <c r="CB211" s="529" t="s">
        <v>1402</v>
      </c>
      <c r="CC211" s="529" t="s">
        <v>1402</v>
      </c>
      <c r="CD211" s="529" t="s">
        <v>1402</v>
      </c>
      <c r="CE211" s="529" t="s">
        <v>1402</v>
      </c>
      <c r="CF211" s="529" t="s">
        <v>1402</v>
      </c>
      <c r="CG211" s="529" t="s">
        <v>1402</v>
      </c>
      <c r="CH211" s="529" t="s">
        <v>1402</v>
      </c>
      <c r="CI211" s="529" t="s">
        <v>1402</v>
      </c>
      <c r="CJ211" s="529" t="s">
        <v>1402</v>
      </c>
      <c r="CK211" s="529" t="s">
        <v>2099</v>
      </c>
      <c r="CL211" s="529" t="s">
        <v>1402</v>
      </c>
      <c r="CM211" s="529" t="s">
        <v>21</v>
      </c>
      <c r="CN211" s="529" t="s">
        <v>11</v>
      </c>
      <c r="CO211" s="529" t="s">
        <v>459</v>
      </c>
      <c r="CP211" s="529"/>
      <c r="CQ211" s="529"/>
      <c r="CR211" s="529"/>
      <c r="CS211" s="529"/>
      <c r="CT211" s="529"/>
      <c r="CU211" s="529"/>
      <c r="CV211" s="529"/>
      <c r="CW211" s="529"/>
      <c r="CX211" s="529" t="s">
        <v>2100</v>
      </c>
    </row>
  </sheetData>
  <pageMargins left="0.75" right="0.75" top="1" bottom="1" header="0.5" footer="0.5"/>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8080"/>
    <outlinePr summaryBelow="0" summaryRight="0"/>
  </sheetPr>
  <dimension ref="B1:G1000"/>
  <sheetViews>
    <sheetView workbookViewId="0">
      <selection activeCell="A1" sqref="A1"/>
    </sheetView>
  </sheetViews>
  <sheetFormatPr defaultColWidth="11.2166666666667" defaultRowHeight="15" customHeight="1" outlineLevelCol="6"/>
  <cols>
    <col min="1" max="1" width="4.10833333333333" customWidth="1"/>
    <col min="2" max="14" width="6.89166666666667" customWidth="1"/>
    <col min="15" max="26" width="8.66666666666667" customWidth="1"/>
  </cols>
  <sheetData>
    <row r="1" ht="14.25" spans="2:7">
      <c r="B1" s="518" t="s">
        <v>2101</v>
      </c>
      <c r="C1" s="280"/>
      <c r="D1" s="280"/>
      <c r="E1" s="280"/>
      <c r="F1" s="280"/>
      <c r="G1" s="280"/>
    </row>
    <row r="2" ht="14.25" spans="2:7">
      <c r="B2" s="280"/>
      <c r="C2" s="280"/>
      <c r="D2" s="280"/>
      <c r="E2" s="280"/>
      <c r="F2" s="280"/>
      <c r="G2" s="280"/>
    </row>
    <row r="3" ht="14.25" spans="2:7">
      <c r="B3" s="519"/>
      <c r="C3" s="34"/>
      <c r="D3" s="34"/>
      <c r="E3" s="34"/>
      <c r="F3" s="34"/>
      <c r="G3" s="157"/>
    </row>
    <row r="4" ht="14.25" spans="2:7">
      <c r="B4" s="246"/>
      <c r="G4" s="161"/>
    </row>
    <row r="5" ht="14.25" spans="2:7">
      <c r="B5" s="246"/>
      <c r="G5" s="161"/>
    </row>
    <row r="6" ht="14.25" spans="2:7">
      <c r="B6" s="246"/>
      <c r="G6" s="161"/>
    </row>
    <row r="7" ht="14.25" spans="2:7">
      <c r="B7" s="246"/>
      <c r="G7" s="161"/>
    </row>
    <row r="8" ht="14.25" spans="2:7">
      <c r="B8" s="246"/>
      <c r="G8" s="161"/>
    </row>
    <row r="9" ht="14.25" spans="2:7">
      <c r="B9" s="35"/>
      <c r="C9" s="11"/>
      <c r="D9" s="11"/>
      <c r="E9" s="11"/>
      <c r="F9" s="11"/>
      <c r="G9" s="12"/>
    </row>
    <row r="10" ht="14.25" spans="2:7">
      <c r="B10" s="520" t="s">
        <v>2102</v>
      </c>
      <c r="C10" s="280"/>
      <c r="D10" s="280"/>
      <c r="E10" s="280"/>
      <c r="F10" s="280"/>
      <c r="G10" s="280"/>
    </row>
    <row r="11" ht="14.25" spans="2:7">
      <c r="B11" s="280"/>
      <c r="C11" s="280"/>
      <c r="D11" s="280"/>
      <c r="E11" s="280"/>
      <c r="F11" s="280"/>
      <c r="G11" s="280"/>
    </row>
    <row r="12" ht="14.25" spans="2:7">
      <c r="B12" s="519" t="s">
        <v>2103</v>
      </c>
      <c r="C12" s="34"/>
      <c r="D12" s="34"/>
      <c r="E12" s="34"/>
      <c r="F12" s="34"/>
      <c r="G12" s="157"/>
    </row>
    <row r="13" ht="14.25" spans="2:7">
      <c r="B13" s="246" t="s">
        <v>2104</v>
      </c>
      <c r="G13" s="161"/>
    </row>
    <row r="14" ht="14.25" spans="2:7">
      <c r="B14" s="246" t="s">
        <v>2105</v>
      </c>
      <c r="G14" s="161"/>
    </row>
    <row r="15" ht="14.25" spans="2:7">
      <c r="B15" s="246" t="s">
        <v>2106</v>
      </c>
      <c r="G15" s="161"/>
    </row>
    <row r="16" ht="14.25" spans="2:7">
      <c r="B16" s="246" t="s">
        <v>2107</v>
      </c>
      <c r="G16" s="161"/>
    </row>
    <row r="17" ht="14.25" spans="2:7">
      <c r="B17" s="246" t="s">
        <v>2108</v>
      </c>
      <c r="G17" s="161"/>
    </row>
    <row r="18" ht="14.25" spans="2:7">
      <c r="B18" s="246" t="s">
        <v>2109</v>
      </c>
      <c r="G18" s="161"/>
    </row>
    <row r="19" ht="14.25" spans="2:7">
      <c r="B19" s="35" t="s">
        <v>2110</v>
      </c>
      <c r="C19" s="11"/>
      <c r="D19" s="11"/>
      <c r="E19" s="11"/>
      <c r="F19" s="11"/>
      <c r="G19" s="12"/>
    </row>
    <row r="20" ht="14.25" spans="2:7">
      <c r="B20" s="521" t="s">
        <v>2111</v>
      </c>
      <c r="C20" s="280"/>
      <c r="D20" s="280"/>
      <c r="E20" s="280"/>
      <c r="F20" s="280"/>
      <c r="G20" s="280"/>
    </row>
    <row r="21" ht="14.25" spans="2:7">
      <c r="B21" s="280"/>
      <c r="C21" s="280"/>
      <c r="D21" s="280"/>
      <c r="E21" s="280"/>
      <c r="F21" s="280"/>
      <c r="G21" s="280"/>
    </row>
    <row r="22" ht="14.25" spans="2:7">
      <c r="B22" s="519"/>
      <c r="C22" s="34"/>
      <c r="D22" s="34"/>
      <c r="E22" s="34"/>
      <c r="F22" s="34"/>
      <c r="G22" s="157"/>
    </row>
    <row r="23" ht="14.25" spans="2:7">
      <c r="B23" s="246"/>
      <c r="G23" s="161"/>
    </row>
    <row r="24" ht="14.25" spans="2:7">
      <c r="B24" s="246"/>
      <c r="G24" s="161"/>
    </row>
    <row r="25" ht="14.25" spans="2:7">
      <c r="B25" s="246"/>
      <c r="G25" s="161"/>
    </row>
    <row r="26" ht="14.25" spans="2:7">
      <c r="B26" s="246"/>
      <c r="G26" s="161"/>
    </row>
    <row r="27" ht="14.25" spans="2:7">
      <c r="B27" s="246"/>
      <c r="G27" s="161"/>
    </row>
    <row r="28" ht="14.25" spans="2:7">
      <c r="B28" s="35"/>
      <c r="C28" s="11"/>
      <c r="D28" s="11"/>
      <c r="E28" s="11"/>
      <c r="F28" s="11"/>
      <c r="G28" s="12"/>
    </row>
    <row r="29" ht="14.25" spans="2:7">
      <c r="B29" s="522" t="s">
        <v>2112</v>
      </c>
      <c r="C29" s="280"/>
      <c r="D29" s="280"/>
      <c r="E29" s="280"/>
      <c r="F29" s="280"/>
      <c r="G29" s="280"/>
    </row>
    <row r="30" ht="14.25" spans="2:7">
      <c r="B30" s="280"/>
      <c r="C30" s="280"/>
      <c r="D30" s="280"/>
      <c r="E30" s="280"/>
      <c r="F30" s="280"/>
      <c r="G30" s="280"/>
    </row>
    <row r="31" ht="14.25" spans="2:7">
      <c r="B31" s="523" t="s">
        <v>1462</v>
      </c>
      <c r="C31" s="524" t="s">
        <v>2113</v>
      </c>
      <c r="D31" s="524" t="s">
        <v>2101</v>
      </c>
      <c r="E31" s="34"/>
      <c r="F31" s="34"/>
      <c r="G31" s="157"/>
    </row>
    <row r="32" ht="14.25" spans="2:7">
      <c r="B32" s="246"/>
      <c r="C32" s="525"/>
      <c r="D32" s="525"/>
      <c r="G32" s="161"/>
    </row>
    <row r="33" ht="14.25" spans="2:7">
      <c r="B33" s="246"/>
      <c r="C33" s="525"/>
      <c r="D33" s="525"/>
      <c r="G33" s="161"/>
    </row>
    <row r="34" ht="14.25" spans="2:7">
      <c r="B34" s="246"/>
      <c r="D34" s="525"/>
      <c r="G34" s="161"/>
    </row>
    <row r="35" ht="14.25" spans="2:7">
      <c r="B35" s="246"/>
      <c r="D35" s="525"/>
      <c r="G35" s="161"/>
    </row>
    <row r="36" ht="14.25" customHeight="1" spans="2:7">
      <c r="B36" s="35"/>
      <c r="C36" s="11"/>
      <c r="D36" s="11"/>
      <c r="E36" s="11"/>
      <c r="F36" s="11"/>
      <c r="G36" s="12"/>
    </row>
    <row r="37" ht="14.25"/>
    <row r="38" ht="14.25"/>
    <row r="39" ht="14.25"/>
    <row r="40" ht="14.25"/>
    <row r="41" ht="14.25"/>
    <row r="42" ht="14.25"/>
    <row r="43" ht="14.25"/>
    <row r="44" ht="14.25"/>
    <row r="45" ht="14.25"/>
    <row r="46" ht="14.25"/>
    <row r="47" ht="14.25"/>
    <row r="48" ht="14.25"/>
    <row r="49" ht="14.25"/>
    <row r="50" ht="14.25"/>
    <row r="51" ht="14.25"/>
    <row r="52" ht="14.25"/>
    <row r="53" ht="14.25"/>
    <row r="54" ht="14.25"/>
    <row r="55" ht="14.25"/>
    <row r="56" ht="14.25"/>
    <row r="57" ht="14.25"/>
    <row r="58" ht="14.25"/>
    <row r="59" ht="14.25"/>
    <row r="60" ht="14.25"/>
    <row r="61" ht="14.25"/>
    <row r="62" ht="14.25"/>
    <row r="63" ht="14.25"/>
    <row r="64" ht="14.25"/>
    <row r="65" ht="14.25"/>
    <row r="66" ht="14.25"/>
    <row r="67" ht="14.25"/>
    <row r="68" ht="14.25"/>
    <row r="69" ht="14.25"/>
    <row r="70" ht="14.25"/>
    <row r="71" ht="14.25"/>
    <row r="72" ht="14.25"/>
    <row r="73" ht="14.25"/>
    <row r="74" ht="14.25"/>
    <row r="75" ht="14.25"/>
    <row r="76" ht="14.25"/>
    <row r="77" ht="14.25"/>
    <row r="78" ht="14.25"/>
    <row r="79" ht="14.25"/>
    <row r="80" ht="14.25"/>
    <row r="81" ht="14.25"/>
    <row r="82" ht="14.25"/>
    <row r="83" ht="14.25"/>
    <row r="84" ht="14.25"/>
    <row r="85" ht="14.25"/>
    <row r="86" ht="14.25"/>
    <row r="87" ht="14.25"/>
    <row r="88" ht="14.25"/>
    <row r="89" ht="14.25"/>
    <row r="90" ht="14.25"/>
    <row r="91" ht="14.25"/>
    <row r="92" ht="14.25"/>
    <row r="93" ht="14.25"/>
    <row r="94" ht="14.25"/>
    <row r="95" ht="14.25"/>
    <row r="96" ht="14.25"/>
    <row r="97" ht="14.25"/>
    <row r="98" ht="14.25"/>
    <row r="99" ht="14.25"/>
    <row r="100" ht="14.25"/>
    <row r="101" ht="14.25"/>
    <row r="102" ht="14.25"/>
    <row r="103" ht="14.25"/>
    <row r="104" ht="14.25"/>
    <row r="105" ht="14.25"/>
    <row r="106" ht="14.25"/>
    <row r="107" ht="14.25"/>
    <row r="108" ht="14.25"/>
    <row r="109" ht="14.25"/>
    <row r="110" ht="14.25"/>
    <row r="111" ht="14.25"/>
    <row r="112" ht="14.25"/>
    <row r="113" ht="14.25"/>
    <row r="114" ht="14.25"/>
    <row r="115" ht="14.25"/>
    <row r="116" ht="14.25"/>
    <row r="117" ht="14.25"/>
    <row r="118" ht="14.25"/>
    <row r="119" ht="14.25"/>
    <row r="120" ht="14.25"/>
    <row r="121" ht="14.25"/>
    <row r="122" ht="14.25"/>
    <row r="123" ht="14.25"/>
    <row r="124" ht="14.25"/>
    <row r="125" ht="14.25"/>
    <row r="126" ht="14.25"/>
    <row r="127" ht="14.25"/>
    <row r="128" ht="14.25"/>
    <row r="129" ht="14.25"/>
    <row r="130" ht="14.25"/>
    <row r="131" ht="14.25"/>
    <row r="132" ht="14.25"/>
    <row r="133" ht="14.25"/>
    <row r="134" ht="14.25"/>
    <row r="135" ht="14.25"/>
    <row r="136" ht="14.25"/>
    <row r="137" ht="14.25"/>
    <row r="138" ht="14.25"/>
    <row r="139" ht="14.25"/>
    <row r="140" ht="14.25"/>
    <row r="141" ht="14.25"/>
    <row r="142" ht="14.25"/>
    <row r="143" ht="14.25"/>
    <row r="144" ht="14.25"/>
    <row r="145" ht="14.25"/>
    <row r="146" ht="14.25"/>
    <row r="147" ht="14.25"/>
    <row r="148" ht="14.25"/>
    <row r="149" ht="14.25"/>
    <row r="150" ht="14.25"/>
    <row r="151" ht="14.25"/>
    <row r="152" ht="14.25"/>
    <row r="153" ht="14.25"/>
    <row r="154" ht="14.25"/>
    <row r="155" ht="14.25"/>
    <row r="156" ht="14.25"/>
    <row r="157" ht="14.25"/>
    <row r="158" ht="14.25"/>
    <row r="159" ht="14.25"/>
    <row r="160" ht="14.25"/>
    <row r="161" ht="14.25"/>
    <row r="162" ht="14.25"/>
    <row r="163" ht="14.25"/>
    <row r="164" ht="14.25"/>
    <row r="165" ht="14.25"/>
    <row r="166" ht="14.25"/>
    <row r="167" ht="14.25"/>
    <row r="168" ht="14.25"/>
    <row r="169" ht="14.25"/>
    <row r="170" ht="14.25"/>
    <row r="171" ht="14.25"/>
    <row r="172" ht="14.25"/>
    <row r="173" ht="14.25"/>
    <row r="174" ht="14.25"/>
    <row r="175" ht="14.25"/>
    <row r="176" ht="14.25"/>
    <row r="177" ht="14.25"/>
    <row r="178" ht="14.25"/>
    <row r="179" ht="14.25"/>
    <row r="180" ht="14.25"/>
    <row r="181" ht="14.25"/>
    <row r="182" ht="14.25"/>
    <row r="183" ht="14.25"/>
    <row r="184" ht="14.25"/>
    <row r="185" ht="14.25"/>
    <row r="186" ht="14.25"/>
    <row r="187" ht="14.25"/>
    <row r="188" ht="14.25"/>
    <row r="189" ht="14.25"/>
    <row r="190" ht="14.25"/>
    <row r="191" ht="14.25"/>
    <row r="192" ht="14.25"/>
    <row r="193" ht="14.25"/>
    <row r="194" ht="14.25"/>
    <row r="195" ht="14.25"/>
    <row r="196" ht="14.25"/>
    <row r="197" ht="14.25"/>
    <row r="198" ht="14.25"/>
    <row r="199" ht="14.25"/>
    <row r="200" ht="14.25"/>
    <row r="201" ht="14.25"/>
    <row r="202" ht="14.25"/>
    <row r="203" ht="14.25"/>
    <row r="204" ht="14.25"/>
    <row r="205" ht="14.25"/>
    <row r="206" ht="14.25"/>
    <row r="207" ht="14.25"/>
    <row r="208" ht="14.25"/>
    <row r="209" ht="14.25"/>
    <row r="210" ht="14.25"/>
    <row r="211" ht="14.25"/>
    <row r="212" ht="14.25"/>
    <row r="213" ht="14.25"/>
    <row r="214" ht="14.25"/>
    <row r="215" ht="14.25"/>
    <row r="216" ht="14.25"/>
    <row r="217" ht="14.25"/>
    <row r="218" ht="14.25"/>
    <row r="219" ht="14.25"/>
    <row r="220" ht="14.25"/>
    <row r="221" ht="14.25"/>
    <row r="222" ht="14.25"/>
    <row r="223" ht="14.25"/>
    <row r="224" ht="14.25"/>
    <row r="225" ht="14.25"/>
    <row r="226" ht="14.25"/>
    <row r="227" ht="14.25"/>
    <row r="228" ht="14.25"/>
    <row r="229" ht="14.25"/>
    <row r="230" ht="14.25"/>
    <row r="231" ht="14.25"/>
    <row r="232" ht="14.25"/>
    <row r="233" ht="14.25"/>
    <row r="234" ht="14.25"/>
    <row r="235" ht="14.25"/>
    <row r="236" ht="14.25"/>
    <row r="237" ht="14.25"/>
    <row r="238" ht="14.25"/>
    <row r="239" ht="14.25"/>
    <row r="240" ht="14.25"/>
    <row r="241" ht="14.25"/>
    <row r="242" ht="14.25"/>
    <row r="243" ht="14.25"/>
    <row r="244" ht="14.25"/>
    <row r="245" ht="14.25"/>
    <row r="246" ht="14.25"/>
    <row r="247" ht="14.25"/>
    <row r="248" ht="14.25"/>
    <row r="249" ht="14.25"/>
    <row r="250" ht="14.25"/>
    <row r="251" ht="14.25"/>
    <row r="252" ht="14.25"/>
    <row r="253" ht="14.25"/>
    <row r="254" ht="14.25"/>
    <row r="255" ht="14.25"/>
    <row r="256" ht="14.25"/>
    <row r="257" ht="14.25"/>
    <row r="258" ht="14.25"/>
    <row r="259" ht="14.25"/>
    <row r="260" ht="14.25"/>
    <row r="261" ht="14.25"/>
    <row r="262" ht="14.25"/>
    <row r="263" ht="14.25"/>
    <row r="264" ht="14.25"/>
    <row r="265" ht="14.25"/>
    <row r="266" ht="14.25"/>
    <row r="267" ht="14.25"/>
    <row r="268" ht="14.25"/>
    <row r="269" ht="14.25"/>
    <row r="270" ht="14.25"/>
    <row r="271" ht="14.25"/>
    <row r="272" ht="14.25"/>
    <row r="273" ht="14.25"/>
    <row r="274" ht="14.25"/>
    <row r="275" ht="14.25"/>
    <row r="276" ht="14.25"/>
    <row r="277" ht="14.25"/>
    <row r="278" ht="14.25"/>
    <row r="279" ht="14.25"/>
    <row r="280" ht="14.25"/>
    <row r="281" ht="14.25"/>
    <row r="282" ht="14.25"/>
    <row r="283" ht="14.25"/>
    <row r="284" ht="14.25"/>
    <row r="285" ht="14.25"/>
    <row r="286" ht="14.25"/>
    <row r="287" ht="14.25"/>
    <row r="288" ht="14.25"/>
    <row r="289" ht="14.25"/>
    <row r="290" ht="14.25"/>
    <row r="291" ht="14.25"/>
    <row r="292" ht="14.25"/>
    <row r="293" ht="14.25"/>
    <row r="294" ht="14.25"/>
    <row r="295" ht="14.25"/>
    <row r="296" ht="14.25"/>
    <row r="297" ht="14.25"/>
    <row r="298" ht="14.25"/>
    <row r="299" ht="14.25"/>
    <row r="300" ht="14.25"/>
    <row r="301" ht="14.25"/>
    <row r="302" ht="14.25"/>
    <row r="303" ht="14.25"/>
    <row r="304" ht="14.25"/>
    <row r="305" ht="14.25"/>
    <row r="306" ht="14.25"/>
    <row r="307" ht="14.25"/>
    <row r="308" ht="14.25"/>
    <row r="309" ht="14.25"/>
    <row r="310" ht="14.25"/>
    <row r="311" ht="14.25"/>
    <row r="312" ht="14.25"/>
    <row r="313" ht="14.25"/>
    <row r="314" ht="14.25"/>
    <row r="315" ht="14.25"/>
    <row r="316" ht="14.25"/>
    <row r="317" ht="14.25"/>
    <row r="318" ht="14.25"/>
    <row r="319" ht="14.25"/>
    <row r="320" ht="14.25"/>
    <row r="321" ht="14.25"/>
    <row r="322" ht="14.25"/>
    <row r="323" ht="14.25"/>
    <row r="324" ht="14.25"/>
    <row r="325" ht="14.25"/>
    <row r="326" ht="14.25"/>
    <row r="327" ht="14.25"/>
    <row r="328" ht="14.25"/>
    <row r="329" ht="14.25"/>
    <row r="330" ht="14.25"/>
    <row r="331" ht="14.25"/>
    <row r="332" ht="14.25"/>
    <row r="333" ht="14.25"/>
    <row r="334" ht="14.25"/>
    <row r="335" ht="14.25"/>
    <row r="336" ht="14.25"/>
    <row r="337" ht="14.25"/>
    <row r="338" ht="14.25"/>
    <row r="339" ht="14.25"/>
    <row r="340" ht="14.25"/>
    <row r="341" ht="14.25"/>
    <row r="342" ht="14.25"/>
    <row r="343" ht="14.25"/>
    <row r="344" ht="14.25"/>
    <row r="345" ht="14.25"/>
    <row r="346" ht="14.25"/>
    <row r="347" ht="14.25"/>
    <row r="348" ht="14.25"/>
    <row r="349" ht="14.25"/>
    <row r="350" ht="14.25"/>
    <row r="351" ht="14.25"/>
    <row r="352" ht="14.25"/>
    <row r="353" ht="14.25"/>
    <row r="354" ht="14.25"/>
    <row r="355" ht="14.25"/>
    <row r="356" ht="14.25"/>
    <row r="357" ht="14.25"/>
    <row r="358" ht="14.25"/>
    <row r="359" ht="14.25"/>
    <row r="360" ht="14.25"/>
    <row r="361" ht="14.25"/>
    <row r="362" ht="14.25"/>
    <row r="363" ht="14.25"/>
    <row r="364" ht="14.25"/>
    <row r="365" ht="14.25"/>
    <row r="366" ht="14.25"/>
    <row r="367" ht="14.25"/>
    <row r="368" ht="14.25"/>
    <row r="369" ht="14.25"/>
    <row r="370" ht="14.25"/>
    <row r="371" ht="14.25"/>
    <row r="372" ht="14.25"/>
    <row r="373" ht="14.25"/>
    <row r="374" ht="14.25"/>
    <row r="375" ht="14.25"/>
    <row r="376" ht="14.25"/>
    <row r="377" ht="14.25"/>
    <row r="378" ht="14.25"/>
    <row r="379" ht="14.25"/>
    <row r="380" ht="14.25"/>
    <row r="381" ht="14.25"/>
    <row r="382" ht="14.25"/>
    <row r="383" ht="14.25"/>
    <row r="384" ht="14.25"/>
    <row r="385" ht="14.25"/>
    <row r="386" ht="14.25"/>
    <row r="387" ht="14.25"/>
    <row r="388" ht="14.25"/>
    <row r="389" ht="14.25"/>
    <row r="390" ht="14.25"/>
    <row r="391" ht="14.25"/>
    <row r="392" ht="14.25"/>
    <row r="393" ht="14.25"/>
    <row r="394" ht="14.25"/>
    <row r="395" ht="14.25"/>
    <row r="396" ht="14.25"/>
    <row r="397" ht="14.25"/>
    <row r="398" ht="14.25"/>
    <row r="399" ht="14.25"/>
    <row r="400" ht="14.25"/>
    <row r="401" ht="14.25"/>
    <row r="402" ht="14.25"/>
    <row r="403" ht="14.25"/>
    <row r="404" ht="14.25"/>
    <row r="405" ht="14.25"/>
    <row r="406" ht="14.25"/>
    <row r="407" ht="14.25"/>
    <row r="408" ht="14.25"/>
    <row r="409" ht="14.25"/>
    <row r="410" ht="14.25"/>
    <row r="411" ht="14.25"/>
    <row r="412" ht="14.25"/>
    <row r="413" ht="14.25"/>
    <row r="414" ht="14.25"/>
    <row r="415" ht="14.25"/>
    <row r="416" ht="14.25"/>
    <row r="417" ht="14.25"/>
    <row r="418" ht="14.25"/>
    <row r="419" ht="14.25"/>
    <row r="420" ht="14.25"/>
    <row r="421" ht="14.25"/>
    <row r="422" ht="14.25"/>
    <row r="423" ht="14.25"/>
    <row r="424" ht="14.25"/>
    <row r="425" ht="14.25"/>
    <row r="426" ht="14.25"/>
    <row r="427" ht="14.25"/>
    <row r="428" ht="14.25"/>
    <row r="429" ht="14.25"/>
    <row r="430" ht="14.25"/>
    <row r="431" ht="14.25"/>
    <row r="432" ht="14.25"/>
    <row r="433" ht="14.25"/>
    <row r="434" ht="14.25"/>
    <row r="435" ht="14.25"/>
    <row r="436" ht="14.25"/>
    <row r="437" ht="14.25"/>
    <row r="438" ht="14.25"/>
    <row r="439" ht="14.25"/>
    <row r="440" ht="14.25"/>
    <row r="441" ht="14.25"/>
    <row r="442" ht="14.25"/>
    <row r="443" ht="14.25"/>
    <row r="444" ht="14.25"/>
    <row r="445" ht="14.25"/>
    <row r="446" ht="14.25"/>
    <row r="447" ht="14.25"/>
    <row r="448" ht="14.25"/>
    <row r="449" ht="14.25"/>
    <row r="450" ht="14.25"/>
    <row r="451" ht="14.25"/>
    <row r="452" ht="14.25"/>
    <row r="453" ht="14.25"/>
    <row r="454" ht="14.25"/>
    <row r="455" ht="14.25"/>
    <row r="456" ht="14.25"/>
    <row r="457" ht="14.25"/>
    <row r="458" ht="14.25"/>
    <row r="459" ht="14.25"/>
    <row r="460" ht="14.25"/>
    <row r="461" ht="14.25"/>
    <row r="462" ht="14.25"/>
    <row r="463" ht="14.25"/>
    <row r="464" ht="14.25"/>
    <row r="465" ht="14.25"/>
    <row r="466" ht="14.25"/>
    <row r="467" ht="14.25"/>
    <row r="468" ht="14.25"/>
    <row r="469" ht="14.25"/>
    <row r="470" ht="14.25"/>
    <row r="471" ht="14.25"/>
    <row r="472" ht="14.25"/>
    <row r="473" ht="14.25"/>
    <row r="474" ht="14.25"/>
    <row r="475" ht="14.25"/>
    <row r="476" ht="14.25"/>
    <row r="477" ht="14.25"/>
    <row r="478" ht="14.25"/>
    <row r="479" ht="14.25"/>
    <row r="480" ht="14.25"/>
    <row r="481" ht="14.25"/>
    <row r="482" ht="14.25"/>
    <row r="483" ht="14.25"/>
    <row r="484" ht="14.25"/>
    <row r="485" ht="14.25"/>
    <row r="486" ht="14.25"/>
    <row r="487" ht="14.25"/>
    <row r="488" ht="14.25"/>
    <row r="489" ht="14.25"/>
    <row r="490" ht="14.25"/>
    <row r="491" ht="14.25"/>
    <row r="492" ht="14.25"/>
    <row r="493" ht="14.25"/>
    <row r="494" ht="14.25"/>
    <row r="495" ht="14.25"/>
    <row r="496" ht="14.25"/>
    <row r="497" ht="14.25"/>
    <row r="498" ht="14.25"/>
    <row r="499" ht="14.25"/>
    <row r="500" ht="14.25"/>
    <row r="501" ht="14.25"/>
    <row r="502" ht="14.25"/>
    <row r="503" ht="14.25"/>
    <row r="504" ht="14.25"/>
    <row r="505" ht="14.25"/>
    <row r="506" ht="14.25"/>
    <row r="507" ht="14.25"/>
    <row r="508" ht="14.25"/>
    <row r="509" ht="14.25"/>
    <row r="510" ht="14.25"/>
    <row r="511" ht="14.25"/>
    <row r="512" ht="14.25"/>
    <row r="513" ht="14.25"/>
    <row r="514" ht="14.25"/>
    <row r="515" ht="14.25"/>
    <row r="516" ht="14.25"/>
    <row r="517" ht="14.25"/>
    <row r="518" ht="14.25"/>
    <row r="519" ht="14.25"/>
    <row r="520" ht="14.25"/>
    <row r="521" ht="14.25"/>
    <row r="522" ht="14.25"/>
    <row r="523" ht="14.25"/>
    <row r="524" ht="14.25"/>
    <row r="525" ht="14.25"/>
    <row r="526" ht="14.25"/>
    <row r="527" ht="14.25"/>
    <row r="528" ht="14.25"/>
    <row r="529" ht="14.25"/>
    <row r="530" ht="14.25"/>
    <row r="531" ht="14.25"/>
    <row r="532" ht="14.25"/>
    <row r="533" ht="14.25"/>
    <row r="534" ht="14.25"/>
    <row r="535" ht="14.25"/>
    <row r="536" ht="14.25"/>
    <row r="537" ht="14.25"/>
    <row r="538" ht="14.25"/>
    <row r="539" ht="14.25"/>
    <row r="540" ht="14.25"/>
    <row r="541" ht="14.25"/>
    <row r="542" ht="14.25"/>
    <row r="543" ht="14.25"/>
    <row r="544" ht="14.25"/>
    <row r="545" ht="14.25"/>
    <row r="546" ht="14.25"/>
    <row r="547" ht="14.25"/>
    <row r="548" ht="14.25"/>
    <row r="549" ht="14.25"/>
    <row r="550" ht="14.25"/>
    <row r="551" ht="14.25"/>
    <row r="552" ht="14.25"/>
    <row r="553" ht="14.25"/>
    <row r="554" ht="14.25"/>
    <row r="555" ht="14.25"/>
    <row r="556" ht="14.25"/>
    <row r="557" ht="14.25"/>
    <row r="558" ht="14.25"/>
    <row r="559" ht="14.25"/>
    <row r="560" ht="14.25"/>
    <row r="561" ht="14.25"/>
    <row r="562" ht="14.25"/>
    <row r="563" ht="14.25"/>
    <row r="564" ht="14.25"/>
    <row r="565" ht="14.25"/>
    <row r="566" ht="14.25"/>
    <row r="567" ht="14.25"/>
    <row r="568" ht="14.25"/>
    <row r="569" ht="14.25"/>
    <row r="570" ht="14.25"/>
    <row r="571" ht="14.25"/>
    <row r="572" ht="14.25"/>
    <row r="573" ht="14.25"/>
    <row r="574" ht="14.25"/>
    <row r="575" ht="14.25"/>
    <row r="576" ht="14.25"/>
    <row r="577" ht="14.25"/>
    <row r="578" ht="14.25"/>
    <row r="579" ht="14.25"/>
    <row r="580" ht="14.25"/>
    <row r="581" ht="14.25"/>
    <row r="582" ht="14.25"/>
    <row r="583" ht="14.25"/>
    <row r="584" ht="14.25"/>
    <row r="585" ht="14.25"/>
    <row r="586" ht="14.25"/>
    <row r="587" ht="14.25"/>
    <row r="588" ht="14.25"/>
    <row r="589" ht="14.25"/>
    <row r="590" ht="14.25"/>
    <row r="591" ht="14.25"/>
    <row r="592" ht="14.25"/>
    <row r="593" ht="14.25"/>
    <row r="594" ht="14.25"/>
    <row r="595" ht="14.25"/>
    <row r="596" ht="14.25"/>
    <row r="597" ht="14.25"/>
    <row r="598" ht="14.25"/>
    <row r="599" ht="14.25"/>
    <row r="600" ht="14.25"/>
    <row r="601" ht="14.25"/>
    <row r="602" ht="14.25"/>
    <row r="603" ht="14.25"/>
    <row r="604" ht="14.25"/>
    <row r="605" ht="14.25"/>
    <row r="606" ht="14.25"/>
    <row r="607" ht="14.25"/>
    <row r="608" ht="14.25"/>
    <row r="609" ht="14.25"/>
    <row r="610" ht="14.25"/>
    <row r="611" ht="14.25"/>
    <row r="612" ht="14.25"/>
    <row r="613" ht="14.25"/>
    <row r="614" ht="14.25"/>
    <row r="615" ht="14.25"/>
    <row r="616" ht="14.25"/>
    <row r="617" ht="14.25"/>
    <row r="618" ht="14.25"/>
    <row r="619" ht="14.25"/>
    <row r="620" ht="14.25"/>
    <row r="621" ht="14.25"/>
    <row r="622" ht="14.25"/>
    <row r="623" ht="14.25"/>
    <row r="624" ht="14.25"/>
    <row r="625" ht="14.25"/>
    <row r="626" ht="14.25"/>
    <row r="627" ht="14.25"/>
    <row r="628" ht="14.25"/>
    <row r="629" ht="14.25"/>
    <row r="630" ht="14.25"/>
    <row r="631" ht="14.25"/>
    <row r="632" ht="14.25"/>
    <row r="633" ht="14.25"/>
    <row r="634" ht="14.25"/>
    <row r="635" ht="14.25"/>
    <row r="636" ht="14.25"/>
    <row r="637" ht="14.25"/>
    <row r="638" ht="14.25"/>
    <row r="639" ht="14.25"/>
    <row r="640" ht="14.25"/>
    <row r="641" ht="14.25"/>
    <row r="642" ht="14.25"/>
    <row r="643" ht="14.25"/>
    <row r="644" ht="14.25"/>
    <row r="645" ht="14.25"/>
    <row r="646" ht="14.25"/>
    <row r="647" ht="14.25"/>
    <row r="648" ht="14.25"/>
    <row r="649" ht="14.25"/>
    <row r="650" ht="14.25"/>
    <row r="651" ht="14.25"/>
    <row r="652" ht="14.25"/>
    <row r="653" ht="14.25"/>
    <row r="654" ht="14.25"/>
    <row r="655" ht="14.25"/>
    <row r="656" ht="14.25"/>
    <row r="657" ht="14.25"/>
    <row r="658" ht="14.25"/>
    <row r="659" ht="14.25"/>
    <row r="660" ht="14.25"/>
    <row r="661" ht="14.25"/>
    <row r="662" ht="14.25"/>
    <row r="663" ht="14.25"/>
    <row r="664" ht="14.25"/>
    <row r="665" ht="14.25"/>
    <row r="666" ht="14.25"/>
    <row r="667" ht="14.25"/>
    <row r="668" ht="14.25"/>
    <row r="669" ht="14.25"/>
    <row r="670" ht="14.25"/>
    <row r="671" ht="14.25"/>
    <row r="672" ht="14.25"/>
    <row r="673" ht="14.25"/>
    <row r="674" ht="14.25"/>
    <row r="675" ht="14.25"/>
    <row r="676" ht="14.25"/>
    <row r="677" ht="14.25"/>
    <row r="678" ht="14.25"/>
    <row r="679" ht="14.25"/>
    <row r="680" ht="14.25"/>
    <row r="681" ht="14.25"/>
    <row r="682" ht="14.25"/>
    <row r="683" ht="14.25"/>
    <row r="684" ht="14.25"/>
    <row r="685" ht="14.25"/>
    <row r="686" ht="14.25"/>
    <row r="687" ht="14.25"/>
    <row r="688" ht="14.25"/>
    <row r="689" ht="14.25"/>
    <row r="690" ht="14.25"/>
    <row r="691" ht="14.25"/>
    <row r="692" ht="14.25"/>
    <row r="693" ht="14.25"/>
    <row r="694" ht="14.25"/>
    <row r="695" ht="14.25"/>
    <row r="696" ht="14.25"/>
    <row r="697" ht="14.25"/>
    <row r="698" ht="14.25"/>
    <row r="699" ht="14.25"/>
    <row r="700" ht="14.25"/>
    <row r="701" ht="14.25"/>
    <row r="702" ht="14.25"/>
    <row r="703" ht="14.25"/>
    <row r="704" ht="14.25"/>
    <row r="705" ht="14.25"/>
    <row r="706" ht="14.25"/>
    <row r="707" ht="14.25"/>
    <row r="708" ht="14.25"/>
    <row r="709" ht="14.25"/>
    <row r="710" ht="14.25"/>
    <row r="711" ht="14.25"/>
    <row r="712" ht="14.25"/>
    <row r="713" ht="14.25"/>
    <row r="714" ht="14.25"/>
    <row r="715" ht="14.25"/>
    <row r="716" ht="14.25"/>
    <row r="717" ht="14.25"/>
    <row r="718" ht="14.25"/>
    <row r="719" ht="14.25"/>
    <row r="720" ht="14.25"/>
    <row r="721" ht="14.25"/>
    <row r="722" ht="14.25"/>
    <row r="723" ht="14.25"/>
    <row r="724" ht="14.25"/>
    <row r="725" ht="14.25"/>
    <row r="726" ht="14.25"/>
    <row r="727" ht="14.25"/>
    <row r="728" ht="14.25"/>
    <row r="729" ht="14.25"/>
    <row r="730" ht="14.25"/>
    <row r="731" ht="14.25"/>
    <row r="732" ht="14.25"/>
    <row r="733" ht="14.25"/>
    <row r="734" ht="14.25"/>
    <row r="735" ht="14.25"/>
    <row r="736" ht="14.25"/>
    <row r="737" ht="14.25"/>
    <row r="738" ht="14.25"/>
    <row r="739" ht="14.25"/>
    <row r="740" ht="14.25"/>
    <row r="741" ht="14.25"/>
    <row r="742" ht="14.25"/>
    <row r="743" ht="14.25"/>
    <row r="744" ht="14.25"/>
    <row r="745" ht="14.25"/>
    <row r="746" ht="14.25"/>
    <row r="747" ht="14.25"/>
    <row r="748" ht="14.25"/>
    <row r="749" ht="14.25"/>
    <row r="750" ht="14.25"/>
    <row r="751" ht="14.25"/>
    <row r="752" ht="14.25"/>
    <row r="753" ht="14.25"/>
    <row r="754" ht="14.25"/>
    <row r="755" ht="14.25"/>
    <row r="756" ht="14.25"/>
    <row r="757" ht="14.25"/>
    <row r="758" ht="14.25"/>
    <row r="759" ht="14.25"/>
    <row r="760" ht="14.25"/>
    <row r="761" ht="14.25"/>
    <row r="762" ht="14.25"/>
    <row r="763" ht="14.25"/>
    <row r="764" ht="14.25"/>
    <row r="765" ht="14.25"/>
    <row r="766" ht="14.25"/>
    <row r="767" ht="14.25"/>
    <row r="768" ht="14.25"/>
    <row r="769" ht="14.25"/>
    <row r="770" ht="14.25"/>
    <row r="771" ht="14.25"/>
    <row r="772" ht="14.25"/>
    <row r="773" ht="14.25"/>
    <row r="774" ht="14.25"/>
    <row r="775" ht="14.25"/>
    <row r="776" ht="14.25"/>
    <row r="777" ht="14.25"/>
    <row r="778" ht="14.25"/>
    <row r="779" ht="14.25"/>
    <row r="780" ht="14.25"/>
    <row r="781" ht="14.25"/>
    <row r="782" ht="14.25"/>
    <row r="783" ht="14.25"/>
    <row r="784" ht="14.25"/>
    <row r="785" ht="14.25"/>
    <row r="786" ht="14.25"/>
    <row r="787" ht="14.25"/>
    <row r="788" ht="14.25"/>
    <row r="789" ht="14.25"/>
    <row r="790" ht="14.25"/>
    <row r="791" ht="14.25"/>
    <row r="792" ht="14.25"/>
    <row r="793" ht="14.25"/>
    <row r="794" ht="14.25"/>
    <row r="795" ht="14.25"/>
    <row r="796" ht="14.25"/>
    <row r="797" ht="14.25"/>
    <row r="798" ht="14.25"/>
    <row r="799" ht="14.25"/>
    <row r="800" ht="14.25"/>
    <row r="801" ht="14.25"/>
    <row r="802" ht="14.25"/>
    <row r="803" ht="14.25"/>
    <row r="804" ht="14.25"/>
    <row r="805" ht="14.25"/>
    <row r="806" ht="14.25"/>
    <row r="807" ht="14.25"/>
    <row r="808" ht="14.25"/>
    <row r="809" ht="14.25"/>
    <row r="810" ht="14.25"/>
    <row r="811" ht="14.25"/>
    <row r="812" ht="14.25"/>
    <row r="813" ht="14.25"/>
    <row r="814" ht="14.25"/>
    <row r="815" ht="14.25"/>
    <row r="816" ht="14.25"/>
    <row r="817" ht="14.25"/>
    <row r="818" ht="14.25"/>
    <row r="819" ht="14.25"/>
    <row r="820" ht="14.25"/>
    <row r="821" ht="14.25"/>
    <row r="822" ht="14.25"/>
    <row r="823" ht="14.25"/>
    <row r="824" ht="14.25"/>
    <row r="825" ht="14.25"/>
    <row r="826" ht="14.25"/>
    <row r="827" ht="14.25"/>
    <row r="828" ht="14.25"/>
    <row r="829" ht="14.25"/>
    <row r="830" ht="14.25"/>
    <row r="831" ht="14.25"/>
    <row r="832" ht="14.25"/>
    <row r="833" ht="14.25"/>
    <row r="834" ht="14.25"/>
    <row r="835" ht="14.25"/>
    <row r="836" ht="14.25"/>
    <row r="837" ht="14.25"/>
    <row r="838" ht="14.25"/>
    <row r="839" ht="14.25"/>
    <row r="840" ht="14.25"/>
    <row r="841" ht="14.25"/>
    <row r="842" ht="14.25"/>
    <row r="843" ht="14.25"/>
    <row r="844" ht="14.25"/>
    <row r="845" ht="14.25"/>
    <row r="846" ht="14.25"/>
    <row r="847" ht="14.25"/>
    <row r="848" ht="14.25"/>
    <row r="849" ht="14.25"/>
    <row r="850" ht="14.25"/>
    <row r="851" ht="14.25"/>
    <row r="852" ht="14.25"/>
    <row r="853" ht="14.25"/>
    <row r="854" ht="14.25"/>
    <row r="855" ht="14.25"/>
    <row r="856" ht="14.25"/>
    <row r="857" ht="14.25"/>
    <row r="858" ht="14.25"/>
    <row r="859" ht="14.25"/>
    <row r="860" ht="14.25"/>
    <row r="861" ht="14.25"/>
    <row r="862" ht="14.25"/>
    <row r="863" ht="14.25"/>
    <row r="864" ht="14.25"/>
    <row r="865" ht="14.25"/>
    <row r="866" ht="14.25"/>
    <row r="867" ht="14.25"/>
    <row r="868" ht="14.25"/>
    <row r="869" ht="14.25"/>
    <row r="870" ht="14.25"/>
    <row r="871" ht="14.25"/>
    <row r="872" ht="14.25"/>
    <row r="873" ht="14.25"/>
    <row r="874" ht="14.25"/>
    <row r="875" ht="14.25"/>
    <row r="876" ht="14.25"/>
    <row r="877" ht="14.25"/>
    <row r="878" ht="14.25"/>
    <row r="879" ht="14.25"/>
    <row r="880" ht="14.25"/>
    <row r="881" ht="14.25"/>
    <row r="882" ht="14.25"/>
    <row r="883" ht="14.25"/>
    <row r="884" ht="14.25"/>
    <row r="885" ht="14.25"/>
    <row r="886" ht="14.25"/>
    <row r="887" ht="14.25"/>
    <row r="888" ht="14.25"/>
    <row r="889" ht="14.25"/>
    <row r="890" ht="14.25"/>
    <row r="891" ht="14.25"/>
    <row r="892" ht="14.25"/>
    <row r="893" ht="14.25"/>
    <row r="894" ht="14.25"/>
    <row r="895" ht="14.25"/>
    <row r="896" ht="14.25"/>
    <row r="897" ht="14.25"/>
    <row r="898" ht="14.25"/>
    <row r="899" ht="14.25"/>
    <row r="900" ht="14.25"/>
    <row r="901" ht="14.25"/>
    <row r="902" ht="14.25"/>
    <row r="903" ht="14.25"/>
    <row r="904" ht="14.25"/>
    <row r="905" ht="14.25"/>
    <row r="906" ht="14.25"/>
    <row r="907" ht="14.25"/>
    <row r="908" ht="14.25"/>
    <row r="909" ht="14.25"/>
    <row r="910" ht="14.25"/>
    <row r="911" ht="14.25"/>
    <row r="912" ht="14.25"/>
    <row r="913" ht="14.25"/>
    <row r="914" ht="14.25"/>
    <row r="915" ht="14.25"/>
    <row r="916" ht="14.25"/>
    <row r="917" ht="14.25"/>
    <row r="918" ht="14.25"/>
    <row r="919" ht="14.25"/>
    <row r="920" ht="14.25"/>
    <row r="921" ht="14.25"/>
    <row r="922" ht="14.25"/>
    <row r="923" ht="14.25"/>
    <row r="924" ht="14.25"/>
    <row r="925" ht="14.25"/>
    <row r="926" ht="14.25"/>
    <row r="927" ht="14.25"/>
    <row r="928" ht="14.25"/>
    <row r="929" ht="14.25"/>
    <row r="930" ht="14.25"/>
    <row r="931" ht="14.25"/>
    <row r="932" ht="14.25"/>
    <row r="933" ht="14.25"/>
    <row r="934" ht="14.25"/>
    <row r="935" ht="14.25"/>
    <row r="936" ht="14.25"/>
    <row r="937" ht="14.25"/>
    <row r="938" ht="14.25"/>
    <row r="939" ht="14.25"/>
    <row r="940" ht="14.25"/>
    <row r="941" ht="14.25"/>
    <row r="942" ht="14.25"/>
    <row r="943" ht="14.25"/>
    <row r="944" ht="14.25"/>
    <row r="945" ht="14.25"/>
    <row r="946" ht="14.25"/>
    <row r="947" ht="14.25"/>
    <row r="948" ht="14.25"/>
    <row r="949" ht="14.25"/>
    <row r="950" ht="14.25"/>
    <row r="951" ht="14.25"/>
    <row r="952" ht="14.25"/>
    <row r="953" ht="14.25"/>
    <row r="954" ht="14.25"/>
    <row r="955" ht="14.25"/>
    <row r="956" ht="14.25"/>
    <row r="957" ht="14.25"/>
    <row r="958" ht="14.25"/>
    <row r="959" ht="14.25"/>
    <row r="960" ht="14.25"/>
    <row r="961" ht="14.25"/>
    <row r="962" ht="14.25"/>
    <row r="963" ht="14.25"/>
    <row r="964" ht="14.25"/>
    <row r="965" ht="14.25"/>
    <row r="966" ht="14.25"/>
    <row r="967" ht="14.25"/>
    <row r="968" ht="14.25"/>
    <row r="969" ht="14.25"/>
    <row r="970" ht="14.25"/>
    <row r="971" ht="14.25"/>
    <row r="972" ht="14.25"/>
    <row r="973" ht="14.25"/>
    <row r="974" ht="14.25"/>
    <row r="975" ht="14.25"/>
    <row r="976" ht="14.25"/>
    <row r="977" ht="14.25"/>
    <row r="978" ht="14.25"/>
    <row r="979" ht="14.25"/>
    <row r="980" ht="14.25"/>
    <row r="981" ht="14.25"/>
    <row r="982" ht="14.25"/>
    <row r="983" ht="14.25"/>
    <row r="984" ht="14.25"/>
    <row r="985" ht="14.25"/>
    <row r="986" ht="14.25"/>
    <row r="987" ht="14.25"/>
    <row r="988" ht="14.25"/>
    <row r="989" ht="14.25"/>
    <row r="990" ht="14.25"/>
    <row r="991" ht="14.25"/>
    <row r="992" ht="14.25"/>
    <row r="993" ht="14.25"/>
    <row r="994" ht="14.25"/>
    <row r="995" ht="14.25"/>
    <row r="996" ht="14.25"/>
    <row r="997" ht="14.25"/>
    <row r="998" ht="14.25"/>
    <row r="999" ht="14.25"/>
    <row r="1000" ht="14.25"/>
  </sheetData>
  <mergeCells count="20">
    <mergeCell ref="B12:G12"/>
    <mergeCell ref="B13:G13"/>
    <mergeCell ref="B14:G14"/>
    <mergeCell ref="B15:G15"/>
    <mergeCell ref="B16:G16"/>
    <mergeCell ref="B17:G17"/>
    <mergeCell ref="B18:G18"/>
    <mergeCell ref="B19:G19"/>
    <mergeCell ref="D31:G31"/>
    <mergeCell ref="D32:G32"/>
    <mergeCell ref="D33:G33"/>
    <mergeCell ref="D34:G34"/>
    <mergeCell ref="D35:G35"/>
    <mergeCell ref="D36:G36"/>
    <mergeCell ref="B1:G2"/>
    <mergeCell ref="B3:G9"/>
    <mergeCell ref="B10:G11"/>
    <mergeCell ref="B20:G21"/>
    <mergeCell ref="B22:G28"/>
    <mergeCell ref="B29:G30"/>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outlinePr summaryBelow="0" summaryRight="0"/>
  </sheetPr>
  <dimension ref="A1:L165"/>
  <sheetViews>
    <sheetView workbookViewId="0">
      <pane ySplit="1" topLeftCell="A2" activePane="bottomLeft" state="frozen"/>
      <selection/>
      <selection pane="bottomLeft" activeCell="B3" sqref="B3"/>
    </sheetView>
  </sheetViews>
  <sheetFormatPr defaultColWidth="11.2166666666667" defaultRowHeight="15" customHeight="1"/>
  <cols>
    <col min="1" max="1" width="5.33333333333333" customWidth="1"/>
    <col min="2" max="2" width="23.4416666666667" customWidth="1"/>
    <col min="3" max="3" width="12.6666666666667" customWidth="1"/>
    <col min="4" max="4" width="9.66666666666667" customWidth="1"/>
    <col min="5" max="5" width="7.21666666666667" customWidth="1"/>
    <col min="6" max="6" width="25" customWidth="1"/>
    <col min="7" max="7" width="4.78333333333333" customWidth="1"/>
    <col min="8" max="8" width="6.89166666666667" customWidth="1"/>
    <col min="9" max="9" width="8.10833333333333" customWidth="1"/>
    <col min="10" max="10" width="11.3333333333333" customWidth="1"/>
    <col min="11" max="11" width="5.44166666666667" customWidth="1"/>
    <col min="12" max="12" width="14.4416666666667" customWidth="1"/>
  </cols>
  <sheetData>
    <row r="1" ht="16.5" spans="1:12">
      <c r="A1" s="472" t="s">
        <v>675</v>
      </c>
      <c r="B1" s="472" t="s">
        <v>676</v>
      </c>
      <c r="C1" s="472" t="s">
        <v>677</v>
      </c>
      <c r="D1" s="472" t="s">
        <v>679</v>
      </c>
      <c r="E1" s="472" t="s">
        <v>2114</v>
      </c>
      <c r="F1" s="472" t="s">
        <v>2115</v>
      </c>
      <c r="G1" s="472" t="s">
        <v>681</v>
      </c>
      <c r="H1" s="472" t="s">
        <v>682</v>
      </c>
      <c r="I1" s="472" t="s">
        <v>683</v>
      </c>
      <c r="J1" s="472" t="s">
        <v>2116</v>
      </c>
      <c r="K1" s="472" t="s">
        <v>685</v>
      </c>
      <c r="L1" s="472" t="s">
        <v>2117</v>
      </c>
    </row>
    <row r="2" ht="32.25" spans="1:12">
      <c r="A2" s="473"/>
      <c r="B2" s="474" t="s">
        <v>2118</v>
      </c>
      <c r="C2" s="11"/>
      <c r="D2" s="11"/>
      <c r="E2" s="11"/>
      <c r="F2" s="11"/>
      <c r="G2" s="11"/>
      <c r="H2" s="11"/>
      <c r="I2" s="11"/>
      <c r="J2" s="11"/>
      <c r="K2" s="11"/>
      <c r="L2" s="12"/>
    </row>
    <row r="3" ht="19.5" spans="1:12">
      <c r="A3" s="475">
        <v>1000</v>
      </c>
      <c r="B3" s="476" t="s">
        <v>2119</v>
      </c>
      <c r="C3" s="477" t="s">
        <v>2120</v>
      </c>
      <c r="D3" s="477" t="s">
        <v>2121</v>
      </c>
      <c r="E3" s="477" t="s">
        <v>2122</v>
      </c>
      <c r="F3" s="477" t="s">
        <v>2123</v>
      </c>
      <c r="G3" s="478"/>
      <c r="H3" s="477">
        <v>1</v>
      </c>
      <c r="I3" s="477" t="s">
        <v>578</v>
      </c>
      <c r="J3" s="477" t="s">
        <v>2124</v>
      </c>
      <c r="K3" s="477" t="s">
        <v>578</v>
      </c>
      <c r="L3" s="477" t="s">
        <v>2125</v>
      </c>
    </row>
    <row r="4" ht="19.5" spans="1:12">
      <c r="A4" s="475">
        <v>1001</v>
      </c>
      <c r="B4" s="476" t="s">
        <v>2126</v>
      </c>
      <c r="C4" s="477" t="s">
        <v>2120</v>
      </c>
      <c r="D4" s="477" t="s">
        <v>2127</v>
      </c>
      <c r="E4" s="477" t="s">
        <v>2122</v>
      </c>
      <c r="F4" s="477" t="s">
        <v>2123</v>
      </c>
      <c r="G4" s="478"/>
      <c r="H4" s="477">
        <v>1</v>
      </c>
      <c r="I4" s="477" t="s">
        <v>578</v>
      </c>
      <c r="J4" s="477" t="s">
        <v>2128</v>
      </c>
      <c r="K4" s="477" t="s">
        <v>578</v>
      </c>
      <c r="L4" s="477" t="s">
        <v>2125</v>
      </c>
    </row>
    <row r="5" ht="19.5" spans="1:12">
      <c r="A5" s="475">
        <v>1002</v>
      </c>
      <c r="B5" s="476" t="s">
        <v>2129</v>
      </c>
      <c r="C5" s="477" t="s">
        <v>2120</v>
      </c>
      <c r="D5" s="477" t="s">
        <v>2130</v>
      </c>
      <c r="E5" s="477" t="s">
        <v>2131</v>
      </c>
      <c r="F5" s="477" t="s">
        <v>2123</v>
      </c>
      <c r="G5" s="478"/>
      <c r="H5" s="477">
        <v>1</v>
      </c>
      <c r="I5" s="477" t="s">
        <v>578</v>
      </c>
      <c r="J5" s="477" t="s">
        <v>2132</v>
      </c>
      <c r="K5" s="477" t="s">
        <v>578</v>
      </c>
      <c r="L5" s="477" t="s">
        <v>2125</v>
      </c>
    </row>
    <row r="6" ht="19.5" spans="1:12">
      <c r="A6" s="475">
        <v>1003</v>
      </c>
      <c r="B6" s="476" t="s">
        <v>2133</v>
      </c>
      <c r="C6" s="477" t="s">
        <v>2120</v>
      </c>
      <c r="D6" s="477" t="s">
        <v>2134</v>
      </c>
      <c r="E6" s="477" t="s">
        <v>2122</v>
      </c>
      <c r="F6" s="477" t="s">
        <v>2123</v>
      </c>
      <c r="G6" s="478"/>
      <c r="H6" s="477">
        <v>1</v>
      </c>
      <c r="I6" s="477" t="s">
        <v>578</v>
      </c>
      <c r="J6" s="477" t="s">
        <v>2135</v>
      </c>
      <c r="K6" s="477" t="s">
        <v>578</v>
      </c>
      <c r="L6" s="477" t="s">
        <v>2125</v>
      </c>
    </row>
    <row r="7" ht="19.5" spans="1:12">
      <c r="A7" s="475">
        <v>1004</v>
      </c>
      <c r="B7" s="476" t="s">
        <v>2136</v>
      </c>
      <c r="C7" s="477" t="s">
        <v>2120</v>
      </c>
      <c r="D7" s="477" t="s">
        <v>2134</v>
      </c>
      <c r="E7" s="477" t="s">
        <v>2122</v>
      </c>
      <c r="F7" s="477" t="s">
        <v>2123</v>
      </c>
      <c r="G7" s="478"/>
      <c r="H7" s="477">
        <v>1</v>
      </c>
      <c r="I7" s="477" t="s">
        <v>578</v>
      </c>
      <c r="J7" s="477" t="s">
        <v>2137</v>
      </c>
      <c r="K7" s="477" t="s">
        <v>578</v>
      </c>
      <c r="L7" s="477" t="s">
        <v>2125</v>
      </c>
    </row>
    <row r="8" ht="19.5" spans="1:12">
      <c r="A8" s="475">
        <v>1005</v>
      </c>
      <c r="B8" s="476" t="s">
        <v>2138</v>
      </c>
      <c r="C8" s="477" t="s">
        <v>2120</v>
      </c>
      <c r="D8" s="477" t="s">
        <v>2130</v>
      </c>
      <c r="E8" s="477" t="s">
        <v>2122</v>
      </c>
      <c r="F8" s="477" t="s">
        <v>2123</v>
      </c>
      <c r="G8" s="478"/>
      <c r="H8" s="477">
        <v>1</v>
      </c>
      <c r="I8" s="477" t="s">
        <v>578</v>
      </c>
      <c r="J8" s="477" t="s">
        <v>2137</v>
      </c>
      <c r="K8" s="477" t="s">
        <v>578</v>
      </c>
      <c r="L8" s="477" t="s">
        <v>2125</v>
      </c>
    </row>
    <row r="9" ht="19.5" spans="1:12">
      <c r="A9" s="475">
        <v>1006</v>
      </c>
      <c r="B9" s="476" t="s">
        <v>2139</v>
      </c>
      <c r="C9" s="477" t="s">
        <v>2120</v>
      </c>
      <c r="D9" s="477" t="s">
        <v>2140</v>
      </c>
      <c r="E9" s="477"/>
      <c r="F9" s="477" t="s">
        <v>2141</v>
      </c>
      <c r="G9" s="478"/>
      <c r="H9" s="477">
        <v>1</v>
      </c>
      <c r="I9" s="477" t="s">
        <v>2142</v>
      </c>
      <c r="J9" s="477" t="s">
        <v>2143</v>
      </c>
      <c r="K9" s="477">
        <v>95</v>
      </c>
      <c r="L9" s="477" t="s">
        <v>2125</v>
      </c>
    </row>
    <row r="10" ht="19.5" spans="1:12">
      <c r="A10" s="475">
        <v>1007</v>
      </c>
      <c r="B10" s="476" t="s">
        <v>2144</v>
      </c>
      <c r="C10" s="477" t="s">
        <v>2120</v>
      </c>
      <c r="D10" s="477" t="s">
        <v>2134</v>
      </c>
      <c r="E10" s="477" t="s">
        <v>2122</v>
      </c>
      <c r="F10" s="477" t="s">
        <v>2123</v>
      </c>
      <c r="G10" s="477" t="s">
        <v>2145</v>
      </c>
      <c r="H10" s="477">
        <v>1</v>
      </c>
      <c r="I10" s="477" t="s">
        <v>578</v>
      </c>
      <c r="J10" s="477" t="s">
        <v>2146</v>
      </c>
      <c r="K10" s="477" t="s">
        <v>578</v>
      </c>
      <c r="L10" s="477" t="s">
        <v>2125</v>
      </c>
    </row>
    <row r="11" ht="19.5" spans="1:12">
      <c r="A11" s="475">
        <v>1008</v>
      </c>
      <c r="B11" s="476" t="s">
        <v>2147</v>
      </c>
      <c r="C11" s="477" t="s">
        <v>2120</v>
      </c>
      <c r="D11" s="477" t="s">
        <v>2148</v>
      </c>
      <c r="E11" s="477" t="s">
        <v>2122</v>
      </c>
      <c r="F11" s="477" t="s">
        <v>2123</v>
      </c>
      <c r="G11" s="477" t="s">
        <v>2145</v>
      </c>
      <c r="H11" s="477">
        <v>1</v>
      </c>
      <c r="I11" s="477" t="s">
        <v>578</v>
      </c>
      <c r="J11" s="477" t="s">
        <v>2135</v>
      </c>
      <c r="K11" s="477" t="s">
        <v>578</v>
      </c>
      <c r="L11" s="477" t="s">
        <v>2125</v>
      </c>
    </row>
    <row r="12" ht="19.5" spans="1:12">
      <c r="A12" s="475">
        <v>1009</v>
      </c>
      <c r="B12" s="476" t="s">
        <v>2149</v>
      </c>
      <c r="C12" s="477" t="s">
        <v>2120</v>
      </c>
      <c r="D12" s="477" t="s">
        <v>2150</v>
      </c>
      <c r="E12" s="477" t="s">
        <v>2122</v>
      </c>
      <c r="F12" s="477" t="s">
        <v>2123</v>
      </c>
      <c r="G12" s="477" t="s">
        <v>2145</v>
      </c>
      <c r="H12" s="477">
        <v>1</v>
      </c>
      <c r="I12" s="477" t="s">
        <v>578</v>
      </c>
      <c r="J12" s="477" t="s">
        <v>2151</v>
      </c>
      <c r="K12" s="477" t="s">
        <v>578</v>
      </c>
      <c r="L12" s="477" t="s">
        <v>2125</v>
      </c>
    </row>
    <row r="13" ht="19.5" spans="1:12">
      <c r="A13" s="475">
        <v>1010</v>
      </c>
      <c r="B13" s="476" t="s">
        <v>2152</v>
      </c>
      <c r="C13" s="477" t="s">
        <v>2120</v>
      </c>
      <c r="D13" s="477" t="s">
        <v>2121</v>
      </c>
      <c r="E13" s="477" t="s">
        <v>2153</v>
      </c>
      <c r="F13" s="477" t="s">
        <v>2123</v>
      </c>
      <c r="G13" s="478"/>
      <c r="H13" s="477">
        <v>1</v>
      </c>
      <c r="I13" s="477" t="s">
        <v>2154</v>
      </c>
      <c r="J13" s="477" t="s">
        <v>2155</v>
      </c>
      <c r="K13" s="477">
        <v>97</v>
      </c>
      <c r="L13" s="477" t="s">
        <v>2156</v>
      </c>
    </row>
    <row r="14" ht="19.5" spans="1:12">
      <c r="A14" s="475">
        <v>1011</v>
      </c>
      <c r="B14" s="476" t="s">
        <v>2157</v>
      </c>
      <c r="C14" s="477" t="s">
        <v>2120</v>
      </c>
      <c r="D14" s="477" t="s">
        <v>2158</v>
      </c>
      <c r="E14" s="477" t="s">
        <v>2153</v>
      </c>
      <c r="F14" s="477" t="s">
        <v>2123</v>
      </c>
      <c r="G14" s="478"/>
      <c r="H14" s="477">
        <v>1</v>
      </c>
      <c r="I14" s="477" t="s">
        <v>578</v>
      </c>
      <c r="J14" s="477" t="s">
        <v>578</v>
      </c>
      <c r="K14" s="477">
        <v>95</v>
      </c>
      <c r="L14" s="477" t="s">
        <v>2156</v>
      </c>
    </row>
    <row r="15" ht="19.5" spans="1:12">
      <c r="A15" s="475">
        <v>1012</v>
      </c>
      <c r="B15" s="476" t="s">
        <v>2159</v>
      </c>
      <c r="C15" s="477" t="s">
        <v>2160</v>
      </c>
      <c r="D15" s="477" t="s">
        <v>2134</v>
      </c>
      <c r="E15" s="477" t="s">
        <v>2122</v>
      </c>
      <c r="F15" s="477" t="s">
        <v>2123</v>
      </c>
      <c r="G15" s="478"/>
      <c r="H15" s="477">
        <v>1</v>
      </c>
      <c r="I15" s="477" t="s">
        <v>578</v>
      </c>
      <c r="J15" s="477" t="s">
        <v>2161</v>
      </c>
      <c r="K15" s="477" t="s">
        <v>578</v>
      </c>
      <c r="L15" s="477" t="s">
        <v>2125</v>
      </c>
    </row>
    <row r="16" ht="19.5" spans="1:12">
      <c r="A16" s="475">
        <v>1013</v>
      </c>
      <c r="B16" s="476" t="s">
        <v>2162</v>
      </c>
      <c r="C16" s="477" t="s">
        <v>2163</v>
      </c>
      <c r="D16" s="477" t="s">
        <v>2130</v>
      </c>
      <c r="E16" s="477" t="s">
        <v>2122</v>
      </c>
      <c r="F16" s="477" t="s">
        <v>2123</v>
      </c>
      <c r="G16" s="477" t="s">
        <v>2145</v>
      </c>
      <c r="H16" s="477">
        <v>1</v>
      </c>
      <c r="I16" s="477" t="s">
        <v>578</v>
      </c>
      <c r="J16" s="477" t="s">
        <v>2164</v>
      </c>
      <c r="K16" s="477" t="s">
        <v>578</v>
      </c>
      <c r="L16" s="477" t="s">
        <v>2125</v>
      </c>
    </row>
    <row r="17" ht="19.5" spans="1:12">
      <c r="A17" s="475">
        <v>1014</v>
      </c>
      <c r="B17" s="476" t="s">
        <v>603</v>
      </c>
      <c r="C17" s="477" t="s">
        <v>2165</v>
      </c>
      <c r="D17" s="477" t="s">
        <v>2158</v>
      </c>
      <c r="E17" s="477"/>
      <c r="F17" s="477" t="s">
        <v>2123</v>
      </c>
      <c r="G17" s="477" t="s">
        <v>2145</v>
      </c>
      <c r="H17" s="477">
        <v>1</v>
      </c>
      <c r="I17" s="477" t="s">
        <v>578</v>
      </c>
      <c r="J17" s="477" t="s">
        <v>2166</v>
      </c>
      <c r="K17" s="477">
        <v>95</v>
      </c>
      <c r="L17" s="477" t="s">
        <v>2156</v>
      </c>
    </row>
    <row r="18" ht="19.5" spans="1:12">
      <c r="A18" s="475">
        <v>1015</v>
      </c>
      <c r="B18" s="476" t="s">
        <v>2167</v>
      </c>
      <c r="C18" s="477" t="s">
        <v>2168</v>
      </c>
      <c r="D18" s="477" t="s">
        <v>2121</v>
      </c>
      <c r="E18" s="477" t="s">
        <v>2169</v>
      </c>
      <c r="F18" s="477" t="s">
        <v>2170</v>
      </c>
      <c r="G18" s="478"/>
      <c r="H18" s="477">
        <v>1</v>
      </c>
      <c r="I18" s="477" t="s">
        <v>578</v>
      </c>
      <c r="J18" s="477" t="s">
        <v>2171</v>
      </c>
      <c r="K18" s="477" t="s">
        <v>578</v>
      </c>
      <c r="L18" s="477" t="s">
        <v>2172</v>
      </c>
    </row>
    <row r="19" ht="19.5" spans="1:12">
      <c r="A19" s="475">
        <v>1016</v>
      </c>
      <c r="B19" s="476" t="s">
        <v>2173</v>
      </c>
      <c r="C19" s="477" t="s">
        <v>2174</v>
      </c>
      <c r="D19" s="477" t="s">
        <v>2175</v>
      </c>
      <c r="E19" s="477" t="s">
        <v>2122</v>
      </c>
      <c r="F19" s="477" t="s">
        <v>2123</v>
      </c>
      <c r="G19" s="477" t="s">
        <v>2145</v>
      </c>
      <c r="H19" s="477">
        <v>1</v>
      </c>
      <c r="I19" s="477" t="s">
        <v>578</v>
      </c>
      <c r="J19" s="477" t="s">
        <v>2176</v>
      </c>
      <c r="K19" s="477" t="s">
        <v>578</v>
      </c>
      <c r="L19" s="477" t="s">
        <v>2125</v>
      </c>
    </row>
    <row r="20" ht="19.5" spans="1:12">
      <c r="A20" s="475">
        <v>1017</v>
      </c>
      <c r="B20" s="476" t="s">
        <v>2177</v>
      </c>
      <c r="C20" s="477" t="s">
        <v>2178</v>
      </c>
      <c r="D20" s="477" t="s">
        <v>2179</v>
      </c>
      <c r="E20" s="477" t="s">
        <v>2122</v>
      </c>
      <c r="F20" s="477" t="s">
        <v>2123</v>
      </c>
      <c r="G20" s="478"/>
      <c r="H20" s="477">
        <v>1</v>
      </c>
      <c r="I20" s="477" t="s">
        <v>578</v>
      </c>
      <c r="J20" s="477" t="s">
        <v>2180</v>
      </c>
      <c r="K20" s="477" t="s">
        <v>578</v>
      </c>
      <c r="L20" s="477" t="s">
        <v>2125</v>
      </c>
    </row>
    <row r="21" ht="19.5" spans="1:12">
      <c r="A21" s="475">
        <v>1018</v>
      </c>
      <c r="B21" s="476" t="s">
        <v>2181</v>
      </c>
      <c r="C21" s="477" t="s">
        <v>2178</v>
      </c>
      <c r="D21" s="477" t="s">
        <v>2175</v>
      </c>
      <c r="E21" s="477" t="s">
        <v>2122</v>
      </c>
      <c r="F21" s="477" t="s">
        <v>2123</v>
      </c>
      <c r="G21" s="477" t="s">
        <v>2145</v>
      </c>
      <c r="H21" s="477">
        <v>1</v>
      </c>
      <c r="I21" s="477" t="s">
        <v>578</v>
      </c>
      <c r="J21" s="477" t="s">
        <v>2182</v>
      </c>
      <c r="K21" s="477" t="s">
        <v>578</v>
      </c>
      <c r="L21" s="477" t="s">
        <v>2125</v>
      </c>
    </row>
    <row r="22" ht="19.5" spans="1:12">
      <c r="A22" s="475">
        <v>1019</v>
      </c>
      <c r="B22" s="476" t="s">
        <v>2183</v>
      </c>
      <c r="C22" s="477" t="s">
        <v>2178</v>
      </c>
      <c r="D22" s="477" t="s">
        <v>2130</v>
      </c>
      <c r="E22" s="477" t="s">
        <v>2122</v>
      </c>
      <c r="F22" s="477" t="s">
        <v>2123</v>
      </c>
      <c r="G22" s="477" t="s">
        <v>2145</v>
      </c>
      <c r="H22" s="477">
        <v>1</v>
      </c>
      <c r="I22" s="477" t="s">
        <v>578</v>
      </c>
      <c r="J22" s="477" t="s">
        <v>2184</v>
      </c>
      <c r="K22" s="477" t="s">
        <v>578</v>
      </c>
      <c r="L22" s="477" t="s">
        <v>2125</v>
      </c>
    </row>
    <row r="23" ht="19.5" spans="1:12">
      <c r="A23" s="475">
        <v>1020</v>
      </c>
      <c r="B23" s="476" t="s">
        <v>2185</v>
      </c>
      <c r="C23" s="477" t="s">
        <v>2186</v>
      </c>
      <c r="D23" s="477" t="s">
        <v>2179</v>
      </c>
      <c r="E23" s="477"/>
      <c r="F23" s="477" t="s">
        <v>2123</v>
      </c>
      <c r="G23" s="478"/>
      <c r="H23" s="477">
        <v>1</v>
      </c>
      <c r="I23" s="477" t="s">
        <v>578</v>
      </c>
      <c r="J23" s="477" t="s">
        <v>2187</v>
      </c>
      <c r="K23" s="477" t="s">
        <v>578</v>
      </c>
      <c r="L23" s="477" t="s">
        <v>2125</v>
      </c>
    </row>
    <row r="24" ht="19.5" spans="1:12">
      <c r="A24" s="475">
        <v>1021</v>
      </c>
      <c r="B24" s="476" t="s">
        <v>2188</v>
      </c>
      <c r="C24" s="477" t="s">
        <v>2174</v>
      </c>
      <c r="D24" s="477" t="s">
        <v>2189</v>
      </c>
      <c r="E24" s="477" t="s">
        <v>2122</v>
      </c>
      <c r="F24" s="477" t="s">
        <v>2123</v>
      </c>
      <c r="G24" s="477" t="s">
        <v>2145</v>
      </c>
      <c r="H24" s="477">
        <v>1</v>
      </c>
      <c r="I24" s="477" t="s">
        <v>578</v>
      </c>
      <c r="J24" s="477" t="s">
        <v>2190</v>
      </c>
      <c r="K24" s="477" t="s">
        <v>578</v>
      </c>
      <c r="L24" s="477" t="s">
        <v>2125</v>
      </c>
    </row>
    <row r="25" ht="19.5" spans="1:12">
      <c r="A25" s="475">
        <v>1022</v>
      </c>
      <c r="B25" s="476" t="s">
        <v>2191</v>
      </c>
      <c r="C25" s="477" t="s">
        <v>2192</v>
      </c>
      <c r="D25" s="477" t="s">
        <v>2130</v>
      </c>
      <c r="E25" s="477" t="s">
        <v>2169</v>
      </c>
      <c r="F25" s="477" t="s">
        <v>2193</v>
      </c>
      <c r="G25" s="478"/>
      <c r="H25" s="477">
        <v>1</v>
      </c>
      <c r="I25" s="477">
        <v>1</v>
      </c>
      <c r="J25" s="477" t="s">
        <v>2194</v>
      </c>
      <c r="K25" s="477">
        <v>97</v>
      </c>
      <c r="L25" s="477" t="s">
        <v>2125</v>
      </c>
    </row>
    <row r="26" ht="19.5" spans="1:12">
      <c r="A26" s="475">
        <v>1023</v>
      </c>
      <c r="B26" s="476" t="s">
        <v>2195</v>
      </c>
      <c r="C26" s="477" t="s">
        <v>2192</v>
      </c>
      <c r="D26" s="477" t="s">
        <v>2189</v>
      </c>
      <c r="E26" s="477"/>
      <c r="F26" s="477" t="s">
        <v>2196</v>
      </c>
      <c r="G26" s="477" t="s">
        <v>2145</v>
      </c>
      <c r="H26" s="477" t="s">
        <v>2197</v>
      </c>
      <c r="I26" s="477">
        <v>1</v>
      </c>
      <c r="J26" s="477" t="s">
        <v>2198</v>
      </c>
      <c r="K26" s="477">
        <v>96</v>
      </c>
      <c r="L26" s="477" t="s">
        <v>2125</v>
      </c>
    </row>
    <row r="27" ht="19.5" spans="1:12">
      <c r="A27" s="475">
        <v>1024</v>
      </c>
      <c r="B27" s="476" t="s">
        <v>2199</v>
      </c>
      <c r="C27" s="477" t="s">
        <v>2200</v>
      </c>
      <c r="D27" s="477" t="s">
        <v>2121</v>
      </c>
      <c r="E27" s="477" t="s">
        <v>2153</v>
      </c>
      <c r="F27" s="477" t="s">
        <v>2201</v>
      </c>
      <c r="G27" s="478"/>
      <c r="H27" s="477">
        <v>1</v>
      </c>
      <c r="I27" s="477">
        <v>3</v>
      </c>
      <c r="J27" s="477" t="s">
        <v>2202</v>
      </c>
      <c r="K27" s="477">
        <v>95</v>
      </c>
      <c r="L27" s="477" t="s">
        <v>2156</v>
      </c>
    </row>
    <row r="28" ht="19.5" spans="1:12">
      <c r="A28" s="475">
        <v>1025</v>
      </c>
      <c r="B28" s="476" t="s">
        <v>2203</v>
      </c>
      <c r="C28" s="477" t="s">
        <v>612</v>
      </c>
      <c r="D28" s="477" t="s">
        <v>2150</v>
      </c>
      <c r="E28" s="477" t="s">
        <v>2169</v>
      </c>
      <c r="F28" s="477" t="s">
        <v>2204</v>
      </c>
      <c r="G28" s="478"/>
      <c r="H28" s="477">
        <v>1</v>
      </c>
      <c r="I28" s="477" t="s">
        <v>578</v>
      </c>
      <c r="J28" s="477" t="s">
        <v>578</v>
      </c>
      <c r="K28" s="477" t="s">
        <v>578</v>
      </c>
      <c r="L28" s="477" t="s">
        <v>2125</v>
      </c>
    </row>
    <row r="29" ht="19.5" spans="1:12">
      <c r="A29" s="475">
        <v>1026</v>
      </c>
      <c r="B29" s="476" t="s">
        <v>2205</v>
      </c>
      <c r="C29" s="477" t="s">
        <v>612</v>
      </c>
      <c r="D29" s="477" t="s">
        <v>2134</v>
      </c>
      <c r="E29" s="477" t="s">
        <v>2169</v>
      </c>
      <c r="F29" s="477" t="s">
        <v>2206</v>
      </c>
      <c r="G29" s="478"/>
      <c r="H29" s="477">
        <v>1</v>
      </c>
      <c r="I29" s="477" t="s">
        <v>578</v>
      </c>
      <c r="J29" s="477" t="s">
        <v>2207</v>
      </c>
      <c r="K29" s="477" t="s">
        <v>578</v>
      </c>
      <c r="L29" s="477" t="s">
        <v>2208</v>
      </c>
    </row>
    <row r="30" ht="19.5" spans="1:12">
      <c r="A30" s="475">
        <v>1027</v>
      </c>
      <c r="B30" s="476" t="s">
        <v>2209</v>
      </c>
      <c r="C30" s="477" t="s">
        <v>612</v>
      </c>
      <c r="D30" s="477" t="s">
        <v>2121</v>
      </c>
      <c r="E30" s="477" t="s">
        <v>2169</v>
      </c>
      <c r="F30" s="477" t="s">
        <v>2210</v>
      </c>
      <c r="G30" s="477" t="s">
        <v>2145</v>
      </c>
      <c r="H30" s="477">
        <v>2</v>
      </c>
      <c r="I30" s="477" t="s">
        <v>2211</v>
      </c>
      <c r="J30" s="477" t="s">
        <v>2164</v>
      </c>
      <c r="K30" s="477">
        <v>100</v>
      </c>
      <c r="L30" s="477" t="s">
        <v>2125</v>
      </c>
    </row>
    <row r="31" ht="18" customHeight="1" spans="1:12">
      <c r="A31" s="475">
        <v>1028</v>
      </c>
      <c r="B31" s="476" t="s">
        <v>2212</v>
      </c>
      <c r="C31" s="477" t="s">
        <v>612</v>
      </c>
      <c r="D31" s="477" t="s">
        <v>2134</v>
      </c>
      <c r="E31" s="477" t="s">
        <v>2169</v>
      </c>
      <c r="F31" s="477" t="s">
        <v>2206</v>
      </c>
      <c r="G31" s="477" t="s">
        <v>2145</v>
      </c>
      <c r="H31" s="477">
        <v>1</v>
      </c>
      <c r="I31" s="477" t="s">
        <v>578</v>
      </c>
      <c r="J31" s="477" t="s">
        <v>2213</v>
      </c>
      <c r="K31" s="477" t="s">
        <v>578</v>
      </c>
      <c r="L31" s="477" t="s">
        <v>2208</v>
      </c>
    </row>
    <row r="32" ht="31.5" customHeight="1" spans="1:12">
      <c r="A32" s="473"/>
      <c r="B32" s="474" t="s">
        <v>2214</v>
      </c>
      <c r="C32" s="11"/>
      <c r="D32" s="11"/>
      <c r="E32" s="11"/>
      <c r="F32" s="11"/>
      <c r="G32" s="11"/>
      <c r="H32" s="11"/>
      <c r="I32" s="11"/>
      <c r="J32" s="11"/>
      <c r="K32" s="11"/>
      <c r="L32" s="12"/>
    </row>
    <row r="33" ht="18" customHeight="1" spans="1:12">
      <c r="A33" s="475">
        <v>2001</v>
      </c>
      <c r="B33" s="476" t="s">
        <v>2215</v>
      </c>
      <c r="C33" s="479" t="s">
        <v>2200</v>
      </c>
      <c r="D33" s="477" t="s">
        <v>2175</v>
      </c>
      <c r="E33" s="477"/>
      <c r="F33" s="477">
        <v>10</v>
      </c>
      <c r="G33" s="477" t="s">
        <v>2145</v>
      </c>
      <c r="H33" s="477" t="s">
        <v>2216</v>
      </c>
      <c r="I33" s="477">
        <v>1</v>
      </c>
      <c r="J33" s="477" t="s">
        <v>2217</v>
      </c>
      <c r="K33" s="477">
        <v>95</v>
      </c>
      <c r="L33" s="477" t="s">
        <v>2208</v>
      </c>
    </row>
    <row r="34" ht="18" customHeight="1" spans="1:12">
      <c r="A34" s="475">
        <v>2002</v>
      </c>
      <c r="B34" s="476" t="s">
        <v>2218</v>
      </c>
      <c r="C34" s="479" t="s">
        <v>2200</v>
      </c>
      <c r="D34" s="477" t="s">
        <v>2130</v>
      </c>
      <c r="E34" s="477"/>
      <c r="F34" s="477">
        <v>10</v>
      </c>
      <c r="G34" s="477" t="s">
        <v>2145</v>
      </c>
      <c r="H34" s="477" t="s">
        <v>2219</v>
      </c>
      <c r="I34" s="477">
        <v>6</v>
      </c>
      <c r="J34" s="477" t="s">
        <v>2220</v>
      </c>
      <c r="K34" s="477">
        <v>100</v>
      </c>
      <c r="L34" s="477" t="s">
        <v>2125</v>
      </c>
    </row>
    <row r="35" ht="18" customHeight="1" spans="1:12">
      <c r="A35" s="475">
        <v>2003</v>
      </c>
      <c r="B35" s="476" t="s">
        <v>2221</v>
      </c>
      <c r="C35" s="479" t="s">
        <v>2200</v>
      </c>
      <c r="D35" s="477" t="s">
        <v>2130</v>
      </c>
      <c r="E35" s="477"/>
      <c r="F35" s="477">
        <v>3</v>
      </c>
      <c r="G35" s="477" t="s">
        <v>2145</v>
      </c>
      <c r="H35" s="477">
        <v>1</v>
      </c>
      <c r="I35" s="477">
        <v>1</v>
      </c>
      <c r="J35" s="477" t="s">
        <v>2222</v>
      </c>
      <c r="K35" s="477">
        <v>100</v>
      </c>
      <c r="L35" s="477" t="s">
        <v>2172</v>
      </c>
    </row>
    <row r="36" ht="18" customHeight="1" spans="1:12">
      <c r="A36" s="475">
        <v>2004</v>
      </c>
      <c r="B36" s="476" t="s">
        <v>2223</v>
      </c>
      <c r="C36" s="479" t="s">
        <v>2200</v>
      </c>
      <c r="D36" s="477" t="s">
        <v>2134</v>
      </c>
      <c r="E36" s="477"/>
      <c r="F36" s="477">
        <v>15</v>
      </c>
      <c r="G36" s="477" t="s">
        <v>2145</v>
      </c>
      <c r="H36" s="477" t="s">
        <v>2219</v>
      </c>
      <c r="I36" s="477">
        <v>6</v>
      </c>
      <c r="J36" s="477" t="s">
        <v>2224</v>
      </c>
      <c r="K36" s="477">
        <v>100</v>
      </c>
      <c r="L36" s="477" t="s">
        <v>2125</v>
      </c>
    </row>
    <row r="37" ht="18" customHeight="1" spans="1:12">
      <c r="A37" s="475">
        <v>2005</v>
      </c>
      <c r="B37" s="476" t="s">
        <v>2225</v>
      </c>
      <c r="C37" s="479" t="s">
        <v>2200</v>
      </c>
      <c r="D37" s="477" t="s">
        <v>2134</v>
      </c>
      <c r="E37" s="477"/>
      <c r="F37" s="477">
        <v>15</v>
      </c>
      <c r="G37" s="477" t="s">
        <v>2145</v>
      </c>
      <c r="H37" s="477" t="s">
        <v>2219</v>
      </c>
      <c r="I37" s="477">
        <v>8</v>
      </c>
      <c r="J37" s="477" t="s">
        <v>2226</v>
      </c>
      <c r="K37" s="477">
        <v>99</v>
      </c>
      <c r="L37" s="477" t="s">
        <v>2125</v>
      </c>
    </row>
    <row r="38" ht="18" customHeight="1" spans="1:12">
      <c r="A38" s="475">
        <v>2006</v>
      </c>
      <c r="B38" s="476" t="s">
        <v>2227</v>
      </c>
      <c r="C38" s="479" t="s">
        <v>2200</v>
      </c>
      <c r="D38" s="477" t="s">
        <v>2228</v>
      </c>
      <c r="E38" s="477"/>
      <c r="F38" s="477">
        <v>15</v>
      </c>
      <c r="G38" s="477" t="s">
        <v>2145</v>
      </c>
      <c r="H38" s="477" t="s">
        <v>2219</v>
      </c>
      <c r="I38" s="477">
        <v>6</v>
      </c>
      <c r="J38" s="477" t="s">
        <v>2229</v>
      </c>
      <c r="K38" s="477">
        <v>100</v>
      </c>
      <c r="L38" s="477" t="s">
        <v>2156</v>
      </c>
    </row>
    <row r="39" ht="18" customHeight="1" spans="1:12">
      <c r="A39" s="475">
        <v>2007</v>
      </c>
      <c r="B39" s="476" t="s">
        <v>2230</v>
      </c>
      <c r="C39" s="479" t="s">
        <v>2200</v>
      </c>
      <c r="D39" s="477" t="s">
        <v>2231</v>
      </c>
      <c r="E39" s="477"/>
      <c r="F39" s="477">
        <v>15</v>
      </c>
      <c r="G39" s="477" t="s">
        <v>2145</v>
      </c>
      <c r="H39" s="477" t="s">
        <v>2219</v>
      </c>
      <c r="I39" s="477">
        <v>6</v>
      </c>
      <c r="J39" s="477" t="s">
        <v>2232</v>
      </c>
      <c r="K39" s="477">
        <v>100</v>
      </c>
      <c r="L39" s="477" t="s">
        <v>2125</v>
      </c>
    </row>
    <row r="40" ht="18" customHeight="1" spans="1:12">
      <c r="A40" s="475">
        <v>2008</v>
      </c>
      <c r="B40" s="476" t="s">
        <v>2233</v>
      </c>
      <c r="C40" s="479" t="s">
        <v>2200</v>
      </c>
      <c r="D40" s="477" t="s">
        <v>2231</v>
      </c>
      <c r="E40" s="477"/>
      <c r="F40" s="477">
        <v>15</v>
      </c>
      <c r="G40" s="477" t="s">
        <v>2145</v>
      </c>
      <c r="H40" s="477" t="s">
        <v>2219</v>
      </c>
      <c r="I40" s="477">
        <v>8</v>
      </c>
      <c r="J40" s="477" t="s">
        <v>2234</v>
      </c>
      <c r="K40" s="477">
        <v>99</v>
      </c>
      <c r="L40" s="477" t="s">
        <v>2125</v>
      </c>
    </row>
    <row r="41" ht="18" customHeight="1" spans="1:12">
      <c r="A41" s="475">
        <v>2009</v>
      </c>
      <c r="B41" s="476" t="s">
        <v>2235</v>
      </c>
      <c r="C41" s="479" t="s">
        <v>2200</v>
      </c>
      <c r="D41" s="477" t="s">
        <v>2231</v>
      </c>
      <c r="E41" s="477"/>
      <c r="F41" s="477">
        <v>15</v>
      </c>
      <c r="G41" s="477" t="s">
        <v>2145</v>
      </c>
      <c r="H41" s="477" t="s">
        <v>2219</v>
      </c>
      <c r="I41" s="477">
        <v>15</v>
      </c>
      <c r="J41" s="477" t="s">
        <v>2236</v>
      </c>
      <c r="K41" s="477">
        <v>98</v>
      </c>
      <c r="L41" s="477" t="s">
        <v>2156</v>
      </c>
    </row>
    <row r="42" ht="18" customHeight="1" spans="1:12">
      <c r="A42" s="475">
        <v>2010</v>
      </c>
      <c r="B42" s="476" t="s">
        <v>2237</v>
      </c>
      <c r="C42" s="479" t="s">
        <v>2200</v>
      </c>
      <c r="D42" s="477" t="s">
        <v>2231</v>
      </c>
      <c r="E42" s="477"/>
      <c r="F42" s="477">
        <v>15</v>
      </c>
      <c r="G42" s="477" t="s">
        <v>2145</v>
      </c>
      <c r="H42" s="477" t="s">
        <v>2219</v>
      </c>
      <c r="I42" s="477">
        <v>17</v>
      </c>
      <c r="J42" s="477" t="s">
        <v>2236</v>
      </c>
      <c r="K42" s="477">
        <v>98</v>
      </c>
      <c r="L42" s="477" t="s">
        <v>2156</v>
      </c>
    </row>
    <row r="43" ht="18" customHeight="1" spans="1:12">
      <c r="A43" s="475">
        <v>2011</v>
      </c>
      <c r="B43" s="476" t="s">
        <v>2238</v>
      </c>
      <c r="C43" s="479" t="s">
        <v>2200</v>
      </c>
      <c r="D43" s="477" t="s">
        <v>2231</v>
      </c>
      <c r="E43" s="477"/>
      <c r="F43" s="477">
        <v>15</v>
      </c>
      <c r="G43" s="477" t="s">
        <v>2145</v>
      </c>
      <c r="H43" s="477" t="s">
        <v>2219</v>
      </c>
      <c r="I43" s="477">
        <v>8</v>
      </c>
      <c r="J43" s="477" t="s">
        <v>2239</v>
      </c>
      <c r="K43" s="477">
        <v>99</v>
      </c>
      <c r="L43" s="477" t="s">
        <v>2125</v>
      </c>
    </row>
    <row r="44" ht="18" customHeight="1" spans="1:12">
      <c r="A44" s="475">
        <v>2012</v>
      </c>
      <c r="B44" s="476" t="s">
        <v>2240</v>
      </c>
      <c r="C44" s="479" t="s">
        <v>2200</v>
      </c>
      <c r="D44" s="477" t="s">
        <v>2231</v>
      </c>
      <c r="E44" s="477"/>
      <c r="F44" s="477">
        <v>15</v>
      </c>
      <c r="G44" s="477" t="s">
        <v>2145</v>
      </c>
      <c r="H44" s="477" t="s">
        <v>2219</v>
      </c>
      <c r="I44" s="477">
        <v>8</v>
      </c>
      <c r="J44" s="477" t="s">
        <v>2241</v>
      </c>
      <c r="K44" s="477">
        <v>100</v>
      </c>
      <c r="L44" s="477" t="s">
        <v>2242</v>
      </c>
    </row>
    <row r="45" ht="18" customHeight="1" spans="1:12">
      <c r="A45" s="475">
        <v>2013</v>
      </c>
      <c r="B45" s="476" t="s">
        <v>2243</v>
      </c>
      <c r="C45" s="479" t="s">
        <v>2200</v>
      </c>
      <c r="D45" s="477" t="s">
        <v>2244</v>
      </c>
      <c r="E45" s="477"/>
      <c r="F45" s="477">
        <v>15</v>
      </c>
      <c r="G45" s="477" t="s">
        <v>2145</v>
      </c>
      <c r="H45" s="477" t="s">
        <v>2219</v>
      </c>
      <c r="I45" s="477">
        <v>6</v>
      </c>
      <c r="J45" s="477" t="s">
        <v>2245</v>
      </c>
      <c r="K45" s="477">
        <v>100</v>
      </c>
      <c r="L45" s="477" t="s">
        <v>2156</v>
      </c>
    </row>
    <row r="46" ht="18" customHeight="1" spans="1:12">
      <c r="A46" s="475">
        <v>2014</v>
      </c>
      <c r="B46" s="476" t="s">
        <v>2246</v>
      </c>
      <c r="C46" s="479" t="s">
        <v>2200</v>
      </c>
      <c r="D46" s="477" t="s">
        <v>2247</v>
      </c>
      <c r="E46" s="477"/>
      <c r="F46" s="477">
        <v>15</v>
      </c>
      <c r="G46" s="477" t="s">
        <v>2145</v>
      </c>
      <c r="H46" s="477" t="s">
        <v>2219</v>
      </c>
      <c r="I46" s="477">
        <v>6</v>
      </c>
      <c r="J46" s="477" t="s">
        <v>2217</v>
      </c>
      <c r="K46" s="477">
        <v>100</v>
      </c>
      <c r="L46" s="477" t="s">
        <v>2125</v>
      </c>
    </row>
    <row r="47" ht="18" customHeight="1" spans="1:12">
      <c r="A47" s="475">
        <v>2015</v>
      </c>
      <c r="B47" s="476" t="s">
        <v>2248</v>
      </c>
      <c r="C47" s="479" t="s">
        <v>2200</v>
      </c>
      <c r="D47" s="477" t="s">
        <v>2247</v>
      </c>
      <c r="E47" s="477"/>
      <c r="F47" s="477">
        <v>15</v>
      </c>
      <c r="G47" s="477" t="s">
        <v>2145</v>
      </c>
      <c r="H47" s="477" t="s">
        <v>2219</v>
      </c>
      <c r="I47" s="477">
        <v>7</v>
      </c>
      <c r="J47" s="477" t="s">
        <v>2249</v>
      </c>
      <c r="K47" s="477">
        <v>100</v>
      </c>
      <c r="L47" s="477" t="s">
        <v>2125</v>
      </c>
    </row>
    <row r="48" ht="18" customHeight="1" spans="1:12">
      <c r="A48" s="475">
        <v>2016</v>
      </c>
      <c r="B48" s="476" t="s">
        <v>2250</v>
      </c>
      <c r="C48" s="479" t="s">
        <v>2200</v>
      </c>
      <c r="D48" s="477" t="s">
        <v>2251</v>
      </c>
      <c r="E48" s="477"/>
      <c r="F48" s="477">
        <v>15</v>
      </c>
      <c r="G48" s="477" t="s">
        <v>2145</v>
      </c>
      <c r="H48" s="477" t="s">
        <v>2219</v>
      </c>
      <c r="I48" s="477">
        <v>7</v>
      </c>
      <c r="J48" s="477" t="s">
        <v>2252</v>
      </c>
      <c r="K48" s="477">
        <v>94</v>
      </c>
      <c r="L48" s="477" t="s">
        <v>2156</v>
      </c>
    </row>
    <row r="49" ht="31.5" customHeight="1" spans="1:12">
      <c r="A49" s="473"/>
      <c r="B49" s="474" t="s">
        <v>2253</v>
      </c>
      <c r="C49" s="11"/>
      <c r="D49" s="11"/>
      <c r="E49" s="11"/>
      <c r="F49" s="11"/>
      <c r="G49" s="11"/>
      <c r="H49" s="11"/>
      <c r="I49" s="11"/>
      <c r="J49" s="11"/>
      <c r="K49" s="11"/>
      <c r="L49" s="12"/>
    </row>
    <row r="50" ht="18" customHeight="1" spans="1:12">
      <c r="A50" s="475">
        <v>3001</v>
      </c>
      <c r="B50" s="476" t="s">
        <v>2254</v>
      </c>
      <c r="C50" s="479" t="s">
        <v>2255</v>
      </c>
      <c r="D50" s="477" t="s">
        <v>2256</v>
      </c>
      <c r="E50" s="477"/>
      <c r="F50" s="477">
        <v>60</v>
      </c>
      <c r="G50" s="477" t="s">
        <v>2145</v>
      </c>
      <c r="H50" s="477" t="s">
        <v>2216</v>
      </c>
      <c r="I50" s="477">
        <v>1</v>
      </c>
      <c r="J50" s="477" t="s">
        <v>2257</v>
      </c>
      <c r="K50" s="477">
        <v>95</v>
      </c>
      <c r="L50" s="477" t="s">
        <v>2208</v>
      </c>
    </row>
    <row r="51" ht="18" customHeight="1" spans="1:12">
      <c r="A51" s="475">
        <v>3002</v>
      </c>
      <c r="B51" s="476" t="s">
        <v>2258</v>
      </c>
      <c r="C51" s="479" t="s">
        <v>2255</v>
      </c>
      <c r="D51" s="477" t="s">
        <v>2175</v>
      </c>
      <c r="E51" s="477"/>
      <c r="F51" s="477">
        <v>30</v>
      </c>
      <c r="G51" s="477" t="s">
        <v>2145</v>
      </c>
      <c r="H51" s="477">
        <v>1</v>
      </c>
      <c r="I51" s="477">
        <v>6</v>
      </c>
      <c r="J51" s="477" t="s">
        <v>2259</v>
      </c>
      <c r="K51" s="477">
        <v>99</v>
      </c>
      <c r="L51" s="477" t="s">
        <v>2125</v>
      </c>
    </row>
    <row r="52" ht="18" customHeight="1" spans="1:12">
      <c r="A52" s="475">
        <v>3003</v>
      </c>
      <c r="B52" s="476" t="s">
        <v>2260</v>
      </c>
      <c r="C52" s="479" t="s">
        <v>2255</v>
      </c>
      <c r="D52" s="477" t="s">
        <v>2261</v>
      </c>
      <c r="E52" s="477"/>
      <c r="F52" s="477">
        <v>50</v>
      </c>
      <c r="G52" s="477" t="s">
        <v>2145</v>
      </c>
      <c r="H52" s="477">
        <v>1</v>
      </c>
      <c r="I52" s="477">
        <v>6</v>
      </c>
      <c r="J52" s="477" t="s">
        <v>2262</v>
      </c>
      <c r="K52" s="477">
        <v>98</v>
      </c>
      <c r="L52" s="477" t="s">
        <v>2125</v>
      </c>
    </row>
    <row r="53" ht="18" customHeight="1" spans="1:12">
      <c r="A53" s="475">
        <v>3004</v>
      </c>
      <c r="B53" s="476" t="s">
        <v>2263</v>
      </c>
      <c r="C53" s="479" t="s">
        <v>2255</v>
      </c>
      <c r="D53" s="477" t="s">
        <v>2264</v>
      </c>
      <c r="E53" s="477"/>
      <c r="F53" s="477">
        <v>80</v>
      </c>
      <c r="G53" s="477" t="s">
        <v>2145</v>
      </c>
      <c r="H53" s="477" t="s">
        <v>2265</v>
      </c>
      <c r="I53" s="477">
        <v>1</v>
      </c>
      <c r="J53" s="477" t="s">
        <v>2266</v>
      </c>
      <c r="K53" s="477">
        <v>100</v>
      </c>
      <c r="L53" s="477" t="s">
        <v>2172</v>
      </c>
    </row>
    <row r="54" ht="18" customHeight="1" spans="1:12">
      <c r="A54" s="475">
        <v>3005</v>
      </c>
      <c r="B54" s="476" t="s">
        <v>2267</v>
      </c>
      <c r="C54" s="479" t="s">
        <v>2255</v>
      </c>
      <c r="D54" s="477" t="s">
        <v>2268</v>
      </c>
      <c r="E54" s="477"/>
      <c r="F54" s="477">
        <v>20</v>
      </c>
      <c r="G54" s="477" t="s">
        <v>2145</v>
      </c>
      <c r="H54" s="477" t="s">
        <v>2265</v>
      </c>
      <c r="I54" s="477">
        <v>1</v>
      </c>
      <c r="J54" s="477">
        <v>200</v>
      </c>
      <c r="K54" s="477">
        <v>88</v>
      </c>
      <c r="L54" s="477" t="s">
        <v>2172</v>
      </c>
    </row>
    <row r="55" ht="18" customHeight="1" spans="1:12">
      <c r="A55" s="475">
        <v>3006</v>
      </c>
      <c r="B55" s="476" t="s">
        <v>2269</v>
      </c>
      <c r="C55" s="479" t="s">
        <v>2255</v>
      </c>
      <c r="D55" s="477" t="s">
        <v>2270</v>
      </c>
      <c r="E55" s="477"/>
      <c r="F55" s="477">
        <v>110</v>
      </c>
      <c r="G55" s="477" t="s">
        <v>2145</v>
      </c>
      <c r="H55" s="477">
        <v>1</v>
      </c>
      <c r="I55" s="477">
        <v>8</v>
      </c>
      <c r="J55" s="477">
        <v>400</v>
      </c>
      <c r="K55" s="477">
        <v>100</v>
      </c>
      <c r="L55" s="477" t="s">
        <v>2271</v>
      </c>
    </row>
    <row r="56" ht="18" customHeight="1" spans="1:12">
      <c r="A56" s="475">
        <v>3007</v>
      </c>
      <c r="B56" s="476" t="s">
        <v>2272</v>
      </c>
      <c r="C56" s="479" t="s">
        <v>2255</v>
      </c>
      <c r="D56" s="477" t="s">
        <v>2268</v>
      </c>
      <c r="E56" s="477"/>
      <c r="F56" s="477">
        <v>90</v>
      </c>
      <c r="G56" s="477" t="s">
        <v>2145</v>
      </c>
      <c r="H56" s="477" t="s">
        <v>2273</v>
      </c>
      <c r="I56" s="477">
        <v>10</v>
      </c>
      <c r="J56" s="477">
        <v>500</v>
      </c>
      <c r="K56" s="477">
        <v>97</v>
      </c>
      <c r="L56" s="477" t="s">
        <v>2156</v>
      </c>
    </row>
    <row r="57" ht="18" customHeight="1" spans="1:12">
      <c r="A57" s="475">
        <v>3008</v>
      </c>
      <c r="B57" s="476" t="s">
        <v>2274</v>
      </c>
      <c r="C57" s="479" t="s">
        <v>2255</v>
      </c>
      <c r="D57" s="477" t="s">
        <v>2270</v>
      </c>
      <c r="E57" s="477"/>
      <c r="F57" s="477">
        <v>110</v>
      </c>
      <c r="G57" s="477" t="s">
        <v>2145</v>
      </c>
      <c r="H57" s="477">
        <v>1</v>
      </c>
      <c r="I57" s="477">
        <v>5</v>
      </c>
      <c r="J57" s="477" t="s">
        <v>2275</v>
      </c>
      <c r="K57" s="477">
        <v>100</v>
      </c>
      <c r="L57" s="477" t="s">
        <v>2125</v>
      </c>
    </row>
    <row r="58" ht="18" customHeight="1" spans="1:12">
      <c r="A58" s="475">
        <v>3009</v>
      </c>
      <c r="B58" s="476" t="s">
        <v>2276</v>
      </c>
      <c r="C58" s="479" t="s">
        <v>2255</v>
      </c>
      <c r="D58" s="477" t="s">
        <v>2270</v>
      </c>
      <c r="E58" s="477"/>
      <c r="F58" s="477">
        <v>110</v>
      </c>
      <c r="G58" s="477" t="s">
        <v>2145</v>
      </c>
      <c r="H58" s="477">
        <v>1</v>
      </c>
      <c r="I58" s="477">
        <v>5</v>
      </c>
      <c r="J58" s="477" t="s">
        <v>2277</v>
      </c>
      <c r="K58" s="477">
        <v>100</v>
      </c>
      <c r="L58" s="477" t="s">
        <v>2125</v>
      </c>
    </row>
    <row r="59" ht="18" customHeight="1" spans="1:12">
      <c r="A59" s="475">
        <v>3010</v>
      </c>
      <c r="B59" s="476" t="s">
        <v>2278</v>
      </c>
      <c r="C59" s="479" t="s">
        <v>2255</v>
      </c>
      <c r="D59" s="477" t="s">
        <v>2270</v>
      </c>
      <c r="E59" s="477"/>
      <c r="F59" s="477">
        <v>110</v>
      </c>
      <c r="G59" s="477" t="s">
        <v>2145</v>
      </c>
      <c r="H59" s="477">
        <v>1</v>
      </c>
      <c r="I59" s="477">
        <v>5</v>
      </c>
      <c r="J59" s="477">
        <v>275</v>
      </c>
      <c r="K59" s="477">
        <v>100</v>
      </c>
      <c r="L59" s="477" t="s">
        <v>2156</v>
      </c>
    </row>
    <row r="60" ht="18" customHeight="1" spans="1:12">
      <c r="A60" s="475">
        <v>3011</v>
      </c>
      <c r="B60" s="476" t="s">
        <v>2279</v>
      </c>
      <c r="C60" s="479" t="s">
        <v>2255</v>
      </c>
      <c r="D60" s="477" t="s">
        <v>2280</v>
      </c>
      <c r="E60" s="477"/>
      <c r="F60" s="477">
        <v>110</v>
      </c>
      <c r="G60" s="477" t="s">
        <v>2145</v>
      </c>
      <c r="H60" s="477">
        <v>1</v>
      </c>
      <c r="I60" s="477">
        <v>5</v>
      </c>
      <c r="J60" s="477">
        <v>400</v>
      </c>
      <c r="K60" s="477">
        <v>98</v>
      </c>
      <c r="L60" s="477" t="s">
        <v>2156</v>
      </c>
    </row>
    <row r="61" ht="18" customHeight="1" spans="1:12">
      <c r="A61" s="475">
        <v>3012</v>
      </c>
      <c r="B61" s="476" t="s">
        <v>2281</v>
      </c>
      <c r="C61" s="479" t="s">
        <v>2255</v>
      </c>
      <c r="D61" s="477" t="s">
        <v>2282</v>
      </c>
      <c r="E61" s="477"/>
      <c r="F61" s="477">
        <v>100</v>
      </c>
      <c r="G61" s="477" t="s">
        <v>2145</v>
      </c>
      <c r="H61" s="477" t="s">
        <v>2283</v>
      </c>
      <c r="I61" s="477">
        <v>2</v>
      </c>
      <c r="J61" s="477" t="s">
        <v>2284</v>
      </c>
      <c r="K61" s="477">
        <v>100</v>
      </c>
      <c r="L61" s="477" t="s">
        <v>2125</v>
      </c>
    </row>
    <row r="62" ht="31.5" customHeight="1" spans="1:12">
      <c r="A62" s="473"/>
      <c r="B62" s="474" t="s">
        <v>2285</v>
      </c>
      <c r="C62" s="11"/>
      <c r="D62" s="11"/>
      <c r="E62" s="11"/>
      <c r="F62" s="11"/>
      <c r="G62" s="11"/>
      <c r="H62" s="11"/>
      <c r="I62" s="11"/>
      <c r="J62" s="11"/>
      <c r="K62" s="11"/>
      <c r="L62" s="12"/>
    </row>
    <row r="63" ht="18" customHeight="1" spans="1:12">
      <c r="A63" s="475">
        <v>4001</v>
      </c>
      <c r="B63" s="476" t="s">
        <v>2286</v>
      </c>
      <c r="C63" s="479" t="s">
        <v>2287</v>
      </c>
      <c r="D63" s="477" t="s">
        <v>2288</v>
      </c>
      <c r="E63" s="477"/>
      <c r="F63" s="477" t="s">
        <v>2289</v>
      </c>
      <c r="G63" s="478"/>
      <c r="H63" s="477" t="s">
        <v>2283</v>
      </c>
      <c r="I63" s="477">
        <v>2</v>
      </c>
      <c r="J63" s="477" t="s">
        <v>2290</v>
      </c>
      <c r="K63" s="477">
        <v>100</v>
      </c>
      <c r="L63" s="477" t="s">
        <v>2172</v>
      </c>
    </row>
    <row r="64" ht="18" customHeight="1" spans="1:12">
      <c r="A64" s="475">
        <v>4002</v>
      </c>
      <c r="B64" s="476" t="s">
        <v>2291</v>
      </c>
      <c r="C64" s="479" t="s">
        <v>2287</v>
      </c>
      <c r="D64" s="477" t="s">
        <v>2292</v>
      </c>
      <c r="E64" s="477"/>
      <c r="F64" s="477" t="s">
        <v>2289</v>
      </c>
      <c r="G64" s="478"/>
      <c r="H64" s="477" t="s">
        <v>2283</v>
      </c>
      <c r="I64" s="477">
        <v>2</v>
      </c>
      <c r="J64" s="477" t="s">
        <v>2293</v>
      </c>
      <c r="K64" s="477">
        <v>100</v>
      </c>
      <c r="L64" s="477" t="s">
        <v>2172</v>
      </c>
    </row>
    <row r="65" ht="18" customHeight="1" spans="1:12">
      <c r="A65" s="475">
        <v>4003</v>
      </c>
      <c r="B65" s="476" t="s">
        <v>2294</v>
      </c>
      <c r="C65" s="479" t="s">
        <v>2287</v>
      </c>
      <c r="D65" s="477" t="s">
        <v>2295</v>
      </c>
      <c r="E65" s="477"/>
      <c r="F65" s="477" t="s">
        <v>2289</v>
      </c>
      <c r="G65" s="478"/>
      <c r="H65" s="477" t="s">
        <v>2283</v>
      </c>
      <c r="I65" s="477">
        <v>2</v>
      </c>
      <c r="J65" s="477" t="s">
        <v>2296</v>
      </c>
      <c r="K65" s="477">
        <v>100</v>
      </c>
      <c r="L65" s="477" t="s">
        <v>2125</v>
      </c>
    </row>
    <row r="66" ht="18" customHeight="1" spans="1:12">
      <c r="A66" s="475">
        <v>4004</v>
      </c>
      <c r="B66" s="476" t="s">
        <v>2297</v>
      </c>
      <c r="C66" s="479" t="s">
        <v>2287</v>
      </c>
      <c r="D66" s="477" t="s">
        <v>2295</v>
      </c>
      <c r="E66" s="477"/>
      <c r="F66" s="477" t="s">
        <v>2289</v>
      </c>
      <c r="G66" s="478"/>
      <c r="H66" s="477">
        <v>1</v>
      </c>
      <c r="I66" s="477">
        <v>5</v>
      </c>
      <c r="J66" s="477" t="s">
        <v>2298</v>
      </c>
      <c r="K66" s="477">
        <v>100</v>
      </c>
      <c r="L66" s="477" t="s">
        <v>2156</v>
      </c>
    </row>
    <row r="67" ht="18" customHeight="1" spans="1:12">
      <c r="A67" s="475">
        <v>4005</v>
      </c>
      <c r="B67" s="476" t="s">
        <v>2299</v>
      </c>
      <c r="C67" s="479" t="s">
        <v>2287</v>
      </c>
      <c r="D67" s="477" t="s">
        <v>2295</v>
      </c>
      <c r="E67" s="477"/>
      <c r="F67" s="477" t="s">
        <v>2289</v>
      </c>
      <c r="G67" s="478"/>
      <c r="H67" s="477">
        <v>2</v>
      </c>
      <c r="I67" s="477">
        <v>5</v>
      </c>
      <c r="J67" s="477" t="s">
        <v>2298</v>
      </c>
      <c r="K67" s="477">
        <v>100</v>
      </c>
      <c r="L67" s="477" t="s">
        <v>2156</v>
      </c>
    </row>
    <row r="68" ht="18" customHeight="1" spans="1:12">
      <c r="A68" s="475">
        <v>4006</v>
      </c>
      <c r="B68" s="476" t="s">
        <v>2300</v>
      </c>
      <c r="C68" s="479" t="s">
        <v>2287</v>
      </c>
      <c r="D68" s="477" t="s">
        <v>2301</v>
      </c>
      <c r="E68" s="477"/>
      <c r="F68" s="477" t="s">
        <v>2190</v>
      </c>
      <c r="G68" s="478"/>
      <c r="H68" s="477" t="s">
        <v>2283</v>
      </c>
      <c r="I68" s="477">
        <v>2</v>
      </c>
      <c r="J68" s="477" t="s">
        <v>2302</v>
      </c>
      <c r="K68" s="477">
        <v>100</v>
      </c>
      <c r="L68" s="477" t="s">
        <v>2172</v>
      </c>
    </row>
    <row r="69" ht="18" customHeight="1" spans="1:12">
      <c r="A69" s="475">
        <v>4007</v>
      </c>
      <c r="B69" s="476" t="s">
        <v>2303</v>
      </c>
      <c r="C69" s="479" t="s">
        <v>2287</v>
      </c>
      <c r="D69" s="477" t="s">
        <v>2304</v>
      </c>
      <c r="E69" s="477"/>
      <c r="F69" s="477" t="s">
        <v>2289</v>
      </c>
      <c r="G69" s="478"/>
      <c r="H69" s="477" t="s">
        <v>2283</v>
      </c>
      <c r="I69" s="477">
        <v>2</v>
      </c>
      <c r="J69" s="477" t="s">
        <v>2305</v>
      </c>
      <c r="K69" s="477">
        <v>100</v>
      </c>
      <c r="L69" s="477" t="s">
        <v>2306</v>
      </c>
    </row>
    <row r="70" ht="18" customHeight="1" spans="1:12">
      <c r="A70" s="475">
        <v>4008</v>
      </c>
      <c r="B70" s="476" t="s">
        <v>2307</v>
      </c>
      <c r="C70" s="479" t="s">
        <v>2287</v>
      </c>
      <c r="D70" s="477" t="s">
        <v>2295</v>
      </c>
      <c r="E70" s="477"/>
      <c r="F70" s="477" t="s">
        <v>2289</v>
      </c>
      <c r="G70" s="478"/>
      <c r="H70" s="477" t="s">
        <v>2283</v>
      </c>
      <c r="I70" s="477">
        <v>7</v>
      </c>
      <c r="J70" s="477" t="s">
        <v>2308</v>
      </c>
      <c r="K70" s="477">
        <v>100</v>
      </c>
      <c r="L70" s="477" t="s">
        <v>2156</v>
      </c>
    </row>
    <row r="71" ht="18" customHeight="1" spans="1:12">
      <c r="A71" s="475">
        <v>4009</v>
      </c>
      <c r="B71" s="476" t="s">
        <v>2309</v>
      </c>
      <c r="C71" s="479" t="s">
        <v>2287</v>
      </c>
      <c r="D71" s="477" t="s">
        <v>2295</v>
      </c>
      <c r="E71" s="477"/>
      <c r="F71" s="477" t="s">
        <v>2289</v>
      </c>
      <c r="G71" s="478"/>
      <c r="H71" s="477">
        <v>1</v>
      </c>
      <c r="I71" s="477">
        <v>8</v>
      </c>
      <c r="J71" s="477" t="s">
        <v>2310</v>
      </c>
      <c r="K71" s="477">
        <v>98</v>
      </c>
      <c r="L71" s="477" t="s">
        <v>2156</v>
      </c>
    </row>
    <row r="72" ht="30" customHeight="1" spans="1:12">
      <c r="A72" s="473"/>
      <c r="B72" s="474" t="s">
        <v>2311</v>
      </c>
      <c r="C72" s="11"/>
      <c r="D72" s="11"/>
      <c r="E72" s="11"/>
      <c r="F72" s="11"/>
      <c r="G72" s="11"/>
      <c r="H72" s="11"/>
      <c r="I72" s="11"/>
      <c r="J72" s="11"/>
      <c r="K72" s="11"/>
      <c r="L72" s="12"/>
    </row>
    <row r="73" ht="18" customHeight="1" spans="1:12">
      <c r="A73" s="475">
        <v>5001</v>
      </c>
      <c r="B73" s="476" t="s">
        <v>2312</v>
      </c>
      <c r="C73" s="479" t="s">
        <v>2255</v>
      </c>
      <c r="D73" s="477" t="s">
        <v>2268</v>
      </c>
      <c r="E73" s="477"/>
      <c r="F73" s="477">
        <v>100</v>
      </c>
      <c r="G73" s="477" t="s">
        <v>2145</v>
      </c>
      <c r="H73" s="477" t="s">
        <v>2313</v>
      </c>
      <c r="I73" s="477">
        <v>30</v>
      </c>
      <c r="J73" s="477" t="s">
        <v>2155</v>
      </c>
      <c r="K73" s="477">
        <v>100</v>
      </c>
      <c r="L73" s="477" t="s">
        <v>2156</v>
      </c>
    </row>
    <row r="74" ht="18" customHeight="1" spans="1:12">
      <c r="A74" s="475">
        <v>5002</v>
      </c>
      <c r="B74" s="476" t="s">
        <v>2314</v>
      </c>
      <c r="C74" s="479" t="s">
        <v>2255</v>
      </c>
      <c r="D74" s="477" t="s">
        <v>2261</v>
      </c>
      <c r="E74" s="477"/>
      <c r="F74" s="477">
        <v>110</v>
      </c>
      <c r="G74" s="477" t="s">
        <v>2145</v>
      </c>
      <c r="H74" s="477" t="s">
        <v>2313</v>
      </c>
      <c r="I74" s="477">
        <v>30</v>
      </c>
      <c r="J74" s="477" t="s">
        <v>2315</v>
      </c>
      <c r="K74" s="477">
        <v>97</v>
      </c>
      <c r="L74" s="477" t="s">
        <v>2156</v>
      </c>
    </row>
    <row r="75" ht="18" customHeight="1" spans="1:12">
      <c r="A75" s="475">
        <v>5003</v>
      </c>
      <c r="B75" s="476" t="s">
        <v>2316</v>
      </c>
      <c r="C75" s="479" t="s">
        <v>2255</v>
      </c>
      <c r="D75" s="477" t="s">
        <v>2317</v>
      </c>
      <c r="E75" s="477"/>
      <c r="F75" s="477">
        <v>250</v>
      </c>
      <c r="G75" s="477" t="s">
        <v>2145</v>
      </c>
      <c r="H75" s="477">
        <v>1</v>
      </c>
      <c r="I75" s="477">
        <v>11</v>
      </c>
      <c r="J75" s="477" t="s">
        <v>2318</v>
      </c>
      <c r="K75" s="477">
        <v>96</v>
      </c>
      <c r="L75" s="477" t="s">
        <v>2156</v>
      </c>
    </row>
    <row r="76" ht="18" customHeight="1" spans="1:12">
      <c r="A76" s="475">
        <v>5004</v>
      </c>
      <c r="B76" s="476" t="s">
        <v>2319</v>
      </c>
      <c r="C76" s="479" t="s">
        <v>2255</v>
      </c>
      <c r="D76" s="477" t="s">
        <v>2270</v>
      </c>
      <c r="E76" s="477"/>
      <c r="F76" s="477">
        <v>110</v>
      </c>
      <c r="G76" s="477" t="s">
        <v>2145</v>
      </c>
      <c r="H76" s="477" t="s">
        <v>2320</v>
      </c>
      <c r="I76" s="477">
        <v>20</v>
      </c>
      <c r="J76" s="477" t="s">
        <v>2321</v>
      </c>
      <c r="K76" s="477">
        <v>97</v>
      </c>
      <c r="L76" s="477" t="s">
        <v>2156</v>
      </c>
    </row>
    <row r="77" ht="18" customHeight="1" spans="1:12">
      <c r="A77" s="475">
        <v>5005</v>
      </c>
      <c r="B77" s="476" t="s">
        <v>2322</v>
      </c>
      <c r="C77" s="479" t="s">
        <v>2255</v>
      </c>
      <c r="D77" s="477" t="s">
        <v>2261</v>
      </c>
      <c r="E77" s="477"/>
      <c r="F77" s="477">
        <v>110</v>
      </c>
      <c r="G77" s="477" t="s">
        <v>2145</v>
      </c>
      <c r="H77" s="477" t="s">
        <v>2320</v>
      </c>
      <c r="I77" s="477">
        <v>20</v>
      </c>
      <c r="J77" s="477" t="s">
        <v>2323</v>
      </c>
      <c r="K77" s="477">
        <v>98</v>
      </c>
      <c r="L77" s="477" t="s">
        <v>2156</v>
      </c>
    </row>
    <row r="78" ht="18" customHeight="1" spans="1:12">
      <c r="A78" s="475">
        <v>5006</v>
      </c>
      <c r="B78" s="476" t="s">
        <v>2324</v>
      </c>
      <c r="C78" s="479" t="s">
        <v>2255</v>
      </c>
      <c r="D78" s="477" t="s">
        <v>2261</v>
      </c>
      <c r="E78" s="477"/>
      <c r="F78" s="477">
        <v>110</v>
      </c>
      <c r="G78" s="477" t="s">
        <v>2145</v>
      </c>
      <c r="H78" s="477" t="s">
        <v>2320</v>
      </c>
      <c r="I78" s="477">
        <v>30</v>
      </c>
      <c r="J78" s="477" t="s">
        <v>2302</v>
      </c>
      <c r="K78" s="477">
        <v>97</v>
      </c>
      <c r="L78" s="477" t="s">
        <v>2156</v>
      </c>
    </row>
    <row r="79" ht="18" customHeight="1" spans="1:12">
      <c r="A79" s="475">
        <v>5007</v>
      </c>
      <c r="B79" s="476" t="s">
        <v>2325</v>
      </c>
      <c r="C79" s="479" t="s">
        <v>2255</v>
      </c>
      <c r="D79" s="477" t="s">
        <v>2261</v>
      </c>
      <c r="E79" s="477"/>
      <c r="F79" s="477">
        <v>90</v>
      </c>
      <c r="G79" s="477" t="s">
        <v>2145</v>
      </c>
      <c r="H79" s="477" t="s">
        <v>2320</v>
      </c>
      <c r="I79" s="477">
        <v>30</v>
      </c>
      <c r="J79" s="477" t="s">
        <v>2302</v>
      </c>
      <c r="K79" s="477">
        <v>97</v>
      </c>
      <c r="L79" s="477" t="s">
        <v>2156</v>
      </c>
    </row>
    <row r="80" ht="18" customHeight="1" spans="1:12">
      <c r="A80" s="475">
        <v>5008</v>
      </c>
      <c r="B80" s="476" t="s">
        <v>2326</v>
      </c>
      <c r="C80" s="479" t="s">
        <v>2255</v>
      </c>
      <c r="D80" s="477" t="s">
        <v>2261</v>
      </c>
      <c r="E80" s="477"/>
      <c r="F80" s="477">
        <v>110</v>
      </c>
      <c r="G80" s="477" t="s">
        <v>2145</v>
      </c>
      <c r="H80" s="477" t="s">
        <v>2313</v>
      </c>
      <c r="I80" s="477">
        <v>30</v>
      </c>
      <c r="J80" s="477" t="s">
        <v>2327</v>
      </c>
      <c r="K80" s="477">
        <v>99</v>
      </c>
      <c r="L80" s="477" t="s">
        <v>2156</v>
      </c>
    </row>
    <row r="81" ht="18" customHeight="1" spans="1:12">
      <c r="A81" s="475">
        <v>5009</v>
      </c>
      <c r="B81" s="476" t="s">
        <v>2328</v>
      </c>
      <c r="C81" s="479" t="s">
        <v>2255</v>
      </c>
      <c r="D81" s="477" t="s">
        <v>2261</v>
      </c>
      <c r="E81" s="477"/>
      <c r="F81" s="477">
        <v>110</v>
      </c>
      <c r="G81" s="477" t="s">
        <v>2145</v>
      </c>
      <c r="H81" s="477" t="s">
        <v>2329</v>
      </c>
      <c r="I81" s="477">
        <v>30</v>
      </c>
      <c r="J81" s="477" t="s">
        <v>2330</v>
      </c>
      <c r="K81" s="477">
        <v>99</v>
      </c>
      <c r="L81" s="477" t="s">
        <v>2156</v>
      </c>
    </row>
    <row r="82" ht="31.5" customHeight="1" spans="1:12">
      <c r="A82" s="473"/>
      <c r="B82" s="474" t="s">
        <v>2331</v>
      </c>
      <c r="C82" s="11"/>
      <c r="D82" s="11"/>
      <c r="E82" s="11"/>
      <c r="F82" s="11"/>
      <c r="G82" s="11"/>
      <c r="H82" s="11"/>
      <c r="I82" s="11"/>
      <c r="J82" s="11"/>
      <c r="K82" s="11"/>
      <c r="L82" s="12"/>
    </row>
    <row r="83" ht="18" customHeight="1" spans="1:12">
      <c r="A83" s="475">
        <v>6001</v>
      </c>
      <c r="B83" s="476" t="s">
        <v>2332</v>
      </c>
      <c r="C83" s="479" t="s">
        <v>2333</v>
      </c>
      <c r="D83" s="477" t="s">
        <v>2231</v>
      </c>
      <c r="E83" s="477"/>
      <c r="F83" s="477">
        <v>20</v>
      </c>
      <c r="G83" s="477" t="s">
        <v>2145</v>
      </c>
      <c r="H83" s="477" t="s">
        <v>2313</v>
      </c>
      <c r="I83" s="477" t="s">
        <v>2334</v>
      </c>
      <c r="J83" s="477" t="s">
        <v>2335</v>
      </c>
      <c r="K83" s="477">
        <v>96</v>
      </c>
      <c r="L83" s="477" t="s">
        <v>2172</v>
      </c>
    </row>
    <row r="84" ht="18" customHeight="1" spans="1:12">
      <c r="A84" s="475">
        <v>6002</v>
      </c>
      <c r="B84" s="476" t="s">
        <v>2336</v>
      </c>
      <c r="C84" s="479" t="s">
        <v>2333</v>
      </c>
      <c r="D84" s="477" t="s">
        <v>2231</v>
      </c>
      <c r="E84" s="477"/>
      <c r="F84" s="477">
        <v>20</v>
      </c>
      <c r="G84" s="477" t="s">
        <v>2145</v>
      </c>
      <c r="H84" s="477" t="s">
        <v>2313</v>
      </c>
      <c r="I84" s="477" t="s">
        <v>2337</v>
      </c>
      <c r="J84" s="477" t="s">
        <v>2302</v>
      </c>
      <c r="K84" s="477">
        <v>97</v>
      </c>
      <c r="L84" s="477" t="s">
        <v>2156</v>
      </c>
    </row>
    <row r="85" ht="18" customHeight="1" spans="1:12">
      <c r="A85" s="475">
        <v>6003</v>
      </c>
      <c r="B85" s="476" t="s">
        <v>2338</v>
      </c>
      <c r="C85" s="479" t="s">
        <v>2333</v>
      </c>
      <c r="D85" s="477" t="s">
        <v>2231</v>
      </c>
      <c r="E85" s="477"/>
      <c r="F85" s="477">
        <v>15</v>
      </c>
      <c r="G85" s="477" t="s">
        <v>2145</v>
      </c>
      <c r="H85" s="477" t="s">
        <v>2339</v>
      </c>
      <c r="I85" s="477">
        <v>32</v>
      </c>
      <c r="J85" s="477" t="s">
        <v>2340</v>
      </c>
      <c r="K85" s="477">
        <v>96</v>
      </c>
      <c r="L85" s="477" t="s">
        <v>2156</v>
      </c>
    </row>
    <row r="86" ht="18" customHeight="1" spans="1:12">
      <c r="A86" s="475">
        <v>6004</v>
      </c>
      <c r="B86" s="476" t="s">
        <v>2341</v>
      </c>
      <c r="C86" s="479" t="s">
        <v>2333</v>
      </c>
      <c r="D86" s="477" t="s">
        <v>2134</v>
      </c>
      <c r="E86" s="477"/>
      <c r="F86" s="477">
        <v>15</v>
      </c>
      <c r="G86" s="477" t="s">
        <v>2145</v>
      </c>
      <c r="H86" s="477" t="s">
        <v>2339</v>
      </c>
      <c r="I86" s="477">
        <v>20</v>
      </c>
      <c r="J86" s="477" t="s">
        <v>2302</v>
      </c>
      <c r="K86" s="477">
        <v>96</v>
      </c>
      <c r="L86" s="477" t="s">
        <v>2156</v>
      </c>
    </row>
    <row r="87" ht="18" customHeight="1" spans="1:12">
      <c r="A87" s="475">
        <v>6005</v>
      </c>
      <c r="B87" s="476" t="s">
        <v>2342</v>
      </c>
      <c r="C87" s="479" t="s">
        <v>2333</v>
      </c>
      <c r="D87" s="477" t="s">
        <v>2247</v>
      </c>
      <c r="E87" s="477"/>
      <c r="F87" s="477">
        <v>20</v>
      </c>
      <c r="G87" s="477" t="s">
        <v>2145</v>
      </c>
      <c r="H87" s="477" t="s">
        <v>2343</v>
      </c>
      <c r="I87" s="477" t="s">
        <v>2344</v>
      </c>
      <c r="J87" s="477" t="s">
        <v>2345</v>
      </c>
      <c r="K87" s="477">
        <v>96</v>
      </c>
      <c r="L87" s="477" t="s">
        <v>2172</v>
      </c>
    </row>
    <row r="88" ht="18" customHeight="1" spans="1:12">
      <c r="A88" s="475">
        <v>6006</v>
      </c>
      <c r="B88" s="476" t="s">
        <v>2346</v>
      </c>
      <c r="C88" s="479" t="s">
        <v>2333</v>
      </c>
      <c r="D88" s="477" t="s">
        <v>2231</v>
      </c>
      <c r="E88" s="477"/>
      <c r="F88" s="477">
        <v>20</v>
      </c>
      <c r="G88" s="477" t="s">
        <v>2145</v>
      </c>
      <c r="H88" s="477" t="s">
        <v>2313</v>
      </c>
      <c r="I88" s="477">
        <v>32</v>
      </c>
      <c r="J88" s="477" t="s">
        <v>2315</v>
      </c>
      <c r="K88" s="477">
        <v>98</v>
      </c>
      <c r="L88" s="477" t="s">
        <v>2156</v>
      </c>
    </row>
    <row r="89" ht="30" customHeight="1" spans="1:12">
      <c r="A89" s="473"/>
      <c r="B89" s="474" t="s">
        <v>629</v>
      </c>
      <c r="C89" s="11"/>
      <c r="D89" s="11"/>
      <c r="E89" s="11"/>
      <c r="F89" s="11"/>
      <c r="G89" s="11"/>
      <c r="H89" s="11"/>
      <c r="I89" s="11"/>
      <c r="J89" s="11"/>
      <c r="K89" s="11"/>
      <c r="L89" s="12"/>
    </row>
    <row r="90" ht="18" customHeight="1" spans="1:12">
      <c r="A90" s="475">
        <v>7001</v>
      </c>
      <c r="B90" s="476" t="s">
        <v>2347</v>
      </c>
      <c r="C90" s="479" t="s">
        <v>2348</v>
      </c>
      <c r="D90" s="477" t="s">
        <v>2270</v>
      </c>
      <c r="E90" s="477"/>
      <c r="F90" s="477">
        <v>100</v>
      </c>
      <c r="G90" s="477" t="s">
        <v>2145</v>
      </c>
      <c r="H90" s="477" t="s">
        <v>2349</v>
      </c>
      <c r="I90" s="477">
        <v>200</v>
      </c>
      <c r="J90" s="477" t="s">
        <v>2350</v>
      </c>
      <c r="K90" s="477">
        <v>96</v>
      </c>
      <c r="L90" s="477" t="s">
        <v>2306</v>
      </c>
    </row>
    <row r="91" ht="18" customHeight="1" spans="1:12">
      <c r="A91" s="475">
        <v>7002</v>
      </c>
      <c r="B91" s="476" t="s">
        <v>2351</v>
      </c>
      <c r="C91" s="479" t="s">
        <v>2348</v>
      </c>
      <c r="D91" s="477" t="s">
        <v>2270</v>
      </c>
      <c r="E91" s="477"/>
      <c r="F91" s="477">
        <v>90</v>
      </c>
      <c r="G91" s="477" t="s">
        <v>2145</v>
      </c>
      <c r="H91" s="477" t="s">
        <v>2313</v>
      </c>
      <c r="I91" s="477">
        <v>20</v>
      </c>
      <c r="J91" s="477" t="s">
        <v>2352</v>
      </c>
      <c r="K91" s="477">
        <v>100</v>
      </c>
      <c r="L91" s="477" t="s">
        <v>2172</v>
      </c>
    </row>
    <row r="92" ht="18" customHeight="1" spans="1:12">
      <c r="A92" s="475">
        <v>7003</v>
      </c>
      <c r="B92" s="476" t="s">
        <v>2353</v>
      </c>
      <c r="C92" s="479" t="s">
        <v>2348</v>
      </c>
      <c r="D92" s="477" t="s">
        <v>2270</v>
      </c>
      <c r="E92" s="477"/>
      <c r="F92" s="477">
        <v>150</v>
      </c>
      <c r="G92" s="477" t="s">
        <v>2145</v>
      </c>
      <c r="H92" s="477" t="s">
        <v>2349</v>
      </c>
      <c r="I92" s="477">
        <v>250</v>
      </c>
      <c r="J92" s="477" t="s">
        <v>2354</v>
      </c>
      <c r="K92" s="477">
        <v>96</v>
      </c>
      <c r="L92" s="477" t="s">
        <v>2172</v>
      </c>
    </row>
    <row r="93" ht="18" customHeight="1" spans="1:12">
      <c r="A93" s="475">
        <v>7004</v>
      </c>
      <c r="B93" s="476" t="s">
        <v>2355</v>
      </c>
      <c r="C93" s="479" t="s">
        <v>2348</v>
      </c>
      <c r="D93" s="477" t="s">
        <v>2270</v>
      </c>
      <c r="E93" s="477"/>
      <c r="F93" s="477">
        <v>110</v>
      </c>
      <c r="G93" s="477" t="s">
        <v>2145</v>
      </c>
      <c r="H93" s="477" t="s">
        <v>2343</v>
      </c>
      <c r="I93" s="477" t="s">
        <v>2356</v>
      </c>
      <c r="J93" s="477" t="s">
        <v>2357</v>
      </c>
      <c r="K93" s="477">
        <v>96</v>
      </c>
      <c r="L93" s="477" t="s">
        <v>2172</v>
      </c>
    </row>
    <row r="94" ht="18" customHeight="1" spans="1:12">
      <c r="A94" s="475">
        <v>7005</v>
      </c>
      <c r="B94" s="476" t="s">
        <v>2358</v>
      </c>
      <c r="C94" s="479" t="s">
        <v>2348</v>
      </c>
      <c r="D94" s="477" t="s">
        <v>2270</v>
      </c>
      <c r="E94" s="477"/>
      <c r="F94" s="477">
        <v>110</v>
      </c>
      <c r="G94" s="477" t="s">
        <v>2145</v>
      </c>
      <c r="H94" s="477" t="s">
        <v>2349</v>
      </c>
      <c r="I94" s="477" t="s">
        <v>2359</v>
      </c>
      <c r="J94" s="477" t="s">
        <v>2360</v>
      </c>
      <c r="K94" s="477">
        <v>96</v>
      </c>
      <c r="L94" s="477" t="s">
        <v>2172</v>
      </c>
    </row>
    <row r="95" ht="18" customHeight="1" spans="1:12">
      <c r="A95" s="475">
        <v>7006</v>
      </c>
      <c r="B95" s="476" t="s">
        <v>2361</v>
      </c>
      <c r="C95" s="479" t="s">
        <v>2348</v>
      </c>
      <c r="D95" s="477" t="s">
        <v>2270</v>
      </c>
      <c r="E95" s="477"/>
      <c r="F95" s="477">
        <v>200</v>
      </c>
      <c r="G95" s="477" t="s">
        <v>2145</v>
      </c>
      <c r="H95" s="477" t="s">
        <v>2349</v>
      </c>
      <c r="I95" s="477">
        <v>4000</v>
      </c>
      <c r="J95" s="477" t="s">
        <v>2302</v>
      </c>
      <c r="K95" s="477">
        <v>98</v>
      </c>
      <c r="L95" s="477" t="s">
        <v>2156</v>
      </c>
    </row>
    <row r="96" ht="18" customHeight="1" spans="1:12">
      <c r="A96" s="475">
        <v>7007</v>
      </c>
      <c r="B96" s="476" t="s">
        <v>2362</v>
      </c>
      <c r="C96" s="479" t="s">
        <v>2348</v>
      </c>
      <c r="D96" s="477" t="s">
        <v>2261</v>
      </c>
      <c r="E96" s="477"/>
      <c r="F96" s="477">
        <v>110</v>
      </c>
      <c r="G96" s="477" t="s">
        <v>2145</v>
      </c>
      <c r="H96" s="477" t="s">
        <v>2349</v>
      </c>
      <c r="I96" s="477" t="s">
        <v>2363</v>
      </c>
      <c r="J96" s="477" t="s">
        <v>2302</v>
      </c>
      <c r="K96" s="477">
        <v>99</v>
      </c>
      <c r="L96" s="477" t="s">
        <v>2156</v>
      </c>
    </row>
    <row r="97" ht="18" customHeight="1" spans="1:12">
      <c r="A97" s="475">
        <v>7008</v>
      </c>
      <c r="B97" s="476" t="s">
        <v>2364</v>
      </c>
      <c r="C97" s="479" t="s">
        <v>2348</v>
      </c>
      <c r="D97" s="477" t="s">
        <v>2270</v>
      </c>
      <c r="E97" s="477"/>
      <c r="F97" s="477">
        <v>110</v>
      </c>
      <c r="G97" s="477" t="s">
        <v>2145</v>
      </c>
      <c r="H97" s="477" t="s">
        <v>2349</v>
      </c>
      <c r="I97" s="477">
        <v>250</v>
      </c>
      <c r="J97" s="477" t="s">
        <v>2302</v>
      </c>
      <c r="K97" s="477">
        <v>99</v>
      </c>
      <c r="L97" s="477" t="s">
        <v>2172</v>
      </c>
    </row>
    <row r="98" ht="30" customHeight="1" spans="1:12">
      <c r="A98" s="473"/>
      <c r="B98" s="474" t="s">
        <v>2365</v>
      </c>
      <c r="C98" s="11"/>
      <c r="D98" s="11"/>
      <c r="E98" s="11"/>
      <c r="F98" s="11"/>
      <c r="G98" s="11"/>
      <c r="H98" s="11"/>
      <c r="I98" s="11"/>
      <c r="J98" s="11"/>
      <c r="K98" s="11"/>
      <c r="L98" s="12"/>
    </row>
    <row r="99" ht="18" customHeight="1" spans="1:12">
      <c r="A99" s="475">
        <v>8001</v>
      </c>
      <c r="B99" s="476" t="s">
        <v>2366</v>
      </c>
      <c r="C99" s="477" t="s">
        <v>612</v>
      </c>
      <c r="D99" s="477" t="s">
        <v>2261</v>
      </c>
      <c r="E99" s="944" t="s">
        <v>2131</v>
      </c>
      <c r="F99" s="477" t="s">
        <v>2206</v>
      </c>
      <c r="G99" s="477" t="s">
        <v>2145</v>
      </c>
      <c r="H99" s="477" t="s">
        <v>2197</v>
      </c>
      <c r="I99" s="477" t="s">
        <v>2211</v>
      </c>
      <c r="J99" s="477" t="s">
        <v>2302</v>
      </c>
      <c r="K99" s="477">
        <v>95</v>
      </c>
      <c r="L99" s="477" t="s">
        <v>2125</v>
      </c>
    </row>
    <row r="100" ht="18" customHeight="1" spans="1:12">
      <c r="A100" s="475">
        <v>8002</v>
      </c>
      <c r="B100" s="476" t="s">
        <v>2367</v>
      </c>
      <c r="C100" s="477" t="s">
        <v>612</v>
      </c>
      <c r="D100" s="477" t="s">
        <v>2368</v>
      </c>
      <c r="E100" s="477"/>
      <c r="F100" s="477" t="s">
        <v>2204</v>
      </c>
      <c r="G100" s="477" t="s">
        <v>2145</v>
      </c>
      <c r="H100" s="477" t="s">
        <v>2197</v>
      </c>
      <c r="I100" s="477" t="s">
        <v>2211</v>
      </c>
      <c r="J100" s="477" t="s">
        <v>2369</v>
      </c>
      <c r="K100" s="477">
        <v>99</v>
      </c>
      <c r="L100" s="477" t="s">
        <v>2125</v>
      </c>
    </row>
    <row r="101" ht="18" customHeight="1" spans="1:12">
      <c r="A101" s="475">
        <v>8003</v>
      </c>
      <c r="B101" s="476" t="s">
        <v>2370</v>
      </c>
      <c r="C101" s="477" t="s">
        <v>612</v>
      </c>
      <c r="D101" s="477" t="s">
        <v>2368</v>
      </c>
      <c r="E101" s="477"/>
      <c r="F101" s="477" t="s">
        <v>2204</v>
      </c>
      <c r="G101" s="477" t="s">
        <v>2145</v>
      </c>
      <c r="H101" s="477" t="s">
        <v>2197</v>
      </c>
      <c r="I101" s="477" t="s">
        <v>2211</v>
      </c>
      <c r="J101" s="477" t="s">
        <v>2302</v>
      </c>
      <c r="K101" s="477">
        <v>99</v>
      </c>
      <c r="L101" s="477" t="s">
        <v>2125</v>
      </c>
    </row>
    <row r="102" ht="18" customHeight="1" spans="1:12">
      <c r="A102" s="475">
        <v>8004</v>
      </c>
      <c r="B102" s="476" t="s">
        <v>2371</v>
      </c>
      <c r="C102" s="477" t="s">
        <v>551</v>
      </c>
      <c r="D102" s="477" t="s">
        <v>2372</v>
      </c>
      <c r="E102" s="477"/>
      <c r="F102" s="477" t="s">
        <v>2302</v>
      </c>
      <c r="G102" s="477" t="s">
        <v>2145</v>
      </c>
      <c r="H102" s="477" t="s">
        <v>2302</v>
      </c>
      <c r="I102" s="477" t="s">
        <v>2211</v>
      </c>
      <c r="J102" s="477" t="s">
        <v>2373</v>
      </c>
      <c r="K102" s="477">
        <v>100</v>
      </c>
      <c r="L102" s="477" t="s">
        <v>2125</v>
      </c>
    </row>
    <row r="103" ht="18" customHeight="1" spans="1:12">
      <c r="A103" s="475">
        <v>8005</v>
      </c>
      <c r="B103" s="476" t="s">
        <v>2374</v>
      </c>
      <c r="C103" s="477" t="s">
        <v>2200</v>
      </c>
      <c r="D103" s="477" t="s">
        <v>2375</v>
      </c>
      <c r="E103" s="944" t="s">
        <v>2131</v>
      </c>
      <c r="F103" s="477">
        <v>10</v>
      </c>
      <c r="G103" s="477" t="s">
        <v>2145</v>
      </c>
      <c r="H103" s="477" t="s">
        <v>2197</v>
      </c>
      <c r="I103" s="477">
        <v>1</v>
      </c>
      <c r="J103" s="477" t="s">
        <v>2376</v>
      </c>
      <c r="K103" s="477">
        <v>100</v>
      </c>
      <c r="L103" s="477" t="s">
        <v>2125</v>
      </c>
    </row>
    <row r="104" ht="18" customHeight="1" spans="1:12">
      <c r="A104" s="475">
        <v>8006</v>
      </c>
      <c r="B104" s="476" t="s">
        <v>2377</v>
      </c>
      <c r="C104" s="477" t="s">
        <v>2378</v>
      </c>
      <c r="D104" s="477" t="s">
        <v>2379</v>
      </c>
      <c r="E104" s="477"/>
      <c r="F104" s="477">
        <v>20</v>
      </c>
      <c r="G104" s="477" t="s">
        <v>2145</v>
      </c>
      <c r="H104" s="477" t="s">
        <v>2265</v>
      </c>
      <c r="I104" s="477">
        <v>1</v>
      </c>
      <c r="J104" s="477" t="s">
        <v>2302</v>
      </c>
      <c r="K104" s="477">
        <v>99</v>
      </c>
      <c r="L104" s="477" t="s">
        <v>2156</v>
      </c>
    </row>
    <row r="105" ht="18" customHeight="1" spans="1:12">
      <c r="A105" s="475">
        <v>8007</v>
      </c>
      <c r="B105" s="476" t="s">
        <v>2380</v>
      </c>
      <c r="C105" s="477" t="s">
        <v>2378</v>
      </c>
      <c r="D105" s="477" t="s">
        <v>2381</v>
      </c>
      <c r="E105" s="477"/>
      <c r="F105" s="477" t="s">
        <v>2382</v>
      </c>
      <c r="G105" s="477" t="s">
        <v>2145</v>
      </c>
      <c r="H105" s="477">
        <v>1</v>
      </c>
      <c r="I105" s="477">
        <v>1</v>
      </c>
      <c r="J105" s="477" t="s">
        <v>2302</v>
      </c>
      <c r="K105" s="477">
        <v>98</v>
      </c>
      <c r="L105" s="477" t="s">
        <v>2156</v>
      </c>
    </row>
    <row r="106" ht="18" customHeight="1" spans="1:12">
      <c r="A106" s="475">
        <v>8008</v>
      </c>
      <c r="B106" s="476" t="s">
        <v>635</v>
      </c>
      <c r="C106" s="477" t="s">
        <v>2383</v>
      </c>
      <c r="D106" s="477" t="s">
        <v>2261</v>
      </c>
      <c r="E106" s="944" t="s">
        <v>2131</v>
      </c>
      <c r="F106" s="477" t="s">
        <v>2384</v>
      </c>
      <c r="G106" s="477" t="s">
        <v>2145</v>
      </c>
      <c r="H106" s="477">
        <v>1</v>
      </c>
      <c r="I106" s="477" t="s">
        <v>2385</v>
      </c>
      <c r="J106" s="477" t="s">
        <v>2302</v>
      </c>
      <c r="K106" s="477">
        <v>93</v>
      </c>
      <c r="L106" s="477" t="s">
        <v>2125</v>
      </c>
    </row>
    <row r="107" ht="18" customHeight="1" spans="1:12">
      <c r="A107" s="475">
        <v>8009</v>
      </c>
      <c r="B107" s="476" t="s">
        <v>2386</v>
      </c>
      <c r="C107" s="477" t="s">
        <v>638</v>
      </c>
      <c r="D107" s="477" t="s">
        <v>2387</v>
      </c>
      <c r="E107" s="477"/>
      <c r="F107" s="477" t="s">
        <v>2388</v>
      </c>
      <c r="G107" s="477" t="s">
        <v>2145</v>
      </c>
      <c r="H107" s="477">
        <v>2</v>
      </c>
      <c r="I107" s="477" t="s">
        <v>2389</v>
      </c>
      <c r="J107" s="477" t="s">
        <v>2302</v>
      </c>
      <c r="K107" s="477">
        <v>100</v>
      </c>
      <c r="L107" s="477" t="s">
        <v>2156</v>
      </c>
    </row>
    <row r="108" ht="18" customHeight="1" spans="1:12">
      <c r="A108" s="475">
        <v>8010</v>
      </c>
      <c r="B108" s="476" t="s">
        <v>2390</v>
      </c>
      <c r="C108" s="477" t="s">
        <v>638</v>
      </c>
      <c r="D108" s="477" t="s">
        <v>2391</v>
      </c>
      <c r="E108" s="477"/>
      <c r="F108" s="477" t="s">
        <v>2388</v>
      </c>
      <c r="G108" s="477" t="s">
        <v>2145</v>
      </c>
      <c r="H108" s="477" t="s">
        <v>2216</v>
      </c>
      <c r="I108" s="477" t="s">
        <v>2389</v>
      </c>
      <c r="J108" s="477">
        <v>1500</v>
      </c>
      <c r="K108" s="477">
        <v>99</v>
      </c>
      <c r="L108" s="477" t="s">
        <v>2125</v>
      </c>
    </row>
    <row r="109" ht="18" customHeight="1" spans="1:12">
      <c r="A109" s="475">
        <v>8011</v>
      </c>
      <c r="B109" s="476" t="s">
        <v>2392</v>
      </c>
      <c r="C109" s="477" t="s">
        <v>638</v>
      </c>
      <c r="D109" s="477" t="s">
        <v>2393</v>
      </c>
      <c r="E109" s="477"/>
      <c r="F109" s="477" t="s">
        <v>2394</v>
      </c>
      <c r="G109" s="477" t="s">
        <v>2145</v>
      </c>
      <c r="H109" s="477">
        <v>1</v>
      </c>
      <c r="I109" s="477" t="s">
        <v>2389</v>
      </c>
      <c r="J109" s="477" t="s">
        <v>2302</v>
      </c>
      <c r="K109" s="477">
        <v>100</v>
      </c>
      <c r="L109" s="477" t="s">
        <v>2156</v>
      </c>
    </row>
    <row r="110" ht="18" customHeight="1" spans="1:12">
      <c r="A110" s="475">
        <v>8012</v>
      </c>
      <c r="B110" s="476" t="s">
        <v>2395</v>
      </c>
      <c r="C110" s="477" t="s">
        <v>638</v>
      </c>
      <c r="D110" s="477" t="s">
        <v>2396</v>
      </c>
      <c r="E110" s="477"/>
      <c r="F110" s="477" t="s">
        <v>2397</v>
      </c>
      <c r="G110" s="477" t="s">
        <v>2145</v>
      </c>
      <c r="H110" s="477">
        <v>2</v>
      </c>
      <c r="I110" s="477" t="s">
        <v>2398</v>
      </c>
      <c r="J110" s="477" t="s">
        <v>2302</v>
      </c>
      <c r="K110" s="477">
        <v>98</v>
      </c>
      <c r="L110" s="477" t="s">
        <v>2156</v>
      </c>
    </row>
    <row r="111" ht="18" customHeight="1" spans="1:12">
      <c r="A111" s="475">
        <v>8013</v>
      </c>
      <c r="B111" s="476" t="s">
        <v>2399</v>
      </c>
      <c r="C111" s="477" t="s">
        <v>641</v>
      </c>
      <c r="D111" s="477" t="s">
        <v>2400</v>
      </c>
      <c r="E111" s="477"/>
      <c r="F111" s="477" t="s">
        <v>2401</v>
      </c>
      <c r="G111" s="477" t="s">
        <v>2145</v>
      </c>
      <c r="H111" s="477" t="s">
        <v>2402</v>
      </c>
      <c r="I111" s="477" t="s">
        <v>2211</v>
      </c>
      <c r="J111" s="477" t="s">
        <v>2302</v>
      </c>
      <c r="K111" s="477">
        <v>95</v>
      </c>
      <c r="L111" s="477" t="s">
        <v>2125</v>
      </c>
    </row>
    <row r="112" ht="18" customHeight="1" spans="1:12">
      <c r="A112" s="475">
        <v>8014</v>
      </c>
      <c r="B112" s="476" t="s">
        <v>2403</v>
      </c>
      <c r="C112" s="477" t="s">
        <v>641</v>
      </c>
      <c r="D112" s="477" t="s">
        <v>2404</v>
      </c>
      <c r="E112" s="477"/>
      <c r="F112" s="477" t="s">
        <v>2401</v>
      </c>
      <c r="G112" s="477" t="s">
        <v>2145</v>
      </c>
      <c r="H112" s="477" t="s">
        <v>2402</v>
      </c>
      <c r="I112" s="477" t="s">
        <v>2211</v>
      </c>
      <c r="J112" s="477" t="s">
        <v>2302</v>
      </c>
      <c r="K112" s="477">
        <v>99</v>
      </c>
      <c r="L112" s="477" t="s">
        <v>2156</v>
      </c>
    </row>
    <row r="113" ht="18" customHeight="1" spans="1:12">
      <c r="A113" s="475">
        <v>8015</v>
      </c>
      <c r="B113" s="476" t="s">
        <v>2405</v>
      </c>
      <c r="C113" s="477" t="s">
        <v>641</v>
      </c>
      <c r="D113" s="477" t="s">
        <v>2406</v>
      </c>
      <c r="E113" s="477"/>
      <c r="F113" s="477" t="s">
        <v>2401</v>
      </c>
      <c r="G113" s="477" t="s">
        <v>2145</v>
      </c>
      <c r="H113" s="477" t="s">
        <v>2401</v>
      </c>
      <c r="I113" s="477" t="s">
        <v>2211</v>
      </c>
      <c r="J113" s="477" t="s">
        <v>2302</v>
      </c>
      <c r="K113" s="477">
        <v>99</v>
      </c>
      <c r="L113" s="477" t="s">
        <v>2125</v>
      </c>
    </row>
    <row r="114" ht="18" customHeight="1" spans="1:12">
      <c r="A114" s="475">
        <v>8016</v>
      </c>
      <c r="B114" s="476" t="s">
        <v>2407</v>
      </c>
      <c r="C114" s="477" t="s">
        <v>641</v>
      </c>
      <c r="D114" s="477" t="s">
        <v>2408</v>
      </c>
      <c r="E114" s="477"/>
      <c r="F114" s="477" t="s">
        <v>2401</v>
      </c>
      <c r="G114" s="477" t="s">
        <v>2145</v>
      </c>
      <c r="H114" s="477" t="s">
        <v>2401</v>
      </c>
      <c r="I114" s="477" t="s">
        <v>2211</v>
      </c>
      <c r="J114" s="477" t="s">
        <v>2302</v>
      </c>
      <c r="K114" s="477">
        <v>99</v>
      </c>
      <c r="L114" s="477" t="s">
        <v>2156</v>
      </c>
    </row>
    <row r="115" ht="16.5" spans="1:12">
      <c r="A115" s="214"/>
      <c r="B115" s="214"/>
      <c r="C115" s="214"/>
      <c r="D115" s="214"/>
      <c r="E115" s="214"/>
      <c r="F115" s="214"/>
      <c r="G115" s="214"/>
      <c r="H115" s="177"/>
      <c r="I115" s="214"/>
      <c r="J115" s="214"/>
      <c r="K115" s="177"/>
      <c r="L115" s="177"/>
    </row>
    <row r="116" ht="16.5" spans="1:12">
      <c r="A116" s="177"/>
      <c r="B116" s="177" t="s">
        <v>2409</v>
      </c>
      <c r="C116" s="214"/>
      <c r="D116" s="214"/>
      <c r="E116" s="214"/>
      <c r="F116" s="214"/>
      <c r="G116" s="214"/>
      <c r="H116" s="177"/>
      <c r="I116" s="214"/>
      <c r="J116" s="214"/>
      <c r="K116" s="177"/>
      <c r="L116" s="177"/>
    </row>
    <row r="117" ht="16.5" spans="1:12">
      <c r="A117" s="214"/>
      <c r="B117" s="214"/>
      <c r="C117" s="214"/>
      <c r="D117" s="214"/>
      <c r="E117" s="214"/>
      <c r="F117" s="214"/>
      <c r="G117" s="214"/>
      <c r="H117" s="177"/>
      <c r="I117" s="214"/>
      <c r="J117" s="214"/>
      <c r="K117" s="177"/>
      <c r="L117" s="177"/>
    </row>
    <row r="118" ht="16.5" spans="1:12">
      <c r="A118" s="214"/>
      <c r="B118" s="214" t="s">
        <v>2410</v>
      </c>
      <c r="C118" s="214"/>
      <c r="D118" s="214"/>
      <c r="E118" s="214"/>
      <c r="F118" s="214"/>
      <c r="G118" s="214"/>
      <c r="H118" s="177"/>
      <c r="I118" s="214"/>
      <c r="J118" s="214"/>
      <c r="K118" s="177"/>
      <c r="L118" s="177"/>
    </row>
    <row r="119" ht="16.5" spans="1:12">
      <c r="A119" s="214"/>
      <c r="B119" s="214" t="s">
        <v>2411</v>
      </c>
      <c r="C119" s="214"/>
      <c r="D119" s="214"/>
      <c r="E119" s="214"/>
      <c r="F119" s="214"/>
      <c r="G119" s="214"/>
      <c r="H119" s="177"/>
      <c r="I119" s="214"/>
      <c r="J119" s="214"/>
      <c r="K119" s="177"/>
      <c r="L119" s="177"/>
    </row>
    <row r="120" ht="16.5" spans="1:12">
      <c r="A120" s="214"/>
      <c r="B120" s="214"/>
      <c r="C120" s="214"/>
      <c r="D120" s="214"/>
      <c r="E120" s="214"/>
      <c r="F120" s="214"/>
      <c r="G120" s="214"/>
      <c r="H120" s="177"/>
      <c r="I120" s="214"/>
      <c r="J120" s="214"/>
      <c r="K120" s="177"/>
      <c r="L120" s="177"/>
    </row>
    <row r="121" ht="16.5" spans="1:12">
      <c r="A121" s="214"/>
      <c r="B121" s="214" t="s">
        <v>2412</v>
      </c>
      <c r="C121" s="214"/>
      <c r="D121" s="214"/>
      <c r="E121" s="214"/>
      <c r="F121" s="214"/>
      <c r="G121" s="214"/>
      <c r="H121" s="177"/>
      <c r="I121" s="214"/>
      <c r="J121" s="214"/>
      <c r="K121" s="177"/>
      <c r="L121" s="177"/>
    </row>
    <row r="122" ht="16.5" spans="1:12">
      <c r="A122" s="214"/>
      <c r="B122" s="214" t="s">
        <v>2413</v>
      </c>
      <c r="C122" s="214"/>
      <c r="D122" s="214"/>
      <c r="E122" s="214"/>
      <c r="F122" s="214"/>
      <c r="G122" s="214"/>
      <c r="H122" s="177"/>
      <c r="I122" s="214"/>
      <c r="J122" s="214"/>
      <c r="K122" s="177"/>
      <c r="L122" s="177"/>
    </row>
    <row r="123" ht="16.5" spans="1:12">
      <c r="A123" s="214"/>
      <c r="B123" s="214" t="s">
        <v>2414</v>
      </c>
      <c r="C123" s="214"/>
      <c r="D123" s="214"/>
      <c r="E123" s="214"/>
      <c r="F123" s="214"/>
      <c r="G123" s="214"/>
      <c r="H123" s="177"/>
      <c r="I123" s="214"/>
      <c r="J123" s="214"/>
      <c r="K123" s="177"/>
      <c r="L123" s="177"/>
    </row>
    <row r="124" ht="16.5" spans="1:12">
      <c r="A124" s="214"/>
      <c r="B124" s="214" t="s">
        <v>2415</v>
      </c>
      <c r="C124" s="214"/>
      <c r="D124" s="214"/>
      <c r="E124" s="214"/>
      <c r="F124" s="214"/>
      <c r="G124" s="214"/>
      <c r="H124" s="177"/>
      <c r="I124" s="214"/>
      <c r="J124" s="214"/>
      <c r="K124" s="177"/>
      <c r="L124" s="177"/>
    </row>
    <row r="125" ht="16.5" spans="1:12">
      <c r="A125" s="214"/>
      <c r="B125" s="214"/>
      <c r="C125" s="214"/>
      <c r="D125" s="214"/>
      <c r="E125" s="214"/>
      <c r="F125" s="214"/>
      <c r="G125" s="214"/>
      <c r="H125" s="177"/>
      <c r="I125" s="214"/>
      <c r="J125" s="214"/>
      <c r="K125" s="177"/>
      <c r="L125" s="177"/>
    </row>
    <row r="126" ht="16.5" spans="1:12">
      <c r="A126" s="214"/>
      <c r="B126" s="214" t="s">
        <v>2416</v>
      </c>
      <c r="C126" s="214"/>
      <c r="D126" s="214"/>
      <c r="E126" s="214"/>
      <c r="F126" s="214"/>
      <c r="G126" s="214"/>
      <c r="H126" s="177"/>
      <c r="I126" s="214"/>
      <c r="J126" s="214"/>
      <c r="K126" s="177"/>
      <c r="L126" s="177"/>
    </row>
    <row r="127" ht="16.5" spans="1:12">
      <c r="A127" s="214"/>
      <c r="B127" s="214"/>
      <c r="C127" s="214"/>
      <c r="D127" s="214"/>
      <c r="E127" s="214"/>
      <c r="F127" s="214"/>
      <c r="G127" s="214"/>
      <c r="H127" s="177"/>
      <c r="I127" s="214"/>
      <c r="J127" s="214"/>
      <c r="K127" s="177"/>
      <c r="L127" s="177"/>
    </row>
    <row r="128" ht="16.5" spans="1:12">
      <c r="A128" s="214"/>
      <c r="B128" s="214"/>
      <c r="C128" s="214"/>
      <c r="D128" s="214"/>
      <c r="E128" s="214"/>
      <c r="F128" s="214"/>
      <c r="G128" s="214"/>
      <c r="H128" s="177"/>
      <c r="I128" s="214"/>
      <c r="J128" s="214"/>
      <c r="K128" s="177"/>
      <c r="L128" s="177"/>
    </row>
    <row r="129" ht="17.25" spans="1:12">
      <c r="A129" s="214"/>
      <c r="B129" s="214"/>
      <c r="C129" s="214"/>
      <c r="D129" s="214"/>
      <c r="E129" s="214"/>
      <c r="F129" s="214"/>
      <c r="G129" s="214"/>
      <c r="H129" s="177"/>
      <c r="I129" s="214"/>
      <c r="J129" s="214"/>
      <c r="K129" s="177"/>
      <c r="L129" s="177"/>
    </row>
    <row r="130" ht="23.25" customHeight="1" spans="1:12">
      <c r="A130" s="480"/>
      <c r="B130" s="481" t="s">
        <v>2417</v>
      </c>
      <c r="C130" s="482" t="s">
        <v>2418</v>
      </c>
      <c r="D130" s="482" t="s">
        <v>679</v>
      </c>
      <c r="E130" s="482"/>
      <c r="F130" s="482" t="s">
        <v>2419</v>
      </c>
      <c r="G130" s="483" t="s">
        <v>800</v>
      </c>
      <c r="H130" s="62"/>
      <c r="I130" s="62"/>
      <c r="J130" s="62"/>
      <c r="K130" s="62"/>
      <c r="L130" s="112"/>
    </row>
    <row r="131" ht="30" customHeight="1" spans="1:12">
      <c r="A131" s="484"/>
      <c r="B131" s="485" t="s">
        <v>2420</v>
      </c>
      <c r="C131" s="55"/>
      <c r="D131" s="55"/>
      <c r="E131" s="55"/>
      <c r="F131" s="55"/>
      <c r="G131" s="55"/>
      <c r="H131" s="55"/>
      <c r="I131" s="55"/>
      <c r="J131" s="55"/>
      <c r="K131" s="55"/>
      <c r="L131" s="110"/>
    </row>
    <row r="132" ht="19.5" spans="1:12">
      <c r="A132" s="486">
        <v>9001</v>
      </c>
      <c r="B132" s="487" t="s">
        <v>2421</v>
      </c>
      <c r="C132" s="488" t="s">
        <v>2422</v>
      </c>
      <c r="D132" s="488" t="s">
        <v>2231</v>
      </c>
      <c r="E132" s="488"/>
      <c r="F132" s="488" t="s">
        <v>2423</v>
      </c>
      <c r="G132" s="488" t="s">
        <v>2424</v>
      </c>
      <c r="H132" s="488"/>
      <c r="I132" s="504"/>
      <c r="J132" s="504"/>
      <c r="K132" s="488"/>
      <c r="L132" s="505"/>
    </row>
    <row r="133" ht="19.5" spans="1:12">
      <c r="A133" s="486">
        <v>9002</v>
      </c>
      <c r="B133" s="489" t="s">
        <v>2425</v>
      </c>
      <c r="C133" s="489" t="s">
        <v>2426</v>
      </c>
      <c r="D133" s="489" t="s">
        <v>2427</v>
      </c>
      <c r="E133" s="489"/>
      <c r="F133" s="490" t="s">
        <v>2428</v>
      </c>
      <c r="G133" s="489" t="s">
        <v>2429</v>
      </c>
      <c r="H133" s="489"/>
      <c r="I133" s="506"/>
      <c r="J133" s="506"/>
      <c r="K133" s="489"/>
      <c r="L133" s="507"/>
    </row>
    <row r="134" ht="19.5" spans="1:12">
      <c r="A134" s="486">
        <v>9003</v>
      </c>
      <c r="B134" s="489" t="s">
        <v>2430</v>
      </c>
      <c r="C134" s="489" t="s">
        <v>2431</v>
      </c>
      <c r="D134" s="489" t="s">
        <v>2427</v>
      </c>
      <c r="E134" s="489"/>
      <c r="F134" s="489" t="s">
        <v>2432</v>
      </c>
      <c r="G134" s="490" t="s">
        <v>2433</v>
      </c>
      <c r="H134" s="489"/>
      <c r="I134" s="506"/>
      <c r="J134" s="506"/>
      <c r="K134" s="489"/>
      <c r="L134" s="507"/>
    </row>
    <row r="135" ht="19.5" spans="1:12">
      <c r="A135" s="486">
        <v>9004</v>
      </c>
      <c r="B135" s="489" t="s">
        <v>2434</v>
      </c>
      <c r="C135" s="489" t="s">
        <v>2435</v>
      </c>
      <c r="D135" s="489" t="s">
        <v>2231</v>
      </c>
      <c r="E135" s="489"/>
      <c r="F135" s="489" t="s">
        <v>2436</v>
      </c>
      <c r="G135" s="489" t="s">
        <v>2437</v>
      </c>
      <c r="H135" s="489"/>
      <c r="I135" s="506"/>
      <c r="J135" s="506"/>
      <c r="K135" s="489"/>
      <c r="L135" s="507"/>
    </row>
    <row r="136" ht="19.5" spans="1:12">
      <c r="A136" s="486">
        <v>9005</v>
      </c>
      <c r="B136" s="489" t="s">
        <v>2438</v>
      </c>
      <c r="C136" s="489" t="s">
        <v>2439</v>
      </c>
      <c r="D136" s="489" t="s">
        <v>2440</v>
      </c>
      <c r="E136" s="489"/>
      <c r="F136" s="489" t="s">
        <v>2441</v>
      </c>
      <c r="G136" s="490" t="s">
        <v>2442</v>
      </c>
      <c r="H136" s="489"/>
      <c r="I136" s="506"/>
      <c r="J136" s="506"/>
      <c r="K136" s="489"/>
      <c r="L136" s="507"/>
    </row>
    <row r="137" ht="19.5" spans="1:12">
      <c r="A137" s="486">
        <v>9006</v>
      </c>
      <c r="B137" s="490" t="s">
        <v>2443</v>
      </c>
      <c r="C137" s="489" t="s">
        <v>2444</v>
      </c>
      <c r="D137" s="489" t="s">
        <v>2427</v>
      </c>
      <c r="E137" s="489"/>
      <c r="F137" s="489" t="s">
        <v>2445</v>
      </c>
      <c r="G137" s="490" t="s">
        <v>2446</v>
      </c>
      <c r="H137" s="489"/>
      <c r="I137" s="506"/>
      <c r="J137" s="506"/>
      <c r="K137" s="489"/>
      <c r="L137" s="507"/>
    </row>
    <row r="138" ht="19.5" spans="1:12">
      <c r="A138" s="486">
        <v>9007</v>
      </c>
      <c r="B138" s="489" t="s">
        <v>2447</v>
      </c>
      <c r="C138" s="489" t="s">
        <v>2448</v>
      </c>
      <c r="D138" s="489" t="s">
        <v>2427</v>
      </c>
      <c r="E138" s="489"/>
      <c r="F138" s="489" t="s">
        <v>2449</v>
      </c>
      <c r="G138" s="489" t="s">
        <v>2450</v>
      </c>
      <c r="H138" s="489"/>
      <c r="I138" s="506"/>
      <c r="J138" s="506"/>
      <c r="K138" s="489"/>
      <c r="L138" s="507"/>
    </row>
    <row r="139" ht="19.5" spans="1:12">
      <c r="A139" s="486">
        <v>9008</v>
      </c>
      <c r="B139" s="489" t="s">
        <v>2451</v>
      </c>
      <c r="C139" s="489" t="s">
        <v>2452</v>
      </c>
      <c r="D139" s="489" t="s">
        <v>2427</v>
      </c>
      <c r="E139" s="489"/>
      <c r="F139" s="489" t="s">
        <v>2453</v>
      </c>
      <c r="G139" s="489" t="s">
        <v>2454</v>
      </c>
      <c r="H139" s="489"/>
      <c r="I139" s="506"/>
      <c r="J139" s="506"/>
      <c r="K139" s="489"/>
      <c r="L139" s="507"/>
    </row>
    <row r="140" ht="19.5" spans="1:12">
      <c r="A140" s="486">
        <v>9009</v>
      </c>
      <c r="B140" s="489" t="s">
        <v>2455</v>
      </c>
      <c r="C140" s="489" t="s">
        <v>2444</v>
      </c>
      <c r="D140" s="489" t="s">
        <v>2456</v>
      </c>
      <c r="E140" s="489"/>
      <c r="F140" s="489"/>
      <c r="G140" s="489" t="s">
        <v>2457</v>
      </c>
      <c r="H140" s="489"/>
      <c r="I140" s="506"/>
      <c r="J140" s="506"/>
      <c r="K140" s="489"/>
      <c r="L140" s="507"/>
    </row>
    <row r="141" ht="19.5" spans="1:12">
      <c r="A141" s="486">
        <v>9010</v>
      </c>
      <c r="B141" s="489" t="s">
        <v>2458</v>
      </c>
      <c r="C141" s="489" t="s">
        <v>2459</v>
      </c>
      <c r="D141" s="489" t="s">
        <v>2440</v>
      </c>
      <c r="E141" s="489"/>
      <c r="F141" s="489" t="s">
        <v>2460</v>
      </c>
      <c r="G141" s="489" t="s">
        <v>2461</v>
      </c>
      <c r="H141" s="489"/>
      <c r="I141" s="506"/>
      <c r="J141" s="506"/>
      <c r="K141" s="489"/>
      <c r="L141" s="507"/>
    </row>
    <row r="142" ht="20.25" spans="1:12">
      <c r="A142" s="491">
        <v>9011</v>
      </c>
      <c r="B142" s="492" t="s">
        <v>2462</v>
      </c>
      <c r="C142" s="492" t="s">
        <v>2463</v>
      </c>
      <c r="D142" s="492" t="s">
        <v>2427</v>
      </c>
      <c r="E142" s="492"/>
      <c r="F142" s="493" t="s">
        <v>2464</v>
      </c>
      <c r="G142" s="492" t="s">
        <v>2465</v>
      </c>
      <c r="H142" s="492"/>
      <c r="I142" s="508"/>
      <c r="J142" s="508"/>
      <c r="K142" s="492"/>
      <c r="L142" s="509"/>
    </row>
    <row r="143" ht="17.25" spans="1:12">
      <c r="A143" s="177"/>
      <c r="B143" s="177"/>
      <c r="C143" s="177"/>
      <c r="D143" s="177"/>
      <c r="E143" s="177"/>
      <c r="F143" s="177"/>
      <c r="G143" s="177"/>
      <c r="H143" s="177"/>
      <c r="I143" s="214"/>
      <c r="J143" s="214"/>
      <c r="K143" s="177"/>
      <c r="L143" s="177"/>
    </row>
    <row r="144" ht="17.25" spans="1:12">
      <c r="A144" s="177"/>
      <c r="B144" s="494" t="s">
        <v>2466</v>
      </c>
      <c r="C144" s="495"/>
      <c r="D144" s="495"/>
      <c r="E144" s="495"/>
      <c r="F144" s="495"/>
      <c r="G144" s="495"/>
      <c r="H144" s="495"/>
      <c r="I144" s="510"/>
      <c r="J144" s="510"/>
      <c r="K144" s="495"/>
      <c r="L144" s="511"/>
    </row>
    <row r="145" ht="17.25" spans="1:12">
      <c r="A145" s="177"/>
      <c r="B145" s="496" t="s">
        <v>2467</v>
      </c>
      <c r="C145" s="497"/>
      <c r="D145" s="497"/>
      <c r="E145" s="497"/>
      <c r="F145" s="497"/>
      <c r="G145" s="497"/>
      <c r="H145" s="497"/>
      <c r="I145" s="512"/>
      <c r="J145" s="512"/>
      <c r="K145" s="497"/>
      <c r="L145" s="513"/>
    </row>
    <row r="146" ht="17.25" spans="1:12">
      <c r="A146" s="177"/>
      <c r="B146" s="496" t="s">
        <v>2468</v>
      </c>
      <c r="C146" s="497"/>
      <c r="D146" s="497"/>
      <c r="E146" s="497"/>
      <c r="F146" s="497"/>
      <c r="G146" s="497"/>
      <c r="H146" s="497"/>
      <c r="I146" s="512"/>
      <c r="J146" s="512"/>
      <c r="K146" s="497"/>
      <c r="L146" s="513"/>
    </row>
    <row r="147" ht="17.25" spans="1:12">
      <c r="A147" s="177"/>
      <c r="B147" s="496" t="s">
        <v>2469</v>
      </c>
      <c r="C147" s="497"/>
      <c r="D147" s="497"/>
      <c r="E147" s="497"/>
      <c r="F147" s="497"/>
      <c r="G147" s="497"/>
      <c r="H147" s="497"/>
      <c r="I147" s="512"/>
      <c r="J147" s="512"/>
      <c r="K147" s="497"/>
      <c r="L147" s="513"/>
    </row>
    <row r="148" ht="17.25" spans="1:12">
      <c r="A148" s="177"/>
      <c r="B148" s="496" t="s">
        <v>2470</v>
      </c>
      <c r="C148" s="497"/>
      <c r="D148" s="497"/>
      <c r="E148" s="497"/>
      <c r="F148" s="497"/>
      <c r="G148" s="497"/>
      <c r="H148" s="497"/>
      <c r="I148" s="512"/>
      <c r="J148" s="512"/>
      <c r="K148" s="497"/>
      <c r="L148" s="513"/>
    </row>
    <row r="149" ht="17.25" spans="1:12">
      <c r="A149" s="177"/>
      <c r="B149" s="496"/>
      <c r="C149" s="497"/>
      <c r="D149" s="497"/>
      <c r="E149" s="497"/>
      <c r="F149" s="497"/>
      <c r="G149" s="497"/>
      <c r="H149" s="497"/>
      <c r="I149" s="512"/>
      <c r="J149" s="512"/>
      <c r="K149" s="497"/>
      <c r="L149" s="513"/>
    </row>
    <row r="150" ht="17.25" spans="1:12">
      <c r="A150" s="177"/>
      <c r="B150" s="498" t="s">
        <v>2471</v>
      </c>
      <c r="C150" s="499"/>
      <c r="D150" s="499"/>
      <c r="E150" s="499"/>
      <c r="F150" s="499"/>
      <c r="G150" s="499"/>
      <c r="H150" s="499"/>
      <c r="I150" s="514"/>
      <c r="J150" s="514"/>
      <c r="K150" s="499"/>
      <c r="L150" s="515"/>
    </row>
    <row r="151" ht="32.25" spans="1:12">
      <c r="A151" s="214"/>
      <c r="B151" s="500" t="s">
        <v>2472</v>
      </c>
      <c r="C151" s="38"/>
      <c r="D151" s="38"/>
      <c r="E151" s="38"/>
      <c r="F151" s="38"/>
      <c r="G151" s="38"/>
      <c r="H151" s="38"/>
      <c r="I151" s="38"/>
      <c r="J151" s="38"/>
      <c r="K151" s="38"/>
      <c r="L151" s="95"/>
    </row>
    <row r="152" ht="16.5" spans="1:12">
      <c r="A152" s="214"/>
      <c r="B152" s="63" t="s">
        <v>676</v>
      </c>
      <c r="C152" s="501" t="s">
        <v>2473</v>
      </c>
      <c r="D152" s="177"/>
      <c r="E152" s="177"/>
      <c r="F152" s="177"/>
      <c r="G152" s="214"/>
      <c r="H152" s="177"/>
      <c r="I152" s="214"/>
      <c r="J152" s="214"/>
      <c r="K152" s="177"/>
      <c r="L152" s="516"/>
    </row>
    <row r="153" ht="16.5" spans="1:12">
      <c r="A153" s="214"/>
      <c r="B153" s="63" t="s">
        <v>2474</v>
      </c>
      <c r="C153" s="177">
        <v>1</v>
      </c>
      <c r="D153" s="177"/>
      <c r="E153" s="177"/>
      <c r="F153" s="177"/>
      <c r="G153" s="214"/>
      <c r="H153" s="177"/>
      <c r="I153" s="214"/>
      <c r="J153" s="214"/>
      <c r="K153" s="177"/>
      <c r="L153" s="516"/>
    </row>
    <row r="154" ht="16.5" spans="1:12">
      <c r="A154" s="214"/>
      <c r="B154" s="63" t="s">
        <v>2475</v>
      </c>
      <c r="C154" s="177">
        <v>2</v>
      </c>
      <c r="D154" s="177"/>
      <c r="E154" s="177"/>
      <c r="F154" s="177"/>
      <c r="G154" s="214"/>
      <c r="H154" s="177"/>
      <c r="I154" s="214"/>
      <c r="J154" s="214"/>
      <c r="K154" s="177"/>
      <c r="L154" s="516"/>
    </row>
    <row r="155" ht="16.5" spans="1:12">
      <c r="A155" s="214"/>
      <c r="B155" s="63" t="s">
        <v>2476</v>
      </c>
      <c r="C155" s="177">
        <v>3</v>
      </c>
      <c r="D155" s="177"/>
      <c r="E155" s="177"/>
      <c r="F155" s="177"/>
      <c r="G155" s="214"/>
      <c r="H155" s="177"/>
      <c r="I155" s="214"/>
      <c r="J155" s="214"/>
      <c r="K155" s="177"/>
      <c r="L155" s="516"/>
    </row>
    <row r="156" ht="16.5" spans="1:12">
      <c r="A156" s="214"/>
      <c r="B156" s="63" t="s">
        <v>2477</v>
      </c>
      <c r="C156" s="177">
        <v>5</v>
      </c>
      <c r="D156" s="177"/>
      <c r="E156" s="177"/>
      <c r="F156" s="177"/>
      <c r="G156" s="214"/>
      <c r="H156" s="177"/>
      <c r="I156" s="214"/>
      <c r="J156" s="214"/>
      <c r="K156" s="177"/>
      <c r="L156" s="516"/>
    </row>
    <row r="157" ht="16.5" spans="1:12">
      <c r="A157" s="214"/>
      <c r="B157" s="63" t="s">
        <v>2478</v>
      </c>
      <c r="C157" s="177">
        <v>8</v>
      </c>
      <c r="D157" s="177"/>
      <c r="E157" s="177"/>
      <c r="F157" s="177"/>
      <c r="G157" s="214"/>
      <c r="H157" s="177"/>
      <c r="I157" s="214"/>
      <c r="J157" s="214"/>
      <c r="K157" s="177"/>
      <c r="L157" s="516"/>
    </row>
    <row r="158" ht="16.5" spans="1:12">
      <c r="A158" s="214"/>
      <c r="B158" s="63" t="s">
        <v>2479</v>
      </c>
      <c r="C158" s="177">
        <v>15</v>
      </c>
      <c r="D158" s="177"/>
      <c r="E158" s="177"/>
      <c r="F158" s="177"/>
      <c r="G158" s="214"/>
      <c r="H158" s="177"/>
      <c r="I158" s="214"/>
      <c r="J158" s="214"/>
      <c r="K158" s="177"/>
      <c r="L158" s="516"/>
    </row>
    <row r="159" ht="16.5" spans="1:12">
      <c r="A159" s="214"/>
      <c r="B159" s="63" t="s">
        <v>2480</v>
      </c>
      <c r="C159" s="177">
        <v>19</v>
      </c>
      <c r="D159" s="177"/>
      <c r="E159" s="177"/>
      <c r="F159" s="177"/>
      <c r="G159" s="214"/>
      <c r="H159" s="177"/>
      <c r="I159" s="214"/>
      <c r="J159" s="214"/>
      <c r="K159" s="177"/>
      <c r="L159" s="516"/>
    </row>
    <row r="160" ht="16.5" spans="1:12">
      <c r="A160" s="214"/>
      <c r="B160" s="63" t="s">
        <v>2481</v>
      </c>
      <c r="C160" s="177">
        <v>20</v>
      </c>
      <c r="D160" s="177"/>
      <c r="E160" s="177"/>
      <c r="F160" s="177"/>
      <c r="G160" s="214"/>
      <c r="H160" s="177"/>
      <c r="I160" s="214"/>
      <c r="J160" s="214"/>
      <c r="K160" s="177"/>
      <c r="L160" s="516"/>
    </row>
    <row r="161" ht="16.5" spans="1:12">
      <c r="A161" s="214"/>
      <c r="B161" s="63" t="s">
        <v>2482</v>
      </c>
      <c r="C161" s="177"/>
      <c r="D161" s="177"/>
      <c r="E161" s="177"/>
      <c r="F161" s="177"/>
      <c r="G161" s="214"/>
      <c r="H161" s="177"/>
      <c r="I161" s="214"/>
      <c r="J161" s="214"/>
      <c r="K161" s="177"/>
      <c r="L161" s="516"/>
    </row>
    <row r="162" ht="16.5" spans="1:12">
      <c r="A162" s="214"/>
      <c r="B162" s="63" t="s">
        <v>2483</v>
      </c>
      <c r="C162" s="177"/>
      <c r="D162" s="177"/>
      <c r="E162" s="177"/>
      <c r="F162" s="177"/>
      <c r="G162" s="214"/>
      <c r="H162" s="177"/>
      <c r="I162" s="214"/>
      <c r="J162" s="214"/>
      <c r="K162" s="177"/>
      <c r="L162" s="516"/>
    </row>
    <row r="163" ht="16.5" spans="1:12">
      <c r="A163" s="214"/>
      <c r="B163" s="63" t="s">
        <v>2484</v>
      </c>
      <c r="C163" s="177"/>
      <c r="D163" s="177"/>
      <c r="E163" s="177"/>
      <c r="F163" s="177"/>
      <c r="G163" s="214"/>
      <c r="H163" s="177"/>
      <c r="I163" s="214"/>
      <c r="J163" s="214"/>
      <c r="K163" s="177"/>
      <c r="L163" s="516"/>
    </row>
    <row r="164" ht="17.25" spans="1:12">
      <c r="A164" s="214"/>
      <c r="B164" s="221" t="s">
        <v>2485</v>
      </c>
      <c r="C164" s="502"/>
      <c r="D164" s="502"/>
      <c r="E164" s="502"/>
      <c r="F164" s="502"/>
      <c r="G164" s="503"/>
      <c r="H164" s="502"/>
      <c r="I164" s="503"/>
      <c r="J164" s="503"/>
      <c r="K164" s="502"/>
      <c r="L164" s="517"/>
    </row>
    <row r="165" ht="16.5" spans="1:12">
      <c r="A165" s="214"/>
      <c r="B165" s="177"/>
      <c r="C165" s="177"/>
      <c r="D165" s="177"/>
      <c r="E165" s="177"/>
      <c r="F165" s="177"/>
      <c r="G165" s="214"/>
      <c r="H165" s="177"/>
      <c r="I165" s="214"/>
      <c r="J165" s="214"/>
      <c r="K165" s="177"/>
      <c r="L165" s="177"/>
    </row>
  </sheetData>
  <mergeCells count="11">
    <mergeCell ref="B2:L2"/>
    <mergeCell ref="B32:L32"/>
    <mergeCell ref="B49:L49"/>
    <mergeCell ref="B62:L62"/>
    <mergeCell ref="B72:L72"/>
    <mergeCell ref="B82:L82"/>
    <mergeCell ref="B89:L89"/>
    <mergeCell ref="B98:L98"/>
    <mergeCell ref="G130:L130"/>
    <mergeCell ref="B131:L131"/>
    <mergeCell ref="B151:L151"/>
  </mergeCells>
  <pageMargins left="0.75" right="0.75" top="1" bottom="1" header="0.5" footer="0.5"/>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outlinePr summaryBelow="0" summaryRight="0"/>
  </sheetPr>
  <dimension ref="A1:S493"/>
  <sheetViews>
    <sheetView workbookViewId="0">
      <selection activeCell="A1" sqref="A1:S1"/>
    </sheetView>
  </sheetViews>
  <sheetFormatPr defaultColWidth="11.2166666666667" defaultRowHeight="15" customHeight="1"/>
  <cols>
    <col min="1" max="1" width="16.6666666666667" customWidth="1"/>
    <col min="2" max="12" width="4" customWidth="1"/>
    <col min="13" max="19" width="8.66666666666667" customWidth="1"/>
  </cols>
  <sheetData>
    <row r="1" ht="16.5" spans="1:19">
      <c r="A1" s="458" t="s">
        <v>2486</v>
      </c>
      <c r="B1" s="459"/>
      <c r="C1" s="459"/>
      <c r="D1" s="459"/>
      <c r="E1" s="459"/>
      <c r="F1" s="459"/>
      <c r="G1" s="459"/>
      <c r="H1" s="459"/>
      <c r="I1" s="459"/>
      <c r="J1" s="459"/>
      <c r="K1" s="459"/>
      <c r="L1" s="459"/>
      <c r="M1" s="459"/>
      <c r="N1" s="459"/>
      <c r="O1" s="459"/>
      <c r="P1" s="459"/>
      <c r="Q1" s="459"/>
      <c r="R1" s="459"/>
      <c r="S1" s="468"/>
    </row>
    <row r="2" ht="16.5" spans="1:19">
      <c r="A2" s="460" t="s">
        <v>2487</v>
      </c>
      <c r="B2" s="461"/>
      <c r="C2" s="461"/>
      <c r="D2" s="461"/>
      <c r="E2" s="461"/>
      <c r="F2" s="461"/>
      <c r="G2" s="461"/>
      <c r="H2" s="461"/>
      <c r="I2" s="461"/>
      <c r="J2" s="461"/>
      <c r="K2" s="461"/>
      <c r="L2" s="461"/>
      <c r="M2" s="461"/>
      <c r="N2" s="461"/>
      <c r="O2" s="461"/>
      <c r="P2" s="461"/>
      <c r="Q2" s="461"/>
      <c r="R2" s="461"/>
      <c r="S2" s="469"/>
    </row>
    <row r="3" ht="17.25" spans="1:19">
      <c r="A3" s="462" t="s">
        <v>2488</v>
      </c>
      <c r="B3" s="463"/>
      <c r="C3" s="463"/>
      <c r="D3" s="463"/>
      <c r="E3" s="463"/>
      <c r="F3" s="463"/>
      <c r="G3" s="463"/>
      <c r="H3" s="463"/>
      <c r="I3" s="463"/>
      <c r="J3" s="463"/>
      <c r="K3" s="463"/>
      <c r="L3" s="463"/>
      <c r="M3" s="463"/>
      <c r="N3" s="463"/>
      <c r="O3" s="463"/>
      <c r="P3" s="463"/>
      <c r="Q3" s="463"/>
      <c r="R3" s="463"/>
      <c r="S3" s="470"/>
    </row>
    <row r="4" ht="16.5" spans="1:19">
      <c r="A4" s="464"/>
      <c r="B4" s="183"/>
      <c r="C4" s="183"/>
      <c r="D4" s="183"/>
      <c r="E4" s="183"/>
      <c r="F4" s="183"/>
      <c r="G4" s="183"/>
      <c r="H4" s="183"/>
      <c r="I4" s="183"/>
      <c r="J4" s="183"/>
      <c r="K4" s="183"/>
      <c r="L4" s="183"/>
      <c r="M4" s="183"/>
      <c r="N4" s="183"/>
      <c r="O4" s="183"/>
      <c r="P4" s="183"/>
      <c r="Q4" s="183"/>
      <c r="R4" s="183"/>
      <c r="S4" s="471"/>
    </row>
    <row r="5" ht="16.5" spans="1:19">
      <c r="A5" s="465" t="s">
        <v>2489</v>
      </c>
      <c r="B5" s="372"/>
      <c r="C5" s="372"/>
      <c r="D5" s="372"/>
      <c r="E5" s="372"/>
      <c r="F5" s="372"/>
      <c r="G5" s="372"/>
      <c r="H5" s="372"/>
      <c r="I5" s="372"/>
      <c r="J5" s="372"/>
      <c r="K5" s="372"/>
      <c r="L5" s="372"/>
      <c r="M5" s="372"/>
      <c r="N5" s="372"/>
      <c r="O5" s="372"/>
      <c r="P5" s="372"/>
      <c r="Q5" s="372"/>
      <c r="R5" s="372"/>
      <c r="S5" s="416"/>
    </row>
    <row r="6" ht="16.5" spans="1:19">
      <c r="A6" s="465" t="s">
        <v>2490</v>
      </c>
      <c r="B6" s="372"/>
      <c r="C6" s="372"/>
      <c r="D6" s="372"/>
      <c r="E6" s="372"/>
      <c r="F6" s="372"/>
      <c r="G6" s="372"/>
      <c r="H6" s="372"/>
      <c r="I6" s="372"/>
      <c r="J6" s="372"/>
      <c r="K6" s="372"/>
      <c r="L6" s="372"/>
      <c r="M6" s="372"/>
      <c r="N6" s="372"/>
      <c r="O6" s="372"/>
      <c r="P6" s="372"/>
      <c r="Q6" s="372"/>
      <c r="R6" s="372"/>
      <c r="S6" s="416"/>
    </row>
    <row r="7" ht="16.5" spans="1:19">
      <c r="A7" s="369"/>
      <c r="B7" s="372"/>
      <c r="C7" s="372"/>
      <c r="D7" s="372"/>
      <c r="E7" s="372"/>
      <c r="F7" s="372"/>
      <c r="G7" s="372"/>
      <c r="H7" s="372"/>
      <c r="I7" s="372"/>
      <c r="J7" s="372"/>
      <c r="K7" s="372"/>
      <c r="L7" s="372"/>
      <c r="M7" s="372"/>
      <c r="N7" s="372"/>
      <c r="O7" s="372"/>
      <c r="P7" s="372"/>
      <c r="Q7" s="372"/>
      <c r="R7" s="372"/>
      <c r="S7" s="416"/>
    </row>
    <row r="8" ht="16.5" spans="1:19">
      <c r="A8" s="465" t="s">
        <v>2491</v>
      </c>
      <c r="B8" s="372"/>
      <c r="C8" s="372"/>
      <c r="D8" s="372"/>
      <c r="E8" s="372"/>
      <c r="F8" s="372"/>
      <c r="G8" s="372"/>
      <c r="H8" s="372"/>
      <c r="I8" s="372"/>
      <c r="J8" s="372"/>
      <c r="K8" s="372"/>
      <c r="L8" s="372"/>
      <c r="M8" s="372"/>
      <c r="N8" s="372"/>
      <c r="O8" s="372"/>
      <c r="P8" s="372"/>
      <c r="Q8" s="372"/>
      <c r="R8" s="372"/>
      <c r="S8" s="416"/>
    </row>
    <row r="9" ht="16.5" spans="1:19">
      <c r="A9" s="369"/>
      <c r="B9" s="372"/>
      <c r="C9" s="372"/>
      <c r="D9" s="372"/>
      <c r="E9" s="372"/>
      <c r="F9" s="372"/>
      <c r="G9" s="372"/>
      <c r="H9" s="372"/>
      <c r="I9" s="372"/>
      <c r="J9" s="372"/>
      <c r="K9" s="372"/>
      <c r="L9" s="372"/>
      <c r="M9" s="372"/>
      <c r="N9" s="372"/>
      <c r="O9" s="372"/>
      <c r="P9" s="372"/>
      <c r="Q9" s="372"/>
      <c r="R9" s="372"/>
      <c r="S9" s="416"/>
    </row>
    <row r="10" ht="16.5" spans="1:19">
      <c r="A10" s="369"/>
      <c r="B10" s="372"/>
      <c r="C10" s="372"/>
      <c r="D10" s="372"/>
      <c r="E10" s="372"/>
      <c r="F10" s="372"/>
      <c r="G10" s="372"/>
      <c r="H10" s="372"/>
      <c r="I10" s="372"/>
      <c r="J10" s="372"/>
      <c r="K10" s="372"/>
      <c r="L10" s="372"/>
      <c r="M10" s="372"/>
      <c r="N10" s="372"/>
      <c r="O10" s="372"/>
      <c r="P10" s="372"/>
      <c r="Q10" s="372"/>
      <c r="R10" s="372"/>
      <c r="S10" s="416"/>
    </row>
    <row r="11" ht="16.5" spans="1:19">
      <c r="A11" s="466" t="s">
        <v>439</v>
      </c>
      <c r="B11" s="466"/>
      <c r="C11" s="466"/>
      <c r="D11" s="466"/>
      <c r="E11" s="466"/>
      <c r="F11" s="466"/>
      <c r="G11" s="466"/>
      <c r="H11" s="466"/>
      <c r="I11" s="466"/>
      <c r="J11" s="466"/>
      <c r="K11" s="466"/>
      <c r="L11" s="466"/>
      <c r="M11" s="466"/>
      <c r="N11" s="466"/>
      <c r="O11" s="466"/>
      <c r="P11" s="466"/>
      <c r="Q11" s="466"/>
      <c r="R11" s="466"/>
      <c r="S11" s="466"/>
    </row>
    <row r="12" ht="16.5" spans="1:19">
      <c r="A12" s="466"/>
      <c r="B12" s="466"/>
      <c r="C12" s="466"/>
      <c r="D12" s="466"/>
      <c r="E12" s="466"/>
      <c r="F12" s="466"/>
      <c r="G12" s="466"/>
      <c r="H12" s="466"/>
      <c r="I12" s="466"/>
      <c r="J12" s="466"/>
      <c r="K12" s="466"/>
      <c r="L12" s="466"/>
      <c r="M12" s="466"/>
      <c r="N12" s="466"/>
      <c r="O12" s="466"/>
      <c r="P12" s="466"/>
      <c r="Q12" s="466"/>
      <c r="R12" s="466"/>
      <c r="S12" s="466"/>
    </row>
    <row r="13" ht="16.5" spans="1:19">
      <c r="A13" s="466" t="s">
        <v>2492</v>
      </c>
      <c r="B13" s="466" t="s">
        <v>2493</v>
      </c>
      <c r="C13" s="466"/>
      <c r="D13" s="466"/>
      <c r="E13" s="466"/>
      <c r="F13" s="466"/>
      <c r="G13" s="466"/>
      <c r="H13" s="466"/>
      <c r="I13" s="466"/>
      <c r="J13" s="466"/>
      <c r="K13" s="466"/>
      <c r="L13" s="466"/>
      <c r="M13" s="466"/>
      <c r="N13" s="466"/>
      <c r="O13" s="466"/>
      <c r="P13" s="466"/>
      <c r="Q13" s="466"/>
      <c r="R13" s="466"/>
      <c r="S13" s="466"/>
    </row>
    <row r="14" ht="16.5" spans="1:19">
      <c r="A14" s="466"/>
      <c r="B14" s="466"/>
      <c r="C14" s="466"/>
      <c r="D14" s="466"/>
      <c r="E14" s="466"/>
      <c r="F14" s="466"/>
      <c r="G14" s="466"/>
      <c r="H14" s="466"/>
      <c r="I14" s="466"/>
      <c r="J14" s="466"/>
      <c r="K14" s="466"/>
      <c r="L14" s="466"/>
      <c r="M14" s="466"/>
      <c r="N14" s="466"/>
      <c r="O14" s="466"/>
      <c r="P14" s="466"/>
      <c r="Q14" s="466"/>
      <c r="R14" s="466"/>
      <c r="S14" s="466"/>
    </row>
    <row r="15" ht="16.5" spans="1:19">
      <c r="A15" s="467" t="s">
        <v>2494</v>
      </c>
      <c r="B15" s="403"/>
      <c r="C15" s="403"/>
      <c r="D15" s="403"/>
      <c r="E15" s="403"/>
      <c r="F15" s="403"/>
      <c r="G15" s="403"/>
      <c r="H15" s="403"/>
      <c r="I15" s="403"/>
      <c r="J15" s="403"/>
      <c r="K15" s="403"/>
      <c r="L15" s="403"/>
      <c r="M15" s="403"/>
      <c r="N15" s="403"/>
      <c r="O15" s="403"/>
      <c r="P15" s="403"/>
      <c r="Q15" s="403"/>
      <c r="R15" s="403"/>
      <c r="S15" s="403"/>
    </row>
    <row r="16" ht="16.5" spans="1:19">
      <c r="A16" s="367"/>
      <c r="B16" s="403"/>
      <c r="C16" s="403"/>
      <c r="D16" s="403"/>
      <c r="E16" s="403"/>
      <c r="F16" s="403"/>
      <c r="G16" s="403"/>
      <c r="H16" s="403"/>
      <c r="I16" s="403"/>
      <c r="J16" s="403"/>
      <c r="K16" s="403"/>
      <c r="L16" s="403"/>
      <c r="M16" s="403"/>
      <c r="N16" s="403"/>
      <c r="O16" s="403"/>
      <c r="P16" s="403"/>
      <c r="Q16" s="403"/>
      <c r="R16" s="403"/>
      <c r="S16" s="403"/>
    </row>
    <row r="17" ht="16.5" spans="1:19">
      <c r="A17" s="467" t="s">
        <v>2495</v>
      </c>
      <c r="B17" s="367" t="s">
        <v>2496</v>
      </c>
      <c r="C17" s="403"/>
      <c r="D17" s="403"/>
      <c r="E17" s="403"/>
      <c r="F17" s="403"/>
      <c r="G17" s="403"/>
      <c r="H17" s="403"/>
      <c r="I17" s="403"/>
      <c r="J17" s="403"/>
      <c r="K17" s="403"/>
      <c r="L17" s="403"/>
      <c r="M17" s="403"/>
      <c r="N17" s="403"/>
      <c r="O17" s="403"/>
      <c r="P17" s="403"/>
      <c r="Q17" s="403"/>
      <c r="R17" s="403"/>
      <c r="S17" s="403"/>
    </row>
    <row r="18" ht="16.5" spans="1:19">
      <c r="A18" s="367"/>
      <c r="B18" s="403"/>
      <c r="C18" s="403"/>
      <c r="D18" s="403"/>
      <c r="E18" s="403"/>
      <c r="F18" s="403"/>
      <c r="G18" s="403"/>
      <c r="H18" s="403"/>
      <c r="I18" s="403"/>
      <c r="J18" s="403"/>
      <c r="K18" s="403"/>
      <c r="L18" s="403"/>
      <c r="M18" s="403"/>
      <c r="N18" s="403"/>
      <c r="O18" s="403"/>
      <c r="P18" s="403"/>
      <c r="Q18" s="403"/>
      <c r="R18" s="403"/>
      <c r="S18" s="403"/>
    </row>
    <row r="19" ht="16.5" spans="1:19">
      <c r="A19" s="466" t="s">
        <v>2497</v>
      </c>
      <c r="B19" s="466"/>
      <c r="C19" s="466"/>
      <c r="D19" s="466"/>
      <c r="E19" s="466"/>
      <c r="F19" s="466"/>
      <c r="G19" s="466"/>
      <c r="H19" s="466"/>
      <c r="I19" s="466"/>
      <c r="J19" s="466"/>
      <c r="K19" s="466"/>
      <c r="L19" s="466"/>
      <c r="M19" s="466"/>
      <c r="N19" s="466"/>
      <c r="O19" s="466"/>
      <c r="P19" s="466"/>
      <c r="Q19" s="466"/>
      <c r="R19" s="466"/>
      <c r="S19" s="466"/>
    </row>
    <row r="20" ht="16.5" spans="1:19">
      <c r="A20" s="466"/>
      <c r="B20" s="466"/>
      <c r="C20" s="466"/>
      <c r="D20" s="466"/>
      <c r="E20" s="466"/>
      <c r="F20" s="466"/>
      <c r="G20" s="466"/>
      <c r="H20" s="466"/>
      <c r="I20" s="466"/>
      <c r="J20" s="466"/>
      <c r="K20" s="466"/>
      <c r="L20" s="466"/>
      <c r="M20" s="466"/>
      <c r="N20" s="466"/>
      <c r="O20" s="466"/>
      <c r="P20" s="466"/>
      <c r="Q20" s="466"/>
      <c r="R20" s="466"/>
      <c r="S20" s="466"/>
    </row>
    <row r="21" ht="16.5" spans="1:19">
      <c r="A21" s="466" t="s">
        <v>2498</v>
      </c>
      <c r="B21" s="466" t="s">
        <v>2499</v>
      </c>
      <c r="C21" s="466"/>
      <c r="D21" s="466"/>
      <c r="E21" s="466"/>
      <c r="F21" s="466"/>
      <c r="G21" s="466"/>
      <c r="H21" s="466"/>
      <c r="I21" s="466"/>
      <c r="J21" s="466"/>
      <c r="K21" s="466"/>
      <c r="L21" s="466"/>
      <c r="M21" s="466"/>
      <c r="N21" s="466"/>
      <c r="O21" s="466"/>
      <c r="P21" s="466"/>
      <c r="Q21" s="466"/>
      <c r="R21" s="466"/>
      <c r="S21" s="466"/>
    </row>
    <row r="22" ht="16.5" spans="1:19">
      <c r="A22" s="466"/>
      <c r="B22" s="466"/>
      <c r="C22" s="466"/>
      <c r="D22" s="466"/>
      <c r="E22" s="466"/>
      <c r="F22" s="466"/>
      <c r="G22" s="466"/>
      <c r="H22" s="466"/>
      <c r="I22" s="466"/>
      <c r="J22" s="466"/>
      <c r="K22" s="466"/>
      <c r="L22" s="466"/>
      <c r="M22" s="466"/>
      <c r="N22" s="466"/>
      <c r="O22" s="466"/>
      <c r="P22" s="466"/>
      <c r="Q22" s="466"/>
      <c r="R22" s="466"/>
      <c r="S22" s="466"/>
    </row>
    <row r="23" ht="16.5" spans="1:19">
      <c r="A23" s="467" t="s">
        <v>2500</v>
      </c>
      <c r="B23" s="403"/>
      <c r="C23" s="403"/>
      <c r="D23" s="403"/>
      <c r="E23" s="403"/>
      <c r="F23" s="403"/>
      <c r="G23" s="403"/>
      <c r="H23" s="403"/>
      <c r="I23" s="403"/>
      <c r="J23" s="403"/>
      <c r="K23" s="403"/>
      <c r="L23" s="403"/>
      <c r="M23" s="403"/>
      <c r="N23" s="403"/>
      <c r="O23" s="403"/>
      <c r="P23" s="403"/>
      <c r="Q23" s="403"/>
      <c r="R23" s="403"/>
      <c r="S23" s="403"/>
    </row>
    <row r="24" ht="16.5" spans="1:19">
      <c r="A24" s="367"/>
      <c r="B24" s="403"/>
      <c r="C24" s="403"/>
      <c r="D24" s="403"/>
      <c r="E24" s="403"/>
      <c r="F24" s="403"/>
      <c r="G24" s="403"/>
      <c r="H24" s="403"/>
      <c r="I24" s="403"/>
      <c r="J24" s="403"/>
      <c r="K24" s="403"/>
      <c r="L24" s="403"/>
      <c r="M24" s="403"/>
      <c r="N24" s="403"/>
      <c r="O24" s="403"/>
      <c r="P24" s="403"/>
      <c r="Q24" s="403"/>
      <c r="R24" s="403"/>
      <c r="S24" s="403"/>
    </row>
    <row r="25" ht="16.5" spans="1:19">
      <c r="A25" s="467" t="s">
        <v>2501</v>
      </c>
      <c r="B25" s="367" t="s">
        <v>2502</v>
      </c>
      <c r="C25" s="403"/>
      <c r="D25" s="403"/>
      <c r="E25" s="403"/>
      <c r="F25" s="403"/>
      <c r="G25" s="403"/>
      <c r="H25" s="403"/>
      <c r="I25" s="403"/>
      <c r="J25" s="403"/>
      <c r="K25" s="403"/>
      <c r="L25" s="403"/>
      <c r="M25" s="403"/>
      <c r="N25" s="403"/>
      <c r="O25" s="403"/>
      <c r="P25" s="403"/>
      <c r="Q25" s="403"/>
      <c r="R25" s="403"/>
      <c r="S25" s="403"/>
    </row>
    <row r="26" ht="16.5" spans="1:19">
      <c r="A26" s="367"/>
      <c r="B26" s="403" t="s">
        <v>2503</v>
      </c>
      <c r="C26" s="403"/>
      <c r="D26" s="403"/>
      <c r="E26" s="403"/>
      <c r="F26" s="403"/>
      <c r="G26" s="403"/>
      <c r="H26" s="403"/>
      <c r="I26" s="403"/>
      <c r="J26" s="403"/>
      <c r="K26" s="403"/>
      <c r="L26" s="403"/>
      <c r="M26" s="403"/>
      <c r="N26" s="403"/>
      <c r="O26" s="403"/>
      <c r="P26" s="403"/>
      <c r="Q26" s="403"/>
      <c r="R26" s="403"/>
      <c r="S26" s="403"/>
    </row>
    <row r="27" ht="16.5" spans="1:19">
      <c r="A27" s="466" t="s">
        <v>2504</v>
      </c>
      <c r="B27" s="466"/>
      <c r="C27" s="466"/>
      <c r="D27" s="466"/>
      <c r="E27" s="466"/>
      <c r="F27" s="466"/>
      <c r="G27" s="466"/>
      <c r="H27" s="466"/>
      <c r="I27" s="466"/>
      <c r="J27" s="466"/>
      <c r="K27" s="466"/>
      <c r="L27" s="466"/>
      <c r="M27" s="466"/>
      <c r="N27" s="466"/>
      <c r="O27" s="466"/>
      <c r="P27" s="466"/>
      <c r="Q27" s="466"/>
      <c r="R27" s="466"/>
      <c r="S27" s="466"/>
    </row>
    <row r="28" ht="16.5" spans="1:19">
      <c r="A28" s="466"/>
      <c r="B28" s="466"/>
      <c r="C28" s="466"/>
      <c r="D28" s="466"/>
      <c r="E28" s="466"/>
      <c r="F28" s="466"/>
      <c r="G28" s="466"/>
      <c r="H28" s="466"/>
      <c r="I28" s="466"/>
      <c r="J28" s="466"/>
      <c r="K28" s="466"/>
      <c r="L28" s="466"/>
      <c r="M28" s="466"/>
      <c r="N28" s="466"/>
      <c r="O28" s="466"/>
      <c r="P28" s="466"/>
      <c r="Q28" s="466"/>
      <c r="R28" s="466"/>
      <c r="S28" s="466"/>
    </row>
    <row r="29" ht="16.5" spans="1:19">
      <c r="A29" s="466" t="s">
        <v>2505</v>
      </c>
      <c r="B29" s="466" t="s">
        <v>2506</v>
      </c>
      <c r="C29" s="466"/>
      <c r="D29" s="466"/>
      <c r="E29" s="466"/>
      <c r="F29" s="466"/>
      <c r="G29" s="466"/>
      <c r="H29" s="466"/>
      <c r="I29" s="466"/>
      <c r="J29" s="466"/>
      <c r="K29" s="466"/>
      <c r="L29" s="466"/>
      <c r="M29" s="466"/>
      <c r="N29" s="466"/>
      <c r="O29" s="466"/>
      <c r="P29" s="466"/>
      <c r="Q29" s="466"/>
      <c r="R29" s="466"/>
      <c r="S29" s="466"/>
    </row>
    <row r="30" ht="16.5" spans="1:19">
      <c r="A30" s="466"/>
      <c r="B30" s="466" t="s">
        <v>2507</v>
      </c>
      <c r="C30" s="466"/>
      <c r="D30" s="466"/>
      <c r="E30" s="466"/>
      <c r="F30" s="466"/>
      <c r="G30" s="466"/>
      <c r="H30" s="466"/>
      <c r="I30" s="466"/>
      <c r="J30" s="466"/>
      <c r="K30" s="466"/>
      <c r="L30" s="466"/>
      <c r="M30" s="466"/>
      <c r="N30" s="466"/>
      <c r="O30" s="466"/>
      <c r="P30" s="466"/>
      <c r="Q30" s="466"/>
      <c r="R30" s="466"/>
      <c r="S30" s="466"/>
    </row>
    <row r="31" ht="16.5" spans="1:19">
      <c r="A31" s="467" t="s">
        <v>2508</v>
      </c>
      <c r="B31" s="403"/>
      <c r="C31" s="403"/>
      <c r="D31" s="403"/>
      <c r="E31" s="403"/>
      <c r="F31" s="403"/>
      <c r="G31" s="403"/>
      <c r="H31" s="403"/>
      <c r="I31" s="403"/>
      <c r="J31" s="403"/>
      <c r="K31" s="403"/>
      <c r="L31" s="403"/>
      <c r="M31" s="403"/>
      <c r="N31" s="403"/>
      <c r="O31" s="403"/>
      <c r="P31" s="403"/>
      <c r="Q31" s="403"/>
      <c r="R31" s="403"/>
      <c r="S31" s="403"/>
    </row>
    <row r="32" ht="16.5" spans="1:19">
      <c r="A32" s="367"/>
      <c r="B32" s="403"/>
      <c r="C32" s="403"/>
      <c r="D32" s="403"/>
      <c r="E32" s="403"/>
      <c r="F32" s="403"/>
      <c r="G32" s="403"/>
      <c r="H32" s="403"/>
      <c r="I32" s="403"/>
      <c r="J32" s="403"/>
      <c r="K32" s="403"/>
      <c r="L32" s="403"/>
      <c r="M32" s="403"/>
      <c r="N32" s="403"/>
      <c r="O32" s="403"/>
      <c r="P32" s="403"/>
      <c r="Q32" s="403"/>
      <c r="R32" s="403"/>
      <c r="S32" s="403"/>
    </row>
    <row r="33" ht="16.5" spans="1:19">
      <c r="A33" s="467" t="s">
        <v>2509</v>
      </c>
      <c r="B33" s="367" t="s">
        <v>2510</v>
      </c>
      <c r="C33" s="403"/>
      <c r="D33" s="403"/>
      <c r="E33" s="403"/>
      <c r="F33" s="403"/>
      <c r="G33" s="403"/>
      <c r="H33" s="403"/>
      <c r="I33" s="403"/>
      <c r="J33" s="403"/>
      <c r="K33" s="403"/>
      <c r="L33" s="403"/>
      <c r="M33" s="403"/>
      <c r="N33" s="403"/>
      <c r="O33" s="403"/>
      <c r="P33" s="403"/>
      <c r="Q33" s="403"/>
      <c r="R33" s="403"/>
      <c r="S33" s="403"/>
    </row>
    <row r="34" ht="16.5" spans="1:19">
      <c r="A34" s="367"/>
      <c r="B34" s="403"/>
      <c r="C34" s="403"/>
      <c r="D34" s="403"/>
      <c r="E34" s="403"/>
      <c r="F34" s="403"/>
      <c r="G34" s="403"/>
      <c r="H34" s="403"/>
      <c r="I34" s="403"/>
      <c r="J34" s="403"/>
      <c r="K34" s="403"/>
      <c r="L34" s="403"/>
      <c r="M34" s="403"/>
      <c r="N34" s="403"/>
      <c r="O34" s="403"/>
      <c r="P34" s="403"/>
      <c r="Q34" s="403"/>
      <c r="R34" s="403"/>
      <c r="S34" s="403"/>
    </row>
    <row r="35" ht="16.5" spans="1:19">
      <c r="A35" s="466" t="s">
        <v>2511</v>
      </c>
      <c r="B35" s="466"/>
      <c r="C35" s="466"/>
      <c r="D35" s="466"/>
      <c r="E35" s="466"/>
      <c r="F35" s="466"/>
      <c r="G35" s="466"/>
      <c r="H35" s="466"/>
      <c r="I35" s="466"/>
      <c r="J35" s="466"/>
      <c r="K35" s="466"/>
      <c r="L35" s="466"/>
      <c r="M35" s="466"/>
      <c r="N35" s="466"/>
      <c r="O35" s="466"/>
      <c r="P35" s="466"/>
      <c r="Q35" s="466"/>
      <c r="R35" s="466"/>
      <c r="S35" s="466"/>
    </row>
    <row r="36" ht="16.5" spans="1:19">
      <c r="A36" s="466"/>
      <c r="B36" s="466"/>
      <c r="C36" s="466"/>
      <c r="D36" s="466"/>
      <c r="E36" s="466"/>
      <c r="F36" s="466"/>
      <c r="G36" s="466"/>
      <c r="H36" s="466"/>
      <c r="I36" s="466"/>
      <c r="J36" s="466"/>
      <c r="K36" s="466"/>
      <c r="L36" s="466"/>
      <c r="M36" s="466"/>
      <c r="N36" s="466"/>
      <c r="O36" s="466"/>
      <c r="P36" s="466"/>
      <c r="Q36" s="466"/>
      <c r="R36" s="466"/>
      <c r="S36" s="466"/>
    </row>
    <row r="37" ht="16.5" spans="1:19">
      <c r="A37" s="466" t="s">
        <v>2512</v>
      </c>
      <c r="B37" s="466" t="s">
        <v>2513</v>
      </c>
      <c r="C37" s="466"/>
      <c r="D37" s="466"/>
      <c r="E37" s="466"/>
      <c r="F37" s="466"/>
      <c r="G37" s="466"/>
      <c r="H37" s="466"/>
      <c r="I37" s="466"/>
      <c r="J37" s="466"/>
      <c r="K37" s="466"/>
      <c r="L37" s="466"/>
      <c r="M37" s="466"/>
      <c r="N37" s="466"/>
      <c r="O37" s="466"/>
      <c r="P37" s="466"/>
      <c r="Q37" s="466"/>
      <c r="R37" s="466"/>
      <c r="S37" s="466"/>
    </row>
    <row r="38" ht="16.5" spans="1:19">
      <c r="A38" s="466"/>
      <c r="B38" s="466"/>
      <c r="C38" s="466"/>
      <c r="D38" s="466"/>
      <c r="E38" s="466"/>
      <c r="F38" s="466"/>
      <c r="G38" s="466"/>
      <c r="H38" s="466"/>
      <c r="I38" s="466"/>
      <c r="J38" s="466"/>
      <c r="K38" s="466"/>
      <c r="L38" s="466"/>
      <c r="M38" s="466"/>
      <c r="N38" s="466"/>
      <c r="O38" s="466"/>
      <c r="P38" s="466"/>
      <c r="Q38" s="466"/>
      <c r="R38" s="466"/>
      <c r="S38" s="466"/>
    </row>
    <row r="39" ht="16.5" spans="1:19">
      <c r="A39" s="467" t="s">
        <v>2514</v>
      </c>
      <c r="B39" s="403"/>
      <c r="C39" s="403"/>
      <c r="D39" s="403"/>
      <c r="E39" s="403"/>
      <c r="F39" s="403"/>
      <c r="G39" s="403"/>
      <c r="H39" s="403"/>
      <c r="I39" s="403"/>
      <c r="J39" s="403"/>
      <c r="K39" s="403"/>
      <c r="L39" s="403"/>
      <c r="M39" s="403"/>
      <c r="N39" s="403"/>
      <c r="O39" s="403"/>
      <c r="P39" s="403"/>
      <c r="Q39" s="403"/>
      <c r="R39" s="403"/>
      <c r="S39" s="403"/>
    </row>
    <row r="40" ht="16.5" spans="1:19">
      <c r="A40" s="367"/>
      <c r="B40" s="403"/>
      <c r="C40" s="403"/>
      <c r="D40" s="403"/>
      <c r="E40" s="403"/>
      <c r="F40" s="403"/>
      <c r="G40" s="403"/>
      <c r="H40" s="403"/>
      <c r="I40" s="403"/>
      <c r="J40" s="403"/>
      <c r="K40" s="403"/>
      <c r="L40" s="403"/>
      <c r="M40" s="403"/>
      <c r="N40" s="403"/>
      <c r="O40" s="403"/>
      <c r="P40" s="403"/>
      <c r="Q40" s="403"/>
      <c r="R40" s="403"/>
      <c r="S40" s="403"/>
    </row>
    <row r="41" ht="16.5" spans="1:19">
      <c r="A41" s="467" t="s">
        <v>2515</v>
      </c>
      <c r="B41" s="367" t="s">
        <v>2516</v>
      </c>
      <c r="C41" s="403"/>
      <c r="D41" s="403"/>
      <c r="E41" s="403"/>
      <c r="F41" s="403"/>
      <c r="G41" s="403"/>
      <c r="H41" s="403"/>
      <c r="I41" s="403"/>
      <c r="J41" s="403"/>
      <c r="K41" s="403"/>
      <c r="L41" s="403"/>
      <c r="M41" s="403"/>
      <c r="N41" s="403"/>
      <c r="O41" s="403"/>
      <c r="P41" s="403"/>
      <c r="Q41" s="403"/>
      <c r="R41" s="403"/>
      <c r="S41" s="403"/>
    </row>
    <row r="42" ht="16.5" spans="1:19">
      <c r="A42" s="367"/>
      <c r="B42" s="403"/>
      <c r="C42" s="403"/>
      <c r="D42" s="403"/>
      <c r="E42" s="403"/>
      <c r="F42" s="403"/>
      <c r="G42" s="403"/>
      <c r="H42" s="403"/>
      <c r="I42" s="403"/>
      <c r="J42" s="403"/>
      <c r="K42" s="403"/>
      <c r="L42" s="403"/>
      <c r="M42" s="403"/>
      <c r="N42" s="403"/>
      <c r="O42" s="403"/>
      <c r="P42" s="403"/>
      <c r="Q42" s="403"/>
      <c r="R42" s="403"/>
      <c r="S42" s="403"/>
    </row>
    <row r="43" ht="16.5" spans="1:19">
      <c r="A43" s="466" t="s">
        <v>2517</v>
      </c>
      <c r="B43" s="466"/>
      <c r="C43" s="466"/>
      <c r="D43" s="466"/>
      <c r="E43" s="466"/>
      <c r="F43" s="466"/>
      <c r="G43" s="466"/>
      <c r="H43" s="466"/>
      <c r="I43" s="466"/>
      <c r="J43" s="466"/>
      <c r="K43" s="466"/>
      <c r="L43" s="466"/>
      <c r="M43" s="466"/>
      <c r="N43" s="466"/>
      <c r="O43" s="466"/>
      <c r="P43" s="466"/>
      <c r="Q43" s="466"/>
      <c r="R43" s="466"/>
      <c r="S43" s="466"/>
    </row>
    <row r="44" ht="16.5" spans="1:19">
      <c r="A44" s="466"/>
      <c r="B44" s="466"/>
      <c r="C44" s="466"/>
      <c r="D44" s="466"/>
      <c r="E44" s="466"/>
      <c r="F44" s="466"/>
      <c r="G44" s="466"/>
      <c r="H44" s="466"/>
      <c r="I44" s="466"/>
      <c r="J44" s="466"/>
      <c r="K44" s="466"/>
      <c r="L44" s="466"/>
      <c r="M44" s="466"/>
      <c r="N44" s="466"/>
      <c r="O44" s="466"/>
      <c r="P44" s="466"/>
      <c r="Q44" s="466"/>
      <c r="R44" s="466"/>
      <c r="S44" s="466"/>
    </row>
    <row r="45" ht="16.5" spans="1:19">
      <c r="A45" s="466" t="s">
        <v>2518</v>
      </c>
      <c r="B45" s="466" t="s">
        <v>2519</v>
      </c>
      <c r="C45" s="466"/>
      <c r="D45" s="466"/>
      <c r="E45" s="466"/>
      <c r="F45" s="466"/>
      <c r="G45" s="466"/>
      <c r="H45" s="466"/>
      <c r="I45" s="466"/>
      <c r="J45" s="466"/>
      <c r="K45" s="466"/>
      <c r="L45" s="466"/>
      <c r="M45" s="466"/>
      <c r="N45" s="466"/>
      <c r="O45" s="466"/>
      <c r="P45" s="466"/>
      <c r="Q45" s="466"/>
      <c r="R45" s="466"/>
      <c r="S45" s="466"/>
    </row>
    <row r="46" ht="16.5" spans="1:19">
      <c r="A46" s="466"/>
      <c r="B46" s="466"/>
      <c r="C46" s="466"/>
      <c r="D46" s="466"/>
      <c r="E46" s="466"/>
      <c r="F46" s="466"/>
      <c r="G46" s="466"/>
      <c r="H46" s="466"/>
      <c r="I46" s="466"/>
      <c r="J46" s="466"/>
      <c r="K46" s="466"/>
      <c r="L46" s="466"/>
      <c r="M46" s="466"/>
      <c r="N46" s="466"/>
      <c r="O46" s="466"/>
      <c r="P46" s="466"/>
      <c r="Q46" s="466"/>
      <c r="R46" s="466"/>
      <c r="S46" s="466"/>
    </row>
    <row r="47" ht="16.5" spans="1:19">
      <c r="A47" s="467" t="s">
        <v>2520</v>
      </c>
      <c r="B47" s="403"/>
      <c r="C47" s="403"/>
      <c r="D47" s="403"/>
      <c r="E47" s="403"/>
      <c r="F47" s="403"/>
      <c r="G47" s="403"/>
      <c r="H47" s="403"/>
      <c r="I47" s="403"/>
      <c r="J47" s="403"/>
      <c r="K47" s="403"/>
      <c r="L47" s="403"/>
      <c r="M47" s="403"/>
      <c r="N47" s="403"/>
      <c r="O47" s="403"/>
      <c r="P47" s="403"/>
      <c r="Q47" s="403"/>
      <c r="R47" s="403"/>
      <c r="S47" s="403"/>
    </row>
    <row r="48" ht="16.5" spans="1:19">
      <c r="A48" s="367"/>
      <c r="B48" s="403"/>
      <c r="C48" s="403"/>
      <c r="D48" s="403"/>
      <c r="E48" s="403"/>
      <c r="F48" s="403"/>
      <c r="G48" s="403"/>
      <c r="H48" s="403"/>
      <c r="I48" s="403"/>
      <c r="J48" s="403"/>
      <c r="K48" s="403"/>
      <c r="L48" s="403"/>
      <c r="M48" s="403"/>
      <c r="N48" s="403"/>
      <c r="O48" s="403"/>
      <c r="P48" s="403"/>
      <c r="Q48" s="403"/>
      <c r="R48" s="403"/>
      <c r="S48" s="403"/>
    </row>
    <row r="49" ht="16.5" spans="1:19">
      <c r="A49" s="467" t="s">
        <v>2521</v>
      </c>
      <c r="B49" s="367" t="s">
        <v>2522</v>
      </c>
      <c r="C49" s="403"/>
      <c r="D49" s="403"/>
      <c r="E49" s="403"/>
      <c r="F49" s="403"/>
      <c r="G49" s="403"/>
      <c r="H49" s="403"/>
      <c r="I49" s="403"/>
      <c r="J49" s="403"/>
      <c r="K49" s="403"/>
      <c r="L49" s="403"/>
      <c r="M49" s="403"/>
      <c r="N49" s="403"/>
      <c r="O49" s="403"/>
      <c r="P49" s="403"/>
      <c r="Q49" s="403"/>
      <c r="R49" s="403"/>
      <c r="S49" s="403"/>
    </row>
    <row r="50" ht="16.5" spans="1:19">
      <c r="A50" s="367"/>
      <c r="B50" s="403"/>
      <c r="C50" s="403"/>
      <c r="D50" s="403"/>
      <c r="E50" s="403"/>
      <c r="F50" s="403"/>
      <c r="G50" s="403"/>
      <c r="H50" s="403"/>
      <c r="I50" s="403"/>
      <c r="J50" s="403"/>
      <c r="K50" s="403"/>
      <c r="L50" s="403"/>
      <c r="M50" s="403"/>
      <c r="N50" s="403"/>
      <c r="O50" s="403"/>
      <c r="P50" s="403"/>
      <c r="Q50" s="403"/>
      <c r="R50" s="403"/>
      <c r="S50" s="403"/>
    </row>
    <row r="51" ht="16.5" spans="1:19">
      <c r="A51" s="466" t="s">
        <v>2523</v>
      </c>
      <c r="B51" s="466"/>
      <c r="C51" s="466"/>
      <c r="D51" s="466"/>
      <c r="E51" s="466"/>
      <c r="F51" s="466"/>
      <c r="G51" s="466"/>
      <c r="H51" s="466"/>
      <c r="I51" s="466"/>
      <c r="J51" s="466"/>
      <c r="K51" s="466"/>
      <c r="L51" s="466"/>
      <c r="M51" s="466"/>
      <c r="N51" s="466"/>
      <c r="O51" s="466"/>
      <c r="P51" s="466"/>
      <c r="Q51" s="466"/>
      <c r="R51" s="466"/>
      <c r="S51" s="466"/>
    </row>
    <row r="52" ht="16.5" spans="1:19">
      <c r="A52" s="466"/>
      <c r="B52" s="466"/>
      <c r="C52" s="466"/>
      <c r="D52" s="466"/>
      <c r="E52" s="466"/>
      <c r="F52" s="466"/>
      <c r="G52" s="466"/>
      <c r="H52" s="466"/>
      <c r="I52" s="466"/>
      <c r="J52" s="466"/>
      <c r="K52" s="466"/>
      <c r="L52" s="466"/>
      <c r="M52" s="466"/>
      <c r="N52" s="466"/>
      <c r="O52" s="466"/>
      <c r="P52" s="466"/>
      <c r="Q52" s="466"/>
      <c r="R52" s="466"/>
      <c r="S52" s="466"/>
    </row>
    <row r="53" ht="16.5" spans="1:19">
      <c r="A53" s="466" t="s">
        <v>2524</v>
      </c>
      <c r="B53" s="466" t="s">
        <v>2525</v>
      </c>
      <c r="C53" s="466"/>
      <c r="D53" s="466"/>
      <c r="E53" s="466"/>
      <c r="F53" s="466"/>
      <c r="G53" s="466"/>
      <c r="H53" s="466"/>
      <c r="I53" s="466"/>
      <c r="J53" s="466"/>
      <c r="K53" s="466"/>
      <c r="L53" s="466"/>
      <c r="M53" s="466"/>
      <c r="N53" s="466"/>
      <c r="O53" s="466"/>
      <c r="P53" s="466"/>
      <c r="Q53" s="466"/>
      <c r="R53" s="466"/>
      <c r="S53" s="466"/>
    </row>
    <row r="54" ht="16.5" spans="1:19">
      <c r="A54" s="466"/>
      <c r="B54" s="466" t="s">
        <v>2526</v>
      </c>
      <c r="C54" s="466"/>
      <c r="D54" s="466"/>
      <c r="E54" s="466"/>
      <c r="F54" s="466"/>
      <c r="G54" s="466"/>
      <c r="H54" s="466"/>
      <c r="I54" s="466"/>
      <c r="J54" s="466"/>
      <c r="K54" s="466"/>
      <c r="L54" s="466"/>
      <c r="M54" s="466"/>
      <c r="N54" s="466"/>
      <c r="O54" s="466"/>
      <c r="P54" s="466"/>
      <c r="Q54" s="466"/>
      <c r="R54" s="466"/>
      <c r="S54" s="466"/>
    </row>
    <row r="55" ht="16.5" spans="1:19">
      <c r="A55" s="467" t="s">
        <v>2527</v>
      </c>
      <c r="B55" s="403"/>
      <c r="C55" s="403"/>
      <c r="D55" s="403"/>
      <c r="E55" s="403"/>
      <c r="F55" s="403"/>
      <c r="G55" s="403"/>
      <c r="H55" s="403"/>
      <c r="I55" s="403"/>
      <c r="J55" s="403"/>
      <c r="K55" s="403"/>
      <c r="L55" s="403"/>
      <c r="M55" s="403"/>
      <c r="N55" s="403"/>
      <c r="O55" s="403"/>
      <c r="P55" s="403"/>
      <c r="Q55" s="403"/>
      <c r="R55" s="403"/>
      <c r="S55" s="403"/>
    </row>
    <row r="56" ht="16.5" spans="1:19">
      <c r="A56" s="367"/>
      <c r="B56" s="403"/>
      <c r="C56" s="403"/>
      <c r="D56" s="403"/>
      <c r="E56" s="403"/>
      <c r="F56" s="403"/>
      <c r="G56" s="403"/>
      <c r="H56" s="403"/>
      <c r="I56" s="403"/>
      <c r="J56" s="403"/>
      <c r="K56" s="403"/>
      <c r="L56" s="403"/>
      <c r="M56" s="403"/>
      <c r="N56" s="403"/>
      <c r="O56" s="403"/>
      <c r="P56" s="403"/>
      <c r="Q56" s="403"/>
      <c r="R56" s="403"/>
      <c r="S56" s="403"/>
    </row>
    <row r="57" ht="16.5" spans="1:19">
      <c r="A57" s="467" t="s">
        <v>2528</v>
      </c>
      <c r="B57" s="367" t="s">
        <v>2529</v>
      </c>
      <c r="C57" s="403"/>
      <c r="D57" s="403"/>
      <c r="E57" s="403"/>
      <c r="F57" s="403"/>
      <c r="G57" s="403"/>
      <c r="H57" s="403"/>
      <c r="I57" s="403"/>
      <c r="J57" s="403"/>
      <c r="K57" s="403"/>
      <c r="L57" s="403"/>
      <c r="M57" s="403"/>
      <c r="N57" s="403"/>
      <c r="O57" s="403"/>
      <c r="P57" s="403"/>
      <c r="Q57" s="403"/>
      <c r="R57" s="403"/>
      <c r="S57" s="403"/>
    </row>
    <row r="58" ht="16.5" spans="1:19">
      <c r="A58" s="367"/>
      <c r="B58" s="403"/>
      <c r="C58" s="403"/>
      <c r="D58" s="403"/>
      <c r="E58" s="403"/>
      <c r="F58" s="403"/>
      <c r="G58" s="403"/>
      <c r="H58" s="403"/>
      <c r="I58" s="403"/>
      <c r="J58" s="403"/>
      <c r="K58" s="403"/>
      <c r="L58" s="403"/>
      <c r="M58" s="403"/>
      <c r="N58" s="403"/>
      <c r="O58" s="403"/>
      <c r="P58" s="403"/>
      <c r="Q58" s="403"/>
      <c r="R58" s="403"/>
      <c r="S58" s="403"/>
    </row>
    <row r="59" ht="16.5" spans="1:19">
      <c r="A59" s="466" t="s">
        <v>2530</v>
      </c>
      <c r="B59" s="466"/>
      <c r="C59" s="466"/>
      <c r="D59" s="466"/>
      <c r="E59" s="466"/>
      <c r="F59" s="466"/>
      <c r="G59" s="466"/>
      <c r="H59" s="466"/>
      <c r="I59" s="466"/>
      <c r="J59" s="466"/>
      <c r="K59" s="466"/>
      <c r="L59" s="466"/>
      <c r="M59" s="466"/>
      <c r="N59" s="466"/>
      <c r="O59" s="466"/>
      <c r="P59" s="466"/>
      <c r="Q59" s="466"/>
      <c r="R59" s="466"/>
      <c r="S59" s="466"/>
    </row>
    <row r="60" ht="16.5" spans="1:19">
      <c r="A60" s="466"/>
      <c r="B60" s="466"/>
      <c r="C60" s="466"/>
      <c r="D60" s="466"/>
      <c r="E60" s="466"/>
      <c r="F60" s="466"/>
      <c r="G60" s="466"/>
      <c r="H60" s="466"/>
      <c r="I60" s="466"/>
      <c r="J60" s="466"/>
      <c r="K60" s="466"/>
      <c r="L60" s="466"/>
      <c r="M60" s="466"/>
      <c r="N60" s="466"/>
      <c r="O60" s="466"/>
      <c r="P60" s="466"/>
      <c r="Q60" s="466"/>
      <c r="R60" s="466"/>
      <c r="S60" s="466"/>
    </row>
    <row r="61" ht="16.5" spans="1:19">
      <c r="A61" s="466" t="s">
        <v>2531</v>
      </c>
      <c r="B61" s="466" t="s">
        <v>2532</v>
      </c>
      <c r="C61" s="466"/>
      <c r="D61" s="466"/>
      <c r="E61" s="466"/>
      <c r="F61" s="466"/>
      <c r="G61" s="466"/>
      <c r="H61" s="466"/>
      <c r="I61" s="466"/>
      <c r="J61" s="466"/>
      <c r="K61" s="466"/>
      <c r="L61" s="466"/>
      <c r="M61" s="466"/>
      <c r="N61" s="466"/>
      <c r="O61" s="466"/>
      <c r="P61" s="466"/>
      <c r="Q61" s="466"/>
      <c r="R61" s="466"/>
      <c r="S61" s="466"/>
    </row>
    <row r="62" ht="16.5" spans="1:19">
      <c r="A62" s="466"/>
      <c r="B62" s="466"/>
      <c r="C62" s="466"/>
      <c r="D62" s="466"/>
      <c r="E62" s="466"/>
      <c r="F62" s="466"/>
      <c r="G62" s="466"/>
      <c r="H62" s="466"/>
      <c r="I62" s="466"/>
      <c r="J62" s="466"/>
      <c r="K62" s="466"/>
      <c r="L62" s="466"/>
      <c r="M62" s="466"/>
      <c r="N62" s="466"/>
      <c r="O62" s="466"/>
      <c r="P62" s="466"/>
      <c r="Q62" s="466"/>
      <c r="R62" s="466"/>
      <c r="S62" s="466"/>
    </row>
    <row r="63" ht="16.5" spans="1:19">
      <c r="A63" s="467" t="s">
        <v>2533</v>
      </c>
      <c r="B63" s="403"/>
      <c r="C63" s="403"/>
      <c r="D63" s="403"/>
      <c r="E63" s="403"/>
      <c r="F63" s="403"/>
      <c r="G63" s="403"/>
      <c r="H63" s="403"/>
      <c r="I63" s="403"/>
      <c r="J63" s="403"/>
      <c r="K63" s="403"/>
      <c r="L63" s="403"/>
      <c r="M63" s="403"/>
      <c r="N63" s="403"/>
      <c r="O63" s="403"/>
      <c r="P63" s="403"/>
      <c r="Q63" s="403"/>
      <c r="R63" s="403"/>
      <c r="S63" s="403"/>
    </row>
    <row r="64" ht="16.5" spans="1:19">
      <c r="A64" s="367"/>
      <c r="B64" s="403"/>
      <c r="C64" s="403"/>
      <c r="D64" s="403"/>
      <c r="E64" s="403"/>
      <c r="F64" s="403"/>
      <c r="G64" s="403"/>
      <c r="H64" s="403"/>
      <c r="I64" s="403"/>
      <c r="J64" s="403"/>
      <c r="K64" s="403"/>
      <c r="L64" s="403"/>
      <c r="M64" s="403"/>
      <c r="N64" s="403"/>
      <c r="O64" s="403"/>
      <c r="P64" s="403"/>
      <c r="Q64" s="403"/>
      <c r="R64" s="403"/>
      <c r="S64" s="403"/>
    </row>
    <row r="65" ht="16.5" spans="1:19">
      <c r="A65" s="467" t="s">
        <v>2534</v>
      </c>
      <c r="B65" s="367" t="s">
        <v>2535</v>
      </c>
      <c r="C65" s="403"/>
      <c r="D65" s="403"/>
      <c r="E65" s="403"/>
      <c r="F65" s="403"/>
      <c r="G65" s="403"/>
      <c r="H65" s="403"/>
      <c r="I65" s="403"/>
      <c r="J65" s="403"/>
      <c r="K65" s="403"/>
      <c r="L65" s="403"/>
      <c r="M65" s="403"/>
      <c r="N65" s="403"/>
      <c r="O65" s="403"/>
      <c r="P65" s="403"/>
      <c r="Q65" s="403"/>
      <c r="R65" s="403"/>
      <c r="S65" s="403"/>
    </row>
    <row r="66" ht="16.5" spans="1:19">
      <c r="A66" s="367"/>
      <c r="B66" s="403" t="s">
        <v>2536</v>
      </c>
      <c r="C66" s="403"/>
      <c r="D66" s="403"/>
      <c r="E66" s="403"/>
      <c r="F66" s="403"/>
      <c r="G66" s="403"/>
      <c r="H66" s="403"/>
      <c r="I66" s="403"/>
      <c r="J66" s="403"/>
      <c r="K66" s="403"/>
      <c r="L66" s="403"/>
      <c r="M66" s="403"/>
      <c r="N66" s="403"/>
      <c r="O66" s="403"/>
      <c r="P66" s="403"/>
      <c r="Q66" s="403"/>
      <c r="R66" s="403"/>
      <c r="S66" s="403"/>
    </row>
    <row r="67" ht="16.5" spans="1:19">
      <c r="A67" s="466" t="s">
        <v>2537</v>
      </c>
      <c r="B67" s="466"/>
      <c r="C67" s="466"/>
      <c r="D67" s="466"/>
      <c r="E67" s="466"/>
      <c r="F67" s="466"/>
      <c r="G67" s="466"/>
      <c r="H67" s="466"/>
      <c r="I67" s="466"/>
      <c r="J67" s="466"/>
      <c r="K67" s="466"/>
      <c r="L67" s="466"/>
      <c r="M67" s="466"/>
      <c r="N67" s="466"/>
      <c r="O67" s="466"/>
      <c r="P67" s="466"/>
      <c r="Q67" s="466"/>
      <c r="R67" s="466"/>
      <c r="S67" s="466"/>
    </row>
    <row r="68" ht="16.5" spans="1:19">
      <c r="A68" s="466"/>
      <c r="B68" s="466"/>
      <c r="C68" s="466"/>
      <c r="D68" s="466"/>
      <c r="E68" s="466"/>
      <c r="F68" s="466"/>
      <c r="G68" s="466"/>
      <c r="H68" s="466"/>
      <c r="I68" s="466"/>
      <c r="J68" s="466"/>
      <c r="K68" s="466"/>
      <c r="L68" s="466"/>
      <c r="M68" s="466"/>
      <c r="N68" s="466"/>
      <c r="O68" s="466"/>
      <c r="P68" s="466"/>
      <c r="Q68" s="466"/>
      <c r="R68" s="466"/>
      <c r="S68" s="466"/>
    </row>
    <row r="69" ht="16.5" spans="1:19">
      <c r="A69" s="466" t="s">
        <v>2538</v>
      </c>
      <c r="B69" s="466" t="s">
        <v>2539</v>
      </c>
      <c r="C69" s="466"/>
      <c r="D69" s="466"/>
      <c r="E69" s="466"/>
      <c r="F69" s="466"/>
      <c r="G69" s="466"/>
      <c r="H69" s="466"/>
      <c r="I69" s="466"/>
      <c r="J69" s="466"/>
      <c r="K69" s="466"/>
      <c r="L69" s="466"/>
      <c r="M69" s="466"/>
      <c r="N69" s="466"/>
      <c r="O69" s="466"/>
      <c r="P69" s="466"/>
      <c r="Q69" s="466"/>
      <c r="R69" s="466"/>
      <c r="S69" s="466"/>
    </row>
    <row r="70" ht="16.5" spans="1:19">
      <c r="A70" s="466"/>
      <c r="B70" s="466"/>
      <c r="C70" s="466"/>
      <c r="D70" s="466"/>
      <c r="E70" s="466"/>
      <c r="F70" s="466"/>
      <c r="G70" s="466"/>
      <c r="H70" s="466"/>
      <c r="I70" s="466"/>
      <c r="J70" s="466"/>
      <c r="K70" s="466"/>
      <c r="L70" s="466"/>
      <c r="M70" s="466"/>
      <c r="N70" s="466"/>
      <c r="O70" s="466"/>
      <c r="P70" s="466"/>
      <c r="Q70" s="466"/>
      <c r="R70" s="466"/>
      <c r="S70" s="466"/>
    </row>
    <row r="71" ht="16.5" spans="1:19">
      <c r="A71" s="467" t="s">
        <v>2540</v>
      </c>
      <c r="B71" s="403"/>
      <c r="C71" s="403"/>
      <c r="D71" s="403"/>
      <c r="E71" s="403"/>
      <c r="F71" s="403"/>
      <c r="G71" s="403"/>
      <c r="H71" s="403"/>
      <c r="I71" s="403"/>
      <c r="J71" s="403"/>
      <c r="K71" s="403"/>
      <c r="L71" s="403"/>
      <c r="M71" s="403"/>
      <c r="N71" s="403"/>
      <c r="O71" s="403"/>
      <c r="P71" s="403"/>
      <c r="Q71" s="403"/>
      <c r="R71" s="403"/>
      <c r="S71" s="403"/>
    </row>
    <row r="72" ht="16.5" spans="1:19">
      <c r="A72" s="367"/>
      <c r="B72" s="403"/>
      <c r="C72" s="403"/>
      <c r="D72" s="403"/>
      <c r="E72" s="403"/>
      <c r="F72" s="403"/>
      <c r="G72" s="403"/>
      <c r="H72" s="403"/>
      <c r="I72" s="403"/>
      <c r="J72" s="403"/>
      <c r="K72" s="403"/>
      <c r="L72" s="403"/>
      <c r="M72" s="403"/>
      <c r="N72" s="403"/>
      <c r="O72" s="403"/>
      <c r="P72" s="403"/>
      <c r="Q72" s="403"/>
      <c r="R72" s="403"/>
      <c r="S72" s="403"/>
    </row>
    <row r="73" ht="16.5" spans="1:19">
      <c r="A73" s="467" t="s">
        <v>2541</v>
      </c>
      <c r="B73" s="367" t="s">
        <v>2542</v>
      </c>
      <c r="C73" s="403"/>
      <c r="D73" s="403"/>
      <c r="E73" s="403"/>
      <c r="F73" s="403"/>
      <c r="G73" s="403"/>
      <c r="H73" s="403"/>
      <c r="I73" s="403"/>
      <c r="J73" s="403"/>
      <c r="K73" s="403"/>
      <c r="L73" s="403"/>
      <c r="M73" s="403"/>
      <c r="N73" s="403"/>
      <c r="O73" s="403"/>
      <c r="P73" s="403"/>
      <c r="Q73" s="403"/>
      <c r="R73" s="403"/>
      <c r="S73" s="403"/>
    </row>
    <row r="74" ht="16.5" spans="1:19">
      <c r="A74" s="367"/>
      <c r="B74" s="403"/>
      <c r="C74" s="403"/>
      <c r="D74" s="403"/>
      <c r="E74" s="403"/>
      <c r="F74" s="403"/>
      <c r="G74" s="403"/>
      <c r="H74" s="403"/>
      <c r="I74" s="403"/>
      <c r="J74" s="403"/>
      <c r="K74" s="403"/>
      <c r="L74" s="403"/>
      <c r="M74" s="403"/>
      <c r="N74" s="403"/>
      <c r="O74" s="403"/>
      <c r="P74" s="403"/>
      <c r="Q74" s="403"/>
      <c r="R74" s="403"/>
      <c r="S74" s="403"/>
    </row>
    <row r="75" ht="16.5" spans="1:19">
      <c r="A75" s="466" t="s">
        <v>2543</v>
      </c>
      <c r="B75" s="466"/>
      <c r="C75" s="466"/>
      <c r="D75" s="466"/>
      <c r="E75" s="466"/>
      <c r="F75" s="466"/>
      <c r="G75" s="466"/>
      <c r="H75" s="466"/>
      <c r="I75" s="466"/>
      <c r="J75" s="466"/>
      <c r="K75" s="466"/>
      <c r="L75" s="466"/>
      <c r="M75" s="466"/>
      <c r="N75" s="466"/>
      <c r="O75" s="466"/>
      <c r="P75" s="466"/>
      <c r="Q75" s="466"/>
      <c r="R75" s="466"/>
      <c r="S75" s="466"/>
    </row>
    <row r="76" ht="16.5" spans="1:19">
      <c r="A76" s="466"/>
      <c r="B76" s="466"/>
      <c r="C76" s="466"/>
      <c r="D76" s="466"/>
      <c r="E76" s="466"/>
      <c r="F76" s="466"/>
      <c r="G76" s="466"/>
      <c r="H76" s="466"/>
      <c r="I76" s="466"/>
      <c r="J76" s="466"/>
      <c r="K76" s="466"/>
      <c r="L76" s="466"/>
      <c r="M76" s="466"/>
      <c r="N76" s="466"/>
      <c r="O76" s="466"/>
      <c r="P76" s="466"/>
      <c r="Q76" s="466"/>
      <c r="R76" s="466"/>
      <c r="S76" s="466"/>
    </row>
    <row r="77" ht="16.5" spans="1:19">
      <c r="A77" s="466" t="s">
        <v>2544</v>
      </c>
      <c r="B77" s="466" t="s">
        <v>2545</v>
      </c>
      <c r="C77" s="466"/>
      <c r="D77" s="466"/>
      <c r="E77" s="466"/>
      <c r="F77" s="466"/>
      <c r="G77" s="466"/>
      <c r="H77" s="466"/>
      <c r="I77" s="466"/>
      <c r="J77" s="466"/>
      <c r="K77" s="466"/>
      <c r="L77" s="466"/>
      <c r="M77" s="466"/>
      <c r="N77" s="466"/>
      <c r="O77" s="466"/>
      <c r="P77" s="466"/>
      <c r="Q77" s="466"/>
      <c r="R77" s="466"/>
      <c r="S77" s="466"/>
    </row>
    <row r="78" ht="16.5" spans="1:19">
      <c r="A78" s="466"/>
      <c r="B78" s="466"/>
      <c r="C78" s="466"/>
      <c r="D78" s="466"/>
      <c r="E78" s="466"/>
      <c r="F78" s="466"/>
      <c r="G78" s="466"/>
      <c r="H78" s="466"/>
      <c r="I78" s="466"/>
      <c r="J78" s="466"/>
      <c r="K78" s="466"/>
      <c r="L78" s="466"/>
      <c r="M78" s="466"/>
      <c r="N78" s="466"/>
      <c r="O78" s="466"/>
      <c r="P78" s="466"/>
      <c r="Q78" s="466"/>
      <c r="R78" s="466"/>
      <c r="S78" s="466"/>
    </row>
    <row r="79" ht="16.5" spans="1:19">
      <c r="A79" s="467" t="s">
        <v>2546</v>
      </c>
      <c r="B79" s="367" t="s">
        <v>2547</v>
      </c>
      <c r="C79" s="403"/>
      <c r="D79" s="403"/>
      <c r="E79" s="403"/>
      <c r="F79" s="403"/>
      <c r="G79" s="403"/>
      <c r="H79" s="403"/>
      <c r="I79" s="403"/>
      <c r="J79" s="403"/>
      <c r="K79" s="403"/>
      <c r="L79" s="403"/>
      <c r="M79" s="403"/>
      <c r="N79" s="403"/>
      <c r="O79" s="403"/>
      <c r="P79" s="403"/>
      <c r="Q79" s="403"/>
      <c r="R79" s="403"/>
      <c r="S79" s="403"/>
    </row>
    <row r="80" ht="16.5" spans="1:19">
      <c r="A80" s="367"/>
      <c r="B80" s="403" t="s">
        <v>2548</v>
      </c>
      <c r="C80" s="403"/>
      <c r="D80" s="403"/>
      <c r="E80" s="403"/>
      <c r="F80" s="403"/>
      <c r="G80" s="403"/>
      <c r="H80" s="403"/>
      <c r="I80" s="403"/>
      <c r="J80" s="403"/>
      <c r="K80" s="403"/>
      <c r="L80" s="403"/>
      <c r="M80" s="403"/>
      <c r="N80" s="403"/>
      <c r="O80" s="403"/>
      <c r="P80" s="403"/>
      <c r="Q80" s="403"/>
      <c r="R80" s="403"/>
      <c r="S80" s="403"/>
    </row>
    <row r="81" ht="16.5" spans="1:19">
      <c r="A81" s="467" t="s">
        <v>2549</v>
      </c>
      <c r="B81" s="367" t="s">
        <v>2550</v>
      </c>
      <c r="C81" s="403"/>
      <c r="D81" s="403"/>
      <c r="E81" s="403"/>
      <c r="F81" s="403"/>
      <c r="G81" s="403"/>
      <c r="H81" s="403"/>
      <c r="I81" s="403"/>
      <c r="J81" s="403"/>
      <c r="K81" s="403"/>
      <c r="L81" s="403"/>
      <c r="M81" s="403"/>
      <c r="N81" s="403"/>
      <c r="O81" s="403"/>
      <c r="P81" s="403"/>
      <c r="Q81" s="403"/>
      <c r="R81" s="403"/>
      <c r="S81" s="403"/>
    </row>
    <row r="82" ht="16.5" spans="1:19">
      <c r="A82" s="467"/>
      <c r="B82" s="367" t="s">
        <v>2551</v>
      </c>
      <c r="C82" s="403"/>
      <c r="D82" s="403"/>
      <c r="E82" s="403"/>
      <c r="F82" s="403"/>
      <c r="G82" s="403"/>
      <c r="H82" s="403"/>
      <c r="I82" s="403"/>
      <c r="J82" s="403"/>
      <c r="K82" s="403"/>
      <c r="L82" s="403"/>
      <c r="M82" s="403"/>
      <c r="N82" s="403"/>
      <c r="O82" s="403"/>
      <c r="P82" s="403"/>
      <c r="Q82" s="403"/>
      <c r="R82" s="403"/>
      <c r="S82" s="403"/>
    </row>
    <row r="83" ht="16.5" spans="1:19">
      <c r="A83" s="467"/>
      <c r="B83" s="367" t="s">
        <v>2552</v>
      </c>
      <c r="C83" s="403"/>
      <c r="D83" s="403"/>
      <c r="E83" s="403"/>
      <c r="F83" s="403"/>
      <c r="G83" s="403"/>
      <c r="H83" s="403"/>
      <c r="I83" s="403"/>
      <c r="J83" s="403"/>
      <c r="K83" s="403"/>
      <c r="L83" s="403"/>
      <c r="M83" s="403"/>
      <c r="N83" s="403"/>
      <c r="O83" s="403"/>
      <c r="P83" s="403"/>
      <c r="Q83" s="403"/>
      <c r="R83" s="403"/>
      <c r="S83" s="403"/>
    </row>
    <row r="84" ht="16.5" spans="1:19">
      <c r="A84" s="467"/>
      <c r="B84" s="367" t="s">
        <v>2553</v>
      </c>
      <c r="C84" s="403"/>
      <c r="D84" s="403"/>
      <c r="E84" s="403"/>
      <c r="F84" s="403"/>
      <c r="G84" s="403"/>
      <c r="H84" s="403"/>
      <c r="I84" s="403"/>
      <c r="J84" s="403"/>
      <c r="K84" s="403"/>
      <c r="L84" s="403"/>
      <c r="M84" s="403"/>
      <c r="N84" s="403"/>
      <c r="O84" s="403"/>
      <c r="P84" s="403"/>
      <c r="Q84" s="403"/>
      <c r="R84" s="403"/>
      <c r="S84" s="403"/>
    </row>
    <row r="85" ht="16.5" spans="1:19">
      <c r="A85" s="367"/>
      <c r="B85" s="403" t="s">
        <v>2554</v>
      </c>
      <c r="C85" s="403"/>
      <c r="D85" s="403"/>
      <c r="E85" s="403"/>
      <c r="F85" s="403"/>
      <c r="G85" s="403"/>
      <c r="H85" s="403"/>
      <c r="I85" s="403"/>
      <c r="J85" s="403"/>
      <c r="K85" s="403"/>
      <c r="L85" s="403"/>
      <c r="M85" s="403"/>
      <c r="N85" s="403"/>
      <c r="O85" s="403"/>
      <c r="P85" s="403"/>
      <c r="Q85" s="403"/>
      <c r="R85" s="403"/>
      <c r="S85" s="403"/>
    </row>
    <row r="86" ht="16.5" spans="1:19">
      <c r="A86" s="466" t="s">
        <v>2555</v>
      </c>
      <c r="B86" s="466"/>
      <c r="C86" s="466"/>
      <c r="D86" s="466"/>
      <c r="E86" s="466"/>
      <c r="F86" s="466"/>
      <c r="G86" s="466"/>
      <c r="H86" s="466"/>
      <c r="I86" s="466"/>
      <c r="J86" s="466"/>
      <c r="K86" s="466"/>
      <c r="L86" s="466"/>
      <c r="M86" s="466"/>
      <c r="N86" s="466"/>
      <c r="O86" s="466"/>
      <c r="P86" s="466"/>
      <c r="Q86" s="466"/>
      <c r="R86" s="466"/>
      <c r="S86" s="466"/>
    </row>
    <row r="87" ht="16.5" spans="1:19">
      <c r="A87" s="466"/>
      <c r="B87" s="466"/>
      <c r="C87" s="466"/>
      <c r="D87" s="466"/>
      <c r="E87" s="466"/>
      <c r="F87" s="466"/>
      <c r="G87" s="466"/>
      <c r="H87" s="466"/>
      <c r="I87" s="466"/>
      <c r="J87" s="466"/>
      <c r="K87" s="466"/>
      <c r="L87" s="466"/>
      <c r="M87" s="466"/>
      <c r="N87" s="466"/>
      <c r="O87" s="466"/>
      <c r="P87" s="466"/>
      <c r="Q87" s="466"/>
      <c r="R87" s="466"/>
      <c r="S87" s="466"/>
    </row>
    <row r="88" ht="16.5" spans="1:19">
      <c r="A88" s="466" t="s">
        <v>2556</v>
      </c>
      <c r="B88" s="466" t="s">
        <v>2557</v>
      </c>
      <c r="C88" s="466"/>
      <c r="D88" s="466"/>
      <c r="E88" s="466"/>
      <c r="F88" s="466"/>
      <c r="G88" s="466"/>
      <c r="H88" s="466"/>
      <c r="I88" s="466"/>
      <c r="J88" s="466"/>
      <c r="K88" s="466"/>
      <c r="L88" s="466"/>
      <c r="M88" s="466"/>
      <c r="N88" s="466"/>
      <c r="O88" s="466"/>
      <c r="P88" s="466"/>
      <c r="Q88" s="466"/>
      <c r="R88" s="466"/>
      <c r="S88" s="466"/>
    </row>
    <row r="89" ht="16.5" spans="1:19">
      <c r="A89" s="466"/>
      <c r="B89" s="466"/>
      <c r="C89" s="466"/>
      <c r="D89" s="466"/>
      <c r="E89" s="466"/>
      <c r="F89" s="466"/>
      <c r="G89" s="466"/>
      <c r="H89" s="466"/>
      <c r="I89" s="466"/>
      <c r="J89" s="466"/>
      <c r="K89" s="466"/>
      <c r="L89" s="466"/>
      <c r="M89" s="466"/>
      <c r="N89" s="466"/>
      <c r="O89" s="466"/>
      <c r="P89" s="466"/>
      <c r="Q89" s="466"/>
      <c r="R89" s="466"/>
      <c r="S89" s="466"/>
    </row>
    <row r="90" ht="16.5" spans="1:19">
      <c r="A90" s="467" t="s">
        <v>2558</v>
      </c>
      <c r="B90" s="403"/>
      <c r="C90" s="403"/>
      <c r="D90" s="403"/>
      <c r="E90" s="403"/>
      <c r="F90" s="403"/>
      <c r="G90" s="403"/>
      <c r="H90" s="403"/>
      <c r="I90" s="403"/>
      <c r="J90" s="403"/>
      <c r="K90" s="403"/>
      <c r="L90" s="403"/>
      <c r="M90" s="403"/>
      <c r="N90" s="403"/>
      <c r="O90" s="403"/>
      <c r="P90" s="403"/>
      <c r="Q90" s="403"/>
      <c r="R90" s="403"/>
      <c r="S90" s="403"/>
    </row>
    <row r="91" ht="16.5" spans="1:19">
      <c r="A91" s="367"/>
      <c r="B91" s="403"/>
      <c r="C91" s="403"/>
      <c r="D91" s="403"/>
      <c r="E91" s="403"/>
      <c r="F91" s="403"/>
      <c r="G91" s="403"/>
      <c r="H91" s="403"/>
      <c r="I91" s="403"/>
      <c r="J91" s="403"/>
      <c r="K91" s="403"/>
      <c r="L91" s="403"/>
      <c r="M91" s="403"/>
      <c r="N91" s="403"/>
      <c r="O91" s="403"/>
      <c r="P91" s="403"/>
      <c r="Q91" s="403"/>
      <c r="R91" s="403"/>
      <c r="S91" s="403"/>
    </row>
    <row r="92" ht="16.5" spans="1:19">
      <c r="A92" s="467" t="s">
        <v>2559</v>
      </c>
      <c r="B92" s="367" t="s">
        <v>2560</v>
      </c>
      <c r="C92" s="403"/>
      <c r="D92" s="403"/>
      <c r="E92" s="403"/>
      <c r="F92" s="403"/>
      <c r="G92" s="403"/>
      <c r="H92" s="403"/>
      <c r="I92" s="403"/>
      <c r="J92" s="403"/>
      <c r="K92" s="403"/>
      <c r="L92" s="403"/>
      <c r="M92" s="403"/>
      <c r="N92" s="403"/>
      <c r="O92" s="403"/>
      <c r="P92" s="403"/>
      <c r="Q92" s="403"/>
      <c r="R92" s="403"/>
      <c r="S92" s="403"/>
    </row>
    <row r="93" ht="16.5" spans="1:19">
      <c r="A93" s="367"/>
      <c r="B93" s="403"/>
      <c r="C93" s="403"/>
      <c r="D93" s="403"/>
      <c r="E93" s="403"/>
      <c r="F93" s="403"/>
      <c r="G93" s="403"/>
      <c r="H93" s="403"/>
      <c r="I93" s="403"/>
      <c r="J93" s="403"/>
      <c r="K93" s="403"/>
      <c r="L93" s="403"/>
      <c r="M93" s="403"/>
      <c r="N93" s="403"/>
      <c r="O93" s="403"/>
      <c r="P93" s="403"/>
      <c r="Q93" s="403"/>
      <c r="R93" s="403"/>
      <c r="S93" s="403"/>
    </row>
    <row r="94" ht="16.5" spans="1:19">
      <c r="A94" s="466" t="s">
        <v>2561</v>
      </c>
      <c r="B94" s="466"/>
      <c r="C94" s="466"/>
      <c r="D94" s="466"/>
      <c r="E94" s="466"/>
      <c r="F94" s="466"/>
      <c r="G94" s="466"/>
      <c r="H94" s="466"/>
      <c r="I94" s="466"/>
      <c r="J94" s="466"/>
      <c r="K94" s="466"/>
      <c r="L94" s="466"/>
      <c r="M94" s="466"/>
      <c r="N94" s="466"/>
      <c r="O94" s="466"/>
      <c r="P94" s="466"/>
      <c r="Q94" s="466"/>
      <c r="R94" s="466"/>
      <c r="S94" s="466"/>
    </row>
    <row r="95" ht="16.5" spans="1:19">
      <c r="A95" s="466"/>
      <c r="B95" s="466"/>
      <c r="C95" s="466"/>
      <c r="D95" s="466"/>
      <c r="E95" s="466"/>
      <c r="F95" s="466"/>
      <c r="G95" s="466"/>
      <c r="H95" s="466"/>
      <c r="I95" s="466"/>
      <c r="J95" s="466"/>
      <c r="K95" s="466"/>
      <c r="L95" s="466"/>
      <c r="M95" s="466"/>
      <c r="N95" s="466"/>
      <c r="O95" s="466"/>
      <c r="P95" s="466"/>
      <c r="Q95" s="466"/>
      <c r="R95" s="466"/>
      <c r="S95" s="466"/>
    </row>
    <row r="96" ht="16.5" spans="1:19">
      <c r="A96" s="466" t="s">
        <v>2562</v>
      </c>
      <c r="B96" s="466" t="s">
        <v>2563</v>
      </c>
      <c r="C96" s="466"/>
      <c r="D96" s="466"/>
      <c r="E96" s="466"/>
      <c r="F96" s="466"/>
      <c r="G96" s="466"/>
      <c r="H96" s="466"/>
      <c r="I96" s="466"/>
      <c r="J96" s="466"/>
      <c r="K96" s="466"/>
      <c r="L96" s="466"/>
      <c r="M96" s="466"/>
      <c r="N96" s="466"/>
      <c r="O96" s="466"/>
      <c r="P96" s="466"/>
      <c r="Q96" s="466"/>
      <c r="R96" s="466"/>
      <c r="S96" s="466"/>
    </row>
    <row r="97" ht="16.5" spans="1:19">
      <c r="A97" s="466"/>
      <c r="B97" s="466" t="s">
        <v>2564</v>
      </c>
      <c r="C97" s="466"/>
      <c r="D97" s="466"/>
      <c r="E97" s="466"/>
      <c r="F97" s="466"/>
      <c r="G97" s="466"/>
      <c r="H97" s="466"/>
      <c r="I97" s="466"/>
      <c r="J97" s="466"/>
      <c r="K97" s="466"/>
      <c r="L97" s="466"/>
      <c r="M97" s="466"/>
      <c r="N97" s="466"/>
      <c r="O97" s="466"/>
      <c r="P97" s="466"/>
      <c r="Q97" s="466"/>
      <c r="R97" s="466"/>
      <c r="S97" s="466"/>
    </row>
    <row r="98" ht="16.5" spans="1:19">
      <c r="A98" s="467" t="s">
        <v>2565</v>
      </c>
      <c r="B98" s="403"/>
      <c r="C98" s="403"/>
      <c r="D98" s="403"/>
      <c r="E98" s="403"/>
      <c r="F98" s="403"/>
      <c r="G98" s="403"/>
      <c r="H98" s="403"/>
      <c r="I98" s="403"/>
      <c r="J98" s="403"/>
      <c r="K98" s="403"/>
      <c r="L98" s="403"/>
      <c r="M98" s="403"/>
      <c r="N98" s="403"/>
      <c r="O98" s="403"/>
      <c r="P98" s="403"/>
      <c r="Q98" s="403"/>
      <c r="R98" s="403"/>
      <c r="S98" s="403"/>
    </row>
    <row r="99" ht="16.5" spans="1:19">
      <c r="A99" s="367"/>
      <c r="B99" s="403"/>
      <c r="C99" s="403"/>
      <c r="D99" s="403"/>
      <c r="E99" s="403"/>
      <c r="F99" s="403"/>
      <c r="G99" s="403"/>
      <c r="H99" s="403"/>
      <c r="I99" s="403"/>
      <c r="J99" s="403"/>
      <c r="K99" s="403"/>
      <c r="L99" s="403"/>
      <c r="M99" s="403"/>
      <c r="N99" s="403"/>
      <c r="O99" s="403"/>
      <c r="P99" s="403"/>
      <c r="Q99" s="403"/>
      <c r="R99" s="403"/>
      <c r="S99" s="403"/>
    </row>
    <row r="100" ht="16.5" spans="1:19">
      <c r="A100" s="467" t="s">
        <v>2566</v>
      </c>
      <c r="B100" s="367" t="s">
        <v>2567</v>
      </c>
      <c r="C100" s="403"/>
      <c r="D100" s="403"/>
      <c r="E100" s="403"/>
      <c r="F100" s="403"/>
      <c r="G100" s="403"/>
      <c r="H100" s="403"/>
      <c r="I100" s="403"/>
      <c r="J100" s="403"/>
      <c r="K100" s="403"/>
      <c r="L100" s="403"/>
      <c r="M100" s="403"/>
      <c r="N100" s="403"/>
      <c r="O100" s="403"/>
      <c r="P100" s="403"/>
      <c r="Q100" s="403"/>
      <c r="R100" s="403"/>
      <c r="S100" s="403"/>
    </row>
    <row r="101" ht="16.5" spans="1:19">
      <c r="A101" s="367"/>
      <c r="B101" s="403" t="s">
        <v>2568</v>
      </c>
      <c r="C101" s="403"/>
      <c r="D101" s="403"/>
      <c r="E101" s="403"/>
      <c r="F101" s="403"/>
      <c r="G101" s="403"/>
      <c r="H101" s="403"/>
      <c r="I101" s="403"/>
      <c r="J101" s="403"/>
      <c r="K101" s="403"/>
      <c r="L101" s="403"/>
      <c r="M101" s="403"/>
      <c r="N101" s="403"/>
      <c r="O101" s="403"/>
      <c r="P101" s="403"/>
      <c r="Q101" s="403"/>
      <c r="R101" s="403"/>
      <c r="S101" s="403"/>
    </row>
    <row r="102" ht="16.5" spans="1:19">
      <c r="A102" s="466" t="s">
        <v>2569</v>
      </c>
      <c r="B102" s="466"/>
      <c r="C102" s="466"/>
      <c r="D102" s="466"/>
      <c r="E102" s="466"/>
      <c r="F102" s="466"/>
      <c r="G102" s="466"/>
      <c r="H102" s="466"/>
      <c r="I102" s="466"/>
      <c r="J102" s="466"/>
      <c r="K102" s="466"/>
      <c r="L102" s="466"/>
      <c r="M102" s="466"/>
      <c r="N102" s="466"/>
      <c r="O102" s="466"/>
      <c r="P102" s="466"/>
      <c r="Q102" s="466"/>
      <c r="R102" s="466"/>
      <c r="S102" s="466"/>
    </row>
    <row r="103" ht="16.5" spans="1:19">
      <c r="A103" s="466"/>
      <c r="B103" s="466"/>
      <c r="C103" s="466"/>
      <c r="D103" s="466"/>
      <c r="E103" s="466"/>
      <c r="F103" s="466"/>
      <c r="G103" s="466"/>
      <c r="H103" s="466"/>
      <c r="I103" s="466"/>
      <c r="J103" s="466"/>
      <c r="K103" s="466"/>
      <c r="L103" s="466"/>
      <c r="M103" s="466"/>
      <c r="N103" s="466"/>
      <c r="O103" s="466"/>
      <c r="P103" s="466"/>
      <c r="Q103" s="466"/>
      <c r="R103" s="466"/>
      <c r="S103" s="466"/>
    </row>
    <row r="104" ht="16.5" spans="1:19">
      <c r="A104" s="466" t="s">
        <v>2570</v>
      </c>
      <c r="B104" s="466" t="s">
        <v>2571</v>
      </c>
      <c r="C104" s="466"/>
      <c r="D104" s="466"/>
      <c r="E104" s="466"/>
      <c r="F104" s="466"/>
      <c r="G104" s="466"/>
      <c r="H104" s="466"/>
      <c r="I104" s="466"/>
      <c r="J104" s="466"/>
      <c r="K104" s="466"/>
      <c r="L104" s="466"/>
      <c r="M104" s="466"/>
      <c r="N104" s="466"/>
      <c r="O104" s="466"/>
      <c r="P104" s="466"/>
      <c r="Q104" s="466"/>
      <c r="R104" s="466"/>
      <c r="S104" s="466"/>
    </row>
    <row r="105" ht="16.5" spans="1:19">
      <c r="A105" s="466"/>
      <c r="B105" s="466"/>
      <c r="C105" s="466"/>
      <c r="D105" s="466"/>
      <c r="E105" s="466"/>
      <c r="F105" s="466"/>
      <c r="G105" s="466"/>
      <c r="H105" s="466"/>
      <c r="I105" s="466"/>
      <c r="J105" s="466"/>
      <c r="K105" s="466"/>
      <c r="L105" s="466"/>
      <c r="M105" s="466"/>
      <c r="N105" s="466"/>
      <c r="O105" s="466"/>
      <c r="P105" s="466"/>
      <c r="Q105" s="466"/>
      <c r="R105" s="466"/>
      <c r="S105" s="466"/>
    </row>
    <row r="106" ht="16.5" spans="1:19">
      <c r="A106" s="467" t="s">
        <v>2572</v>
      </c>
      <c r="B106" s="403"/>
      <c r="C106" s="403"/>
      <c r="D106" s="403"/>
      <c r="E106" s="403"/>
      <c r="F106" s="403"/>
      <c r="G106" s="403"/>
      <c r="H106" s="403"/>
      <c r="I106" s="403"/>
      <c r="J106" s="403"/>
      <c r="K106" s="403"/>
      <c r="L106" s="403"/>
      <c r="M106" s="403"/>
      <c r="N106" s="403"/>
      <c r="O106" s="403"/>
      <c r="P106" s="403"/>
      <c r="Q106" s="403"/>
      <c r="R106" s="403"/>
      <c r="S106" s="403"/>
    </row>
    <row r="107" ht="16.5" spans="1:19">
      <c r="A107" s="367"/>
      <c r="B107" s="403"/>
      <c r="C107" s="403"/>
      <c r="D107" s="403"/>
      <c r="E107" s="403"/>
      <c r="F107" s="403"/>
      <c r="G107" s="403"/>
      <c r="H107" s="403"/>
      <c r="I107" s="403"/>
      <c r="J107" s="403"/>
      <c r="K107" s="403"/>
      <c r="L107" s="403"/>
      <c r="M107" s="403"/>
      <c r="N107" s="403"/>
      <c r="O107" s="403"/>
      <c r="P107" s="403"/>
      <c r="Q107" s="403"/>
      <c r="R107" s="403"/>
      <c r="S107" s="403"/>
    </row>
    <row r="108" ht="16.5" spans="1:19">
      <c r="A108" s="467" t="s">
        <v>2573</v>
      </c>
      <c r="B108" s="367" t="s">
        <v>2574</v>
      </c>
      <c r="C108" s="403"/>
      <c r="D108" s="403"/>
      <c r="E108" s="403"/>
      <c r="F108" s="403"/>
      <c r="G108" s="403"/>
      <c r="H108" s="403"/>
      <c r="I108" s="403"/>
      <c r="J108" s="403"/>
      <c r="K108" s="403"/>
      <c r="L108" s="403"/>
      <c r="M108" s="403"/>
      <c r="N108" s="403"/>
      <c r="O108" s="403"/>
      <c r="P108" s="403"/>
      <c r="Q108" s="403"/>
      <c r="R108" s="403"/>
      <c r="S108" s="403"/>
    </row>
    <row r="109" ht="16.5" spans="1:19">
      <c r="A109" s="367"/>
      <c r="B109" s="403"/>
      <c r="C109" s="403"/>
      <c r="D109" s="403"/>
      <c r="E109" s="403"/>
      <c r="F109" s="403"/>
      <c r="G109" s="403"/>
      <c r="H109" s="403"/>
      <c r="I109" s="403"/>
      <c r="J109" s="403"/>
      <c r="K109" s="403"/>
      <c r="L109" s="403"/>
      <c r="M109" s="403"/>
      <c r="N109" s="403"/>
      <c r="O109" s="403"/>
      <c r="P109" s="403"/>
      <c r="Q109" s="403"/>
      <c r="R109" s="403"/>
      <c r="S109" s="403"/>
    </row>
    <row r="110" ht="16.5" spans="1:19">
      <c r="A110" s="466" t="s">
        <v>2575</v>
      </c>
      <c r="B110" s="466"/>
      <c r="C110" s="466"/>
      <c r="D110" s="466"/>
      <c r="E110" s="466"/>
      <c r="F110" s="466"/>
      <c r="G110" s="466"/>
      <c r="H110" s="466"/>
      <c r="I110" s="466"/>
      <c r="J110" s="466"/>
      <c r="K110" s="466"/>
      <c r="L110" s="466"/>
      <c r="M110" s="466"/>
      <c r="N110" s="466"/>
      <c r="O110" s="466"/>
      <c r="P110" s="466"/>
      <c r="Q110" s="466"/>
      <c r="R110" s="466"/>
      <c r="S110" s="466"/>
    </row>
    <row r="111" ht="16.5" spans="1:19">
      <c r="A111" s="466"/>
      <c r="B111" s="466"/>
      <c r="C111" s="466"/>
      <c r="D111" s="466"/>
      <c r="E111" s="466"/>
      <c r="F111" s="466"/>
      <c r="G111" s="466"/>
      <c r="H111" s="466"/>
      <c r="I111" s="466"/>
      <c r="J111" s="466"/>
      <c r="K111" s="466"/>
      <c r="L111" s="466"/>
      <c r="M111" s="466"/>
      <c r="N111" s="466"/>
      <c r="O111" s="466"/>
      <c r="P111" s="466"/>
      <c r="Q111" s="466"/>
      <c r="R111" s="466"/>
      <c r="S111" s="466"/>
    </row>
    <row r="112" ht="16.5" spans="1:19">
      <c r="A112" s="466" t="s">
        <v>2576</v>
      </c>
      <c r="B112" s="466" t="s">
        <v>2577</v>
      </c>
      <c r="C112" s="466"/>
      <c r="D112" s="466"/>
      <c r="E112" s="466"/>
      <c r="F112" s="466"/>
      <c r="G112" s="466"/>
      <c r="H112" s="466"/>
      <c r="I112" s="466"/>
      <c r="J112" s="466"/>
      <c r="K112" s="466"/>
      <c r="L112" s="466"/>
      <c r="M112" s="466"/>
      <c r="N112" s="466"/>
      <c r="O112" s="466"/>
      <c r="P112" s="466"/>
      <c r="Q112" s="466"/>
      <c r="R112" s="466"/>
      <c r="S112" s="466"/>
    </row>
    <row r="113" ht="16.5" spans="1:19">
      <c r="A113" s="466"/>
      <c r="B113" s="466" t="s">
        <v>2578</v>
      </c>
      <c r="C113" s="466"/>
      <c r="D113" s="466"/>
      <c r="E113" s="466"/>
      <c r="F113" s="466"/>
      <c r="G113" s="466"/>
      <c r="H113" s="466"/>
      <c r="I113" s="466"/>
      <c r="J113" s="466"/>
      <c r="K113" s="466"/>
      <c r="L113" s="466"/>
      <c r="M113" s="466"/>
      <c r="N113" s="466"/>
      <c r="O113" s="466"/>
      <c r="P113" s="466"/>
      <c r="Q113" s="466"/>
      <c r="R113" s="466"/>
      <c r="S113" s="466"/>
    </row>
    <row r="114" ht="16.5" spans="1:19">
      <c r="A114" s="467" t="s">
        <v>2579</v>
      </c>
      <c r="B114" s="403"/>
      <c r="C114" s="403"/>
      <c r="D114" s="403"/>
      <c r="E114" s="403"/>
      <c r="F114" s="403"/>
      <c r="G114" s="403"/>
      <c r="H114" s="403"/>
      <c r="I114" s="403"/>
      <c r="J114" s="403"/>
      <c r="K114" s="403"/>
      <c r="L114" s="403"/>
      <c r="M114" s="403"/>
      <c r="N114" s="403"/>
      <c r="O114" s="403"/>
      <c r="P114" s="403"/>
      <c r="Q114" s="403"/>
      <c r="R114" s="403"/>
      <c r="S114" s="403"/>
    </row>
    <row r="115" ht="16.5" spans="1:19">
      <c r="A115" s="367"/>
      <c r="B115" s="403"/>
      <c r="C115" s="403"/>
      <c r="D115" s="403"/>
      <c r="E115" s="403"/>
      <c r="F115" s="403"/>
      <c r="G115" s="403"/>
      <c r="H115" s="403"/>
      <c r="I115" s="403"/>
      <c r="J115" s="403"/>
      <c r="K115" s="403"/>
      <c r="L115" s="403"/>
      <c r="M115" s="403"/>
      <c r="N115" s="403"/>
      <c r="O115" s="403"/>
      <c r="P115" s="403"/>
      <c r="Q115" s="403"/>
      <c r="R115" s="403"/>
      <c r="S115" s="403"/>
    </row>
    <row r="116" ht="16.5" spans="1:19">
      <c r="A116" s="467" t="s">
        <v>2580</v>
      </c>
      <c r="B116" s="367" t="s">
        <v>2581</v>
      </c>
      <c r="C116" s="403"/>
      <c r="D116" s="403"/>
      <c r="E116" s="403"/>
      <c r="F116" s="403"/>
      <c r="G116" s="403"/>
      <c r="H116" s="403"/>
      <c r="I116" s="403"/>
      <c r="J116" s="403"/>
      <c r="K116" s="403"/>
      <c r="L116" s="403"/>
      <c r="M116" s="403"/>
      <c r="N116" s="403"/>
      <c r="O116" s="403"/>
      <c r="P116" s="403"/>
      <c r="Q116" s="403"/>
      <c r="R116" s="403"/>
      <c r="S116" s="403"/>
    </row>
    <row r="117" ht="16.5" spans="1:19">
      <c r="A117" s="367"/>
      <c r="B117" s="403" t="s">
        <v>2536</v>
      </c>
      <c r="C117" s="403"/>
      <c r="D117" s="403"/>
      <c r="E117" s="403"/>
      <c r="F117" s="403"/>
      <c r="G117" s="403"/>
      <c r="H117" s="403"/>
      <c r="I117" s="403"/>
      <c r="J117" s="403"/>
      <c r="K117" s="403"/>
      <c r="L117" s="403"/>
      <c r="M117" s="403"/>
      <c r="N117" s="403"/>
      <c r="O117" s="403"/>
      <c r="P117" s="403"/>
      <c r="Q117" s="403"/>
      <c r="R117" s="403"/>
      <c r="S117" s="403"/>
    </row>
    <row r="118" ht="16.5" spans="1:19">
      <c r="A118" s="466" t="s">
        <v>2582</v>
      </c>
      <c r="B118" s="466"/>
      <c r="C118" s="466"/>
      <c r="D118" s="466"/>
      <c r="E118" s="466"/>
      <c r="F118" s="466"/>
      <c r="G118" s="466"/>
      <c r="H118" s="466"/>
      <c r="I118" s="466"/>
      <c r="J118" s="466"/>
      <c r="K118" s="466"/>
      <c r="L118" s="466"/>
      <c r="M118" s="466"/>
      <c r="N118" s="466"/>
      <c r="O118" s="466"/>
      <c r="P118" s="466"/>
      <c r="Q118" s="466"/>
      <c r="R118" s="466"/>
      <c r="S118" s="466"/>
    </row>
    <row r="119" ht="16.5" spans="1:19">
      <c r="A119" s="466"/>
      <c r="B119" s="466"/>
      <c r="C119" s="466"/>
      <c r="D119" s="466"/>
      <c r="E119" s="466"/>
      <c r="F119" s="466"/>
      <c r="G119" s="466"/>
      <c r="H119" s="466"/>
      <c r="I119" s="466"/>
      <c r="J119" s="466"/>
      <c r="K119" s="466"/>
      <c r="L119" s="466"/>
      <c r="M119" s="466"/>
      <c r="N119" s="466"/>
      <c r="O119" s="466"/>
      <c r="P119" s="466"/>
      <c r="Q119" s="466"/>
      <c r="R119" s="466"/>
      <c r="S119" s="466"/>
    </row>
    <row r="120" ht="16.5" spans="1:19">
      <c r="A120" s="466" t="s">
        <v>2583</v>
      </c>
      <c r="B120" s="466" t="s">
        <v>2584</v>
      </c>
      <c r="C120" s="466"/>
      <c r="D120" s="466"/>
      <c r="E120" s="466"/>
      <c r="F120" s="466"/>
      <c r="G120" s="466"/>
      <c r="H120" s="466"/>
      <c r="I120" s="466"/>
      <c r="J120" s="466"/>
      <c r="K120" s="466"/>
      <c r="L120" s="466"/>
      <c r="M120" s="466"/>
      <c r="N120" s="466"/>
      <c r="O120" s="466"/>
      <c r="P120" s="466"/>
      <c r="Q120" s="466"/>
      <c r="R120" s="466"/>
      <c r="S120" s="466"/>
    </row>
    <row r="121" ht="16.5" spans="1:19">
      <c r="A121" s="466"/>
      <c r="B121" s="466"/>
      <c r="C121" s="466"/>
      <c r="D121" s="466"/>
      <c r="E121" s="466"/>
      <c r="F121" s="466"/>
      <c r="G121" s="466"/>
      <c r="H121" s="466"/>
      <c r="I121" s="466"/>
      <c r="J121" s="466"/>
      <c r="K121" s="466"/>
      <c r="L121" s="466"/>
      <c r="M121" s="466"/>
      <c r="N121" s="466"/>
      <c r="O121" s="466"/>
      <c r="P121" s="466"/>
      <c r="Q121" s="466"/>
      <c r="R121" s="466"/>
      <c r="S121" s="466"/>
    </row>
    <row r="122" ht="16.5" spans="1:19">
      <c r="A122" s="467" t="s">
        <v>2585</v>
      </c>
      <c r="B122" s="403"/>
      <c r="C122" s="403"/>
      <c r="D122" s="403"/>
      <c r="E122" s="403"/>
      <c r="F122" s="403"/>
      <c r="G122" s="403"/>
      <c r="H122" s="403"/>
      <c r="I122" s="403"/>
      <c r="J122" s="403"/>
      <c r="K122" s="403"/>
      <c r="L122" s="403"/>
      <c r="M122" s="403"/>
      <c r="N122" s="403"/>
      <c r="O122" s="403"/>
      <c r="P122" s="403"/>
      <c r="Q122" s="403"/>
      <c r="R122" s="403"/>
      <c r="S122" s="403"/>
    </row>
    <row r="123" ht="16.5" spans="1:19">
      <c r="A123" s="367"/>
      <c r="B123" s="403"/>
      <c r="C123" s="403"/>
      <c r="D123" s="403"/>
      <c r="E123" s="403"/>
      <c r="F123" s="403"/>
      <c r="G123" s="403"/>
      <c r="H123" s="403"/>
      <c r="I123" s="403"/>
      <c r="J123" s="403"/>
      <c r="K123" s="403"/>
      <c r="L123" s="403"/>
      <c r="M123" s="403"/>
      <c r="N123" s="403"/>
      <c r="O123" s="403"/>
      <c r="P123" s="403"/>
      <c r="Q123" s="403"/>
      <c r="R123" s="403"/>
      <c r="S123" s="403"/>
    </row>
    <row r="124" ht="16.5" spans="1:19">
      <c r="A124" s="467" t="s">
        <v>2586</v>
      </c>
      <c r="B124" s="367" t="s">
        <v>2587</v>
      </c>
      <c r="C124" s="403"/>
      <c r="D124" s="403"/>
      <c r="E124" s="403"/>
      <c r="F124" s="403"/>
      <c r="G124" s="403"/>
      <c r="H124" s="403"/>
      <c r="I124" s="403"/>
      <c r="J124" s="403"/>
      <c r="K124" s="403"/>
      <c r="L124" s="403"/>
      <c r="M124" s="403"/>
      <c r="N124" s="403"/>
      <c r="O124" s="403"/>
      <c r="P124" s="403"/>
      <c r="Q124" s="403"/>
      <c r="R124" s="403"/>
      <c r="S124" s="403"/>
    </row>
    <row r="125" ht="16.5" spans="1:19">
      <c r="A125" s="367"/>
      <c r="B125" s="403"/>
      <c r="C125" s="403"/>
      <c r="D125" s="403"/>
      <c r="E125" s="403"/>
      <c r="F125" s="403"/>
      <c r="G125" s="403"/>
      <c r="H125" s="403"/>
      <c r="I125" s="403"/>
      <c r="J125" s="403"/>
      <c r="K125" s="403"/>
      <c r="L125" s="403"/>
      <c r="M125" s="403"/>
      <c r="N125" s="403"/>
      <c r="O125" s="403"/>
      <c r="P125" s="403"/>
      <c r="Q125" s="403"/>
      <c r="R125" s="403"/>
      <c r="S125" s="403"/>
    </row>
    <row r="126" ht="16.5" spans="1:19">
      <c r="A126" s="466" t="s">
        <v>2588</v>
      </c>
      <c r="B126" s="466"/>
      <c r="C126" s="466"/>
      <c r="D126" s="466"/>
      <c r="E126" s="466"/>
      <c r="F126" s="466"/>
      <c r="G126" s="466"/>
      <c r="H126" s="466"/>
      <c r="I126" s="466"/>
      <c r="J126" s="466"/>
      <c r="K126" s="466"/>
      <c r="L126" s="466"/>
      <c r="M126" s="466"/>
      <c r="N126" s="466"/>
      <c r="O126" s="466"/>
      <c r="P126" s="466"/>
      <c r="Q126" s="466"/>
      <c r="R126" s="466"/>
      <c r="S126" s="466"/>
    </row>
    <row r="127" ht="16.5" spans="1:19">
      <c r="A127" s="466"/>
      <c r="B127" s="466"/>
      <c r="C127" s="466"/>
      <c r="D127" s="466"/>
      <c r="E127" s="466"/>
      <c r="F127" s="466"/>
      <c r="G127" s="466"/>
      <c r="H127" s="466"/>
      <c r="I127" s="466"/>
      <c r="J127" s="466"/>
      <c r="K127" s="466"/>
      <c r="L127" s="466"/>
      <c r="M127" s="466"/>
      <c r="N127" s="466"/>
      <c r="O127" s="466"/>
      <c r="P127" s="466"/>
      <c r="Q127" s="466"/>
      <c r="R127" s="466"/>
      <c r="S127" s="466"/>
    </row>
    <row r="128" ht="16.5" spans="1:19">
      <c r="A128" s="466" t="s">
        <v>2589</v>
      </c>
      <c r="B128" s="466" t="s">
        <v>2590</v>
      </c>
      <c r="C128" s="466"/>
      <c r="D128" s="466"/>
      <c r="E128" s="466"/>
      <c r="F128" s="466"/>
      <c r="G128" s="466"/>
      <c r="H128" s="466"/>
      <c r="I128" s="466"/>
      <c r="J128" s="466"/>
      <c r="K128" s="466"/>
      <c r="L128" s="466"/>
      <c r="M128" s="466"/>
      <c r="N128" s="466"/>
      <c r="O128" s="466"/>
      <c r="P128" s="466"/>
      <c r="Q128" s="466"/>
      <c r="R128" s="466"/>
      <c r="S128" s="466"/>
    </row>
    <row r="129" ht="16.5" spans="1:19">
      <c r="A129" s="466"/>
      <c r="B129" s="466"/>
      <c r="C129" s="466"/>
      <c r="D129" s="466"/>
      <c r="E129" s="466"/>
      <c r="F129" s="466"/>
      <c r="G129" s="466"/>
      <c r="H129" s="466"/>
      <c r="I129" s="466"/>
      <c r="J129" s="466"/>
      <c r="K129" s="466"/>
      <c r="L129" s="466"/>
      <c r="M129" s="466"/>
      <c r="N129" s="466"/>
      <c r="O129" s="466"/>
      <c r="P129" s="466"/>
      <c r="Q129" s="466"/>
      <c r="R129" s="466"/>
      <c r="S129" s="466"/>
    </row>
    <row r="130" ht="16.5" spans="1:19">
      <c r="A130" s="467" t="s">
        <v>2591</v>
      </c>
      <c r="B130" s="403"/>
      <c r="C130" s="403"/>
      <c r="D130" s="403"/>
      <c r="E130" s="403"/>
      <c r="F130" s="403"/>
      <c r="G130" s="403"/>
      <c r="H130" s="403"/>
      <c r="I130" s="403"/>
      <c r="J130" s="403"/>
      <c r="K130" s="403"/>
      <c r="L130" s="403"/>
      <c r="M130" s="403"/>
      <c r="N130" s="403"/>
      <c r="O130" s="403"/>
      <c r="P130" s="403"/>
      <c r="Q130" s="403"/>
      <c r="R130" s="403"/>
      <c r="S130" s="403"/>
    </row>
    <row r="131" ht="16.5" spans="1:19">
      <c r="A131" s="367"/>
      <c r="B131" s="367" t="s">
        <v>2592</v>
      </c>
      <c r="C131" s="403"/>
      <c r="D131" s="403"/>
      <c r="E131" s="403"/>
      <c r="F131" s="403"/>
      <c r="G131" s="403"/>
      <c r="H131" s="403"/>
      <c r="I131" s="403"/>
      <c r="J131" s="403"/>
      <c r="K131" s="403"/>
      <c r="L131" s="403"/>
      <c r="M131" s="403"/>
      <c r="N131" s="403"/>
      <c r="O131" s="403"/>
      <c r="P131" s="403"/>
      <c r="Q131" s="403"/>
      <c r="R131" s="403"/>
      <c r="S131" s="403"/>
    </row>
    <row r="132" ht="16.5" spans="1:19">
      <c r="A132" s="467" t="s">
        <v>2593</v>
      </c>
      <c r="B132" s="403" t="s">
        <v>2594</v>
      </c>
      <c r="C132" s="403"/>
      <c r="D132" s="403"/>
      <c r="E132" s="403"/>
      <c r="F132" s="403"/>
      <c r="G132" s="403"/>
      <c r="H132" s="403"/>
      <c r="I132" s="403"/>
      <c r="J132" s="403"/>
      <c r="K132" s="403"/>
      <c r="L132" s="403"/>
      <c r="M132" s="403"/>
      <c r="N132" s="403"/>
      <c r="O132" s="403"/>
      <c r="P132" s="403"/>
      <c r="Q132" s="403"/>
      <c r="R132" s="403"/>
      <c r="S132" s="403"/>
    </row>
    <row r="133" ht="16.5" spans="1:19">
      <c r="A133" s="367"/>
      <c r="B133" s="403" t="s">
        <v>2595</v>
      </c>
      <c r="C133" s="403"/>
      <c r="D133" s="403"/>
      <c r="E133" s="403"/>
      <c r="F133" s="403"/>
      <c r="G133" s="403"/>
      <c r="H133" s="403"/>
      <c r="I133" s="403"/>
      <c r="J133" s="403"/>
      <c r="K133" s="403"/>
      <c r="L133" s="403"/>
      <c r="M133" s="403"/>
      <c r="N133" s="403"/>
      <c r="O133" s="403"/>
      <c r="P133" s="403"/>
      <c r="Q133" s="403"/>
      <c r="R133" s="403"/>
      <c r="S133" s="403"/>
    </row>
    <row r="134" ht="16.5" spans="1:19">
      <c r="A134" s="466" t="s">
        <v>2596</v>
      </c>
      <c r="B134" s="466"/>
      <c r="C134" s="466"/>
      <c r="D134" s="466"/>
      <c r="E134" s="466"/>
      <c r="F134" s="466"/>
      <c r="G134" s="466"/>
      <c r="H134" s="466"/>
      <c r="I134" s="466"/>
      <c r="J134" s="466"/>
      <c r="K134" s="466"/>
      <c r="L134" s="466"/>
      <c r="M134" s="466"/>
      <c r="N134" s="466"/>
      <c r="O134" s="466"/>
      <c r="P134" s="466"/>
      <c r="Q134" s="466"/>
      <c r="R134" s="466"/>
      <c r="S134" s="466"/>
    </row>
    <row r="135" ht="16.5" spans="1:19">
      <c r="A135" s="466"/>
      <c r="B135" s="466"/>
      <c r="C135" s="466"/>
      <c r="D135" s="466"/>
      <c r="E135" s="466"/>
      <c r="F135" s="466"/>
      <c r="G135" s="466"/>
      <c r="H135" s="466"/>
      <c r="I135" s="466"/>
      <c r="J135" s="466"/>
      <c r="K135" s="466"/>
      <c r="L135" s="466"/>
      <c r="M135" s="466"/>
      <c r="N135" s="466"/>
      <c r="O135" s="466"/>
      <c r="P135" s="466"/>
      <c r="Q135" s="466"/>
      <c r="R135" s="466"/>
      <c r="S135" s="466"/>
    </row>
    <row r="136" ht="16.5" spans="1:19">
      <c r="A136" s="466" t="s">
        <v>2597</v>
      </c>
      <c r="B136" s="466" t="s">
        <v>2598</v>
      </c>
      <c r="C136" s="466"/>
      <c r="D136" s="466"/>
      <c r="E136" s="466"/>
      <c r="F136" s="466"/>
      <c r="G136" s="466"/>
      <c r="H136" s="466"/>
      <c r="I136" s="466"/>
      <c r="J136" s="466"/>
      <c r="K136" s="466"/>
      <c r="L136" s="466"/>
      <c r="M136" s="466"/>
      <c r="N136" s="466"/>
      <c r="O136" s="466"/>
      <c r="P136" s="466"/>
      <c r="Q136" s="466"/>
      <c r="R136" s="466"/>
      <c r="S136" s="466"/>
    </row>
    <row r="137" ht="16.5" spans="1:19">
      <c r="A137" s="466"/>
      <c r="B137" s="466"/>
      <c r="C137" s="466"/>
      <c r="D137" s="466"/>
      <c r="E137" s="466"/>
      <c r="F137" s="466"/>
      <c r="G137" s="466"/>
      <c r="H137" s="466"/>
      <c r="I137" s="466"/>
      <c r="J137" s="466"/>
      <c r="K137" s="466"/>
      <c r="L137" s="466"/>
      <c r="M137" s="466"/>
      <c r="N137" s="466"/>
      <c r="O137" s="466"/>
      <c r="P137" s="466"/>
      <c r="Q137" s="466"/>
      <c r="R137" s="466"/>
      <c r="S137" s="466"/>
    </row>
    <row r="138" ht="16.5" spans="1:19">
      <c r="A138" s="467" t="s">
        <v>2599</v>
      </c>
      <c r="B138" s="403"/>
      <c r="C138" s="403"/>
      <c r="D138" s="403"/>
      <c r="E138" s="403"/>
      <c r="F138" s="403"/>
      <c r="G138" s="403"/>
      <c r="H138" s="403"/>
      <c r="I138" s="403"/>
      <c r="J138" s="403"/>
      <c r="K138" s="403"/>
      <c r="L138" s="403"/>
      <c r="M138" s="403"/>
      <c r="N138" s="403"/>
      <c r="O138" s="403"/>
      <c r="P138" s="403"/>
      <c r="Q138" s="403"/>
      <c r="R138" s="403"/>
      <c r="S138" s="403"/>
    </row>
    <row r="139" ht="16.5" spans="1:19">
      <c r="A139" s="367"/>
      <c r="B139" s="403"/>
      <c r="C139" s="403"/>
      <c r="D139" s="403"/>
      <c r="E139" s="403"/>
      <c r="F139" s="403"/>
      <c r="G139" s="403"/>
      <c r="H139" s="403"/>
      <c r="I139" s="403"/>
      <c r="J139" s="403"/>
      <c r="K139" s="403"/>
      <c r="L139" s="403"/>
      <c r="M139" s="403"/>
      <c r="N139" s="403"/>
      <c r="O139" s="403"/>
      <c r="P139" s="403"/>
      <c r="Q139" s="403"/>
      <c r="R139" s="403"/>
      <c r="S139" s="403"/>
    </row>
    <row r="140" ht="16.5" spans="1:19">
      <c r="A140" s="467" t="s">
        <v>2600</v>
      </c>
      <c r="B140" s="367" t="s">
        <v>2601</v>
      </c>
      <c r="C140" s="403"/>
      <c r="D140" s="403"/>
      <c r="E140" s="403"/>
      <c r="F140" s="403"/>
      <c r="G140" s="403"/>
      <c r="H140" s="403"/>
      <c r="I140" s="403"/>
      <c r="J140" s="403"/>
      <c r="K140" s="403"/>
      <c r="L140" s="403"/>
      <c r="M140" s="403"/>
      <c r="N140" s="403"/>
      <c r="O140" s="403"/>
      <c r="P140" s="403"/>
      <c r="Q140" s="403"/>
      <c r="R140" s="403"/>
      <c r="S140" s="403"/>
    </row>
    <row r="141" ht="16.5" spans="1:19">
      <c r="A141" s="367"/>
      <c r="B141" s="403"/>
      <c r="C141" s="403"/>
      <c r="D141" s="403"/>
      <c r="E141" s="403"/>
      <c r="F141" s="403"/>
      <c r="G141" s="403"/>
      <c r="H141" s="403"/>
      <c r="I141" s="403"/>
      <c r="J141" s="403"/>
      <c r="K141" s="403"/>
      <c r="L141" s="403"/>
      <c r="M141" s="403"/>
      <c r="N141" s="403"/>
      <c r="O141" s="403"/>
      <c r="P141" s="403"/>
      <c r="Q141" s="403"/>
      <c r="R141" s="403"/>
      <c r="S141" s="403"/>
    </row>
    <row r="142" ht="16.5" spans="1:19">
      <c r="A142" s="466" t="s">
        <v>2602</v>
      </c>
      <c r="B142" s="466"/>
      <c r="C142" s="466"/>
      <c r="D142" s="466"/>
      <c r="E142" s="466"/>
      <c r="F142" s="466"/>
      <c r="G142" s="466"/>
      <c r="H142" s="466"/>
      <c r="I142" s="466"/>
      <c r="J142" s="466"/>
      <c r="K142" s="466"/>
      <c r="L142" s="466"/>
      <c r="M142" s="466"/>
      <c r="N142" s="466"/>
      <c r="O142" s="466"/>
      <c r="P142" s="466"/>
      <c r="Q142" s="466"/>
      <c r="R142" s="466"/>
      <c r="S142" s="466"/>
    </row>
    <row r="143" ht="16.5" spans="1:19">
      <c r="A143" s="466"/>
      <c r="B143" s="466"/>
      <c r="C143" s="466"/>
      <c r="D143" s="466"/>
      <c r="E143" s="466"/>
      <c r="F143" s="466"/>
      <c r="G143" s="466"/>
      <c r="H143" s="466"/>
      <c r="I143" s="466"/>
      <c r="J143" s="466"/>
      <c r="K143" s="466"/>
      <c r="L143" s="466"/>
      <c r="M143" s="466"/>
      <c r="N143" s="466"/>
      <c r="O143" s="466"/>
      <c r="P143" s="466"/>
      <c r="Q143" s="466"/>
      <c r="R143" s="466"/>
      <c r="S143" s="466"/>
    </row>
    <row r="144" ht="16.5" spans="1:19">
      <c r="A144" s="466" t="s">
        <v>2603</v>
      </c>
      <c r="B144" s="466" t="s">
        <v>2604</v>
      </c>
      <c r="C144" s="466"/>
      <c r="D144" s="466"/>
      <c r="E144" s="466"/>
      <c r="F144" s="466"/>
      <c r="G144" s="466"/>
      <c r="H144" s="466"/>
      <c r="I144" s="466"/>
      <c r="J144" s="466"/>
      <c r="K144" s="466"/>
      <c r="L144" s="466"/>
      <c r="M144" s="466"/>
      <c r="N144" s="466"/>
      <c r="O144" s="466"/>
      <c r="P144" s="466"/>
      <c r="Q144" s="466"/>
      <c r="R144" s="466"/>
      <c r="S144" s="466"/>
    </row>
    <row r="145" ht="16.5" spans="1:19">
      <c r="A145" s="466"/>
      <c r="B145" s="466" t="s">
        <v>2605</v>
      </c>
      <c r="C145" s="466"/>
      <c r="D145" s="466"/>
      <c r="E145" s="466"/>
      <c r="F145" s="466"/>
      <c r="G145" s="466"/>
      <c r="H145" s="466"/>
      <c r="I145" s="466"/>
      <c r="J145" s="466"/>
      <c r="K145" s="466"/>
      <c r="L145" s="466"/>
      <c r="M145" s="466"/>
      <c r="N145" s="466"/>
      <c r="O145" s="466"/>
      <c r="P145" s="466"/>
      <c r="Q145" s="466"/>
      <c r="R145" s="466"/>
      <c r="S145" s="466"/>
    </row>
    <row r="146" ht="16.5" spans="1:19">
      <c r="A146" s="467" t="s">
        <v>2606</v>
      </c>
      <c r="B146" s="403"/>
      <c r="C146" s="403"/>
      <c r="D146" s="403"/>
      <c r="E146" s="403"/>
      <c r="F146" s="403"/>
      <c r="G146" s="403"/>
      <c r="H146" s="403"/>
      <c r="I146" s="403"/>
      <c r="J146" s="403"/>
      <c r="K146" s="403"/>
      <c r="L146" s="403"/>
      <c r="M146" s="403"/>
      <c r="N146" s="403"/>
      <c r="O146" s="403"/>
      <c r="P146" s="403"/>
      <c r="Q146" s="403"/>
      <c r="R146" s="403"/>
      <c r="S146" s="403"/>
    </row>
    <row r="147" ht="16.5" spans="1:19">
      <c r="A147" s="367"/>
      <c r="B147" s="403"/>
      <c r="C147" s="403"/>
      <c r="D147" s="403"/>
      <c r="E147" s="403"/>
      <c r="F147" s="403"/>
      <c r="G147" s="403"/>
      <c r="H147" s="403"/>
      <c r="I147" s="403"/>
      <c r="J147" s="403"/>
      <c r="K147" s="403"/>
      <c r="L147" s="403"/>
      <c r="M147" s="403"/>
      <c r="N147" s="403"/>
      <c r="O147" s="403"/>
      <c r="P147" s="403"/>
      <c r="Q147" s="403"/>
      <c r="R147" s="403"/>
      <c r="S147" s="403"/>
    </row>
    <row r="148" ht="16.5" spans="1:19">
      <c r="A148" s="467" t="s">
        <v>2607</v>
      </c>
      <c r="B148" s="367" t="s">
        <v>2608</v>
      </c>
      <c r="C148" s="403"/>
      <c r="D148" s="403"/>
      <c r="E148" s="403"/>
      <c r="F148" s="403"/>
      <c r="G148" s="403"/>
      <c r="H148" s="403"/>
      <c r="I148" s="403"/>
      <c r="J148" s="403"/>
      <c r="K148" s="403"/>
      <c r="L148" s="403"/>
      <c r="M148" s="403"/>
      <c r="N148" s="403"/>
      <c r="O148" s="403"/>
      <c r="P148" s="403"/>
      <c r="Q148" s="403"/>
      <c r="R148" s="403"/>
      <c r="S148" s="403"/>
    </row>
    <row r="149" ht="16.5" spans="1:19">
      <c r="A149" s="367"/>
      <c r="B149" s="403"/>
      <c r="C149" s="403"/>
      <c r="D149" s="403"/>
      <c r="E149" s="403"/>
      <c r="F149" s="403"/>
      <c r="G149" s="403"/>
      <c r="H149" s="403"/>
      <c r="I149" s="403"/>
      <c r="J149" s="403"/>
      <c r="K149" s="403"/>
      <c r="L149" s="403"/>
      <c r="M149" s="403"/>
      <c r="N149" s="403"/>
      <c r="O149" s="403"/>
      <c r="P149" s="403"/>
      <c r="Q149" s="403"/>
      <c r="R149" s="403"/>
      <c r="S149" s="403"/>
    </row>
    <row r="150" ht="16.5" spans="1:19">
      <c r="A150" s="466" t="s">
        <v>2609</v>
      </c>
      <c r="B150" s="466"/>
      <c r="C150" s="466"/>
      <c r="D150" s="466"/>
      <c r="E150" s="466"/>
      <c r="F150" s="466"/>
      <c r="G150" s="466"/>
      <c r="H150" s="466"/>
      <c r="I150" s="466"/>
      <c r="J150" s="466"/>
      <c r="K150" s="466"/>
      <c r="L150" s="466"/>
      <c r="M150" s="466"/>
      <c r="N150" s="466"/>
      <c r="O150" s="466"/>
      <c r="P150" s="466"/>
      <c r="Q150" s="466"/>
      <c r="R150" s="466"/>
      <c r="S150" s="466"/>
    </row>
    <row r="151" ht="16.5" spans="1:19">
      <c r="A151" s="466"/>
      <c r="B151" s="466"/>
      <c r="C151" s="466"/>
      <c r="D151" s="466"/>
      <c r="E151" s="466"/>
      <c r="F151" s="466"/>
      <c r="G151" s="466"/>
      <c r="H151" s="466"/>
      <c r="I151" s="466"/>
      <c r="J151" s="466"/>
      <c r="K151" s="466"/>
      <c r="L151" s="466"/>
      <c r="M151" s="466"/>
      <c r="N151" s="466"/>
      <c r="O151" s="466"/>
      <c r="P151" s="466"/>
      <c r="Q151" s="466"/>
      <c r="R151" s="466"/>
      <c r="S151" s="466"/>
    </row>
    <row r="152" ht="16.5" spans="1:19">
      <c r="A152" s="466" t="s">
        <v>2610</v>
      </c>
      <c r="B152" s="466" t="s">
        <v>2611</v>
      </c>
      <c r="C152" s="466"/>
      <c r="D152" s="466"/>
      <c r="E152" s="466"/>
      <c r="F152" s="466"/>
      <c r="G152" s="466"/>
      <c r="H152" s="466"/>
      <c r="I152" s="466"/>
      <c r="J152" s="466"/>
      <c r="K152" s="466"/>
      <c r="L152" s="466"/>
      <c r="M152" s="466"/>
      <c r="N152" s="466"/>
      <c r="O152" s="466"/>
      <c r="P152" s="466"/>
      <c r="Q152" s="466"/>
      <c r="R152" s="466"/>
      <c r="S152" s="466"/>
    </row>
    <row r="153" ht="16.5" spans="1:19">
      <c r="A153" s="466"/>
      <c r="B153" s="466"/>
      <c r="C153" s="466"/>
      <c r="D153" s="466"/>
      <c r="E153" s="466"/>
      <c r="F153" s="466"/>
      <c r="G153" s="466"/>
      <c r="H153" s="466"/>
      <c r="I153" s="466"/>
      <c r="J153" s="466"/>
      <c r="K153" s="466"/>
      <c r="L153" s="466"/>
      <c r="M153" s="466"/>
      <c r="N153" s="466"/>
      <c r="O153" s="466"/>
      <c r="P153" s="466"/>
      <c r="Q153" s="466"/>
      <c r="R153" s="466"/>
      <c r="S153" s="466"/>
    </row>
    <row r="154" ht="16.5" spans="1:19">
      <c r="A154" s="467" t="s">
        <v>2612</v>
      </c>
      <c r="B154" s="403"/>
      <c r="C154" s="403"/>
      <c r="D154" s="403"/>
      <c r="E154" s="403"/>
      <c r="F154" s="403"/>
      <c r="G154" s="403"/>
      <c r="H154" s="403"/>
      <c r="I154" s="403"/>
      <c r="J154" s="403"/>
      <c r="K154" s="403"/>
      <c r="L154" s="403"/>
      <c r="M154" s="403"/>
      <c r="N154" s="403"/>
      <c r="O154" s="403"/>
      <c r="P154" s="403"/>
      <c r="Q154" s="403"/>
      <c r="R154" s="403"/>
      <c r="S154" s="403"/>
    </row>
    <row r="155" ht="16.5" spans="1:19">
      <c r="A155" s="367"/>
      <c r="B155" s="403"/>
      <c r="C155" s="403"/>
      <c r="D155" s="403"/>
      <c r="E155" s="403"/>
      <c r="F155" s="403"/>
      <c r="G155" s="403"/>
      <c r="H155" s="403"/>
      <c r="I155" s="403"/>
      <c r="J155" s="403"/>
      <c r="K155" s="403"/>
      <c r="L155" s="403"/>
      <c r="M155" s="403"/>
      <c r="N155" s="403"/>
      <c r="O155" s="403"/>
      <c r="P155" s="403"/>
      <c r="Q155" s="403"/>
      <c r="R155" s="403"/>
      <c r="S155" s="403"/>
    </row>
    <row r="156" ht="16.5" spans="1:19">
      <c r="A156" s="467" t="s">
        <v>2613</v>
      </c>
      <c r="B156" s="367" t="s">
        <v>2614</v>
      </c>
      <c r="C156" s="403"/>
      <c r="D156" s="403"/>
      <c r="E156" s="403"/>
      <c r="F156" s="403"/>
      <c r="G156" s="403"/>
      <c r="H156" s="403"/>
      <c r="I156" s="403"/>
      <c r="J156" s="403"/>
      <c r="K156" s="403"/>
      <c r="L156" s="403"/>
      <c r="M156" s="403"/>
      <c r="N156" s="403"/>
      <c r="O156" s="403"/>
      <c r="P156" s="403"/>
      <c r="Q156" s="403"/>
      <c r="R156" s="403"/>
      <c r="S156" s="403"/>
    </row>
    <row r="157" ht="16.5" spans="1:19">
      <c r="A157" s="367"/>
      <c r="B157" s="403"/>
      <c r="C157" s="403"/>
      <c r="D157" s="403"/>
      <c r="E157" s="403"/>
      <c r="F157" s="403"/>
      <c r="G157" s="403"/>
      <c r="H157" s="403"/>
      <c r="I157" s="403"/>
      <c r="J157" s="403"/>
      <c r="K157" s="403"/>
      <c r="L157" s="403"/>
      <c r="M157" s="403"/>
      <c r="N157" s="403"/>
      <c r="O157" s="403"/>
      <c r="P157" s="403"/>
      <c r="Q157" s="403"/>
      <c r="R157" s="403"/>
      <c r="S157" s="403"/>
    </row>
    <row r="158" ht="16.5" spans="1:19">
      <c r="A158" s="466" t="s">
        <v>2615</v>
      </c>
      <c r="B158" s="466"/>
      <c r="C158" s="466"/>
      <c r="D158" s="466"/>
      <c r="E158" s="466"/>
      <c r="F158" s="466"/>
      <c r="G158" s="466"/>
      <c r="H158" s="466"/>
      <c r="I158" s="466"/>
      <c r="J158" s="466"/>
      <c r="K158" s="466"/>
      <c r="L158" s="466"/>
      <c r="M158" s="466"/>
      <c r="N158" s="466"/>
      <c r="O158" s="466"/>
      <c r="P158" s="466"/>
      <c r="Q158" s="466"/>
      <c r="R158" s="466"/>
      <c r="S158" s="466"/>
    </row>
    <row r="159" ht="16.5" spans="1:19">
      <c r="A159" s="466"/>
      <c r="B159" s="466"/>
      <c r="C159" s="466"/>
      <c r="D159" s="466"/>
      <c r="E159" s="466"/>
      <c r="F159" s="466"/>
      <c r="G159" s="466"/>
      <c r="H159" s="466"/>
      <c r="I159" s="466"/>
      <c r="J159" s="466"/>
      <c r="K159" s="466"/>
      <c r="L159" s="466"/>
      <c r="M159" s="466"/>
      <c r="N159" s="466"/>
      <c r="O159" s="466"/>
      <c r="P159" s="466"/>
      <c r="Q159" s="466"/>
      <c r="R159" s="466"/>
      <c r="S159" s="466"/>
    </row>
    <row r="160" ht="16.5" spans="1:19">
      <c r="A160" s="466" t="s">
        <v>2616</v>
      </c>
      <c r="B160" s="466" t="s">
        <v>2617</v>
      </c>
      <c r="C160" s="466"/>
      <c r="D160" s="466"/>
      <c r="E160" s="466"/>
      <c r="F160" s="466"/>
      <c r="G160" s="466"/>
      <c r="H160" s="466"/>
      <c r="I160" s="466"/>
      <c r="J160" s="466"/>
      <c r="K160" s="466"/>
      <c r="L160" s="466"/>
      <c r="M160" s="466"/>
      <c r="N160" s="466"/>
      <c r="O160" s="466"/>
      <c r="P160" s="466"/>
      <c r="Q160" s="466"/>
      <c r="R160" s="466"/>
      <c r="S160" s="466"/>
    </row>
    <row r="161" ht="16.5" spans="1:19">
      <c r="A161" s="466"/>
      <c r="B161" s="466"/>
      <c r="C161" s="466"/>
      <c r="D161" s="466"/>
      <c r="E161" s="466"/>
      <c r="F161" s="466"/>
      <c r="G161" s="466"/>
      <c r="H161" s="466"/>
      <c r="I161" s="466"/>
      <c r="J161" s="466"/>
      <c r="K161" s="466"/>
      <c r="L161" s="466"/>
      <c r="M161" s="466"/>
      <c r="N161" s="466"/>
      <c r="O161" s="466"/>
      <c r="P161" s="466"/>
      <c r="Q161" s="466"/>
      <c r="R161" s="466"/>
      <c r="S161" s="466"/>
    </row>
    <row r="162" ht="16.5" spans="1:19">
      <c r="A162" s="467" t="s">
        <v>2618</v>
      </c>
      <c r="B162" s="403"/>
      <c r="C162" s="403"/>
      <c r="D162" s="403"/>
      <c r="E162" s="403"/>
      <c r="F162" s="403"/>
      <c r="G162" s="403"/>
      <c r="H162" s="403"/>
      <c r="I162" s="403"/>
      <c r="J162" s="403"/>
      <c r="K162" s="403"/>
      <c r="L162" s="403"/>
      <c r="M162" s="403"/>
      <c r="N162" s="403"/>
      <c r="O162" s="403"/>
      <c r="P162" s="403"/>
      <c r="Q162" s="403"/>
      <c r="R162" s="403"/>
      <c r="S162" s="403"/>
    </row>
    <row r="163" ht="16.5" spans="1:19">
      <c r="A163" s="367"/>
      <c r="B163" s="403"/>
      <c r="C163" s="403"/>
      <c r="D163" s="403"/>
      <c r="E163" s="403"/>
      <c r="F163" s="403"/>
      <c r="G163" s="403"/>
      <c r="H163" s="403"/>
      <c r="I163" s="403"/>
      <c r="J163" s="403"/>
      <c r="K163" s="403"/>
      <c r="L163" s="403"/>
      <c r="M163" s="403"/>
      <c r="N163" s="403"/>
      <c r="O163" s="403"/>
      <c r="P163" s="403"/>
      <c r="Q163" s="403"/>
      <c r="R163" s="403"/>
      <c r="S163" s="403"/>
    </row>
    <row r="164" ht="16.5" spans="1:19">
      <c r="A164" s="467" t="s">
        <v>2619</v>
      </c>
      <c r="B164" s="367" t="s">
        <v>2620</v>
      </c>
      <c r="C164" s="403"/>
      <c r="D164" s="403"/>
      <c r="E164" s="403"/>
      <c r="F164" s="403"/>
      <c r="G164" s="403"/>
      <c r="H164" s="403"/>
      <c r="I164" s="403"/>
      <c r="J164" s="403"/>
      <c r="K164" s="403"/>
      <c r="L164" s="403"/>
      <c r="M164" s="403"/>
      <c r="N164" s="403"/>
      <c r="O164" s="403"/>
      <c r="P164" s="403"/>
      <c r="Q164" s="403"/>
      <c r="R164" s="403"/>
      <c r="S164" s="403"/>
    </row>
    <row r="165" ht="16.5" spans="1:19">
      <c r="A165" s="367"/>
      <c r="B165" s="403"/>
      <c r="C165" s="403"/>
      <c r="D165" s="403"/>
      <c r="E165" s="403"/>
      <c r="F165" s="403"/>
      <c r="G165" s="403"/>
      <c r="H165" s="403"/>
      <c r="I165" s="403"/>
      <c r="J165" s="403"/>
      <c r="K165" s="403"/>
      <c r="L165" s="403"/>
      <c r="M165" s="403"/>
      <c r="N165" s="403"/>
      <c r="O165" s="403"/>
      <c r="P165" s="403"/>
      <c r="Q165" s="403"/>
      <c r="R165" s="403"/>
      <c r="S165" s="403"/>
    </row>
    <row r="166" ht="16.5" spans="1:19">
      <c r="A166" s="466" t="s">
        <v>2621</v>
      </c>
      <c r="B166" s="466"/>
      <c r="C166" s="466"/>
      <c r="D166" s="466"/>
      <c r="E166" s="466"/>
      <c r="F166" s="466"/>
      <c r="G166" s="466"/>
      <c r="H166" s="466"/>
      <c r="I166" s="466"/>
      <c r="J166" s="466"/>
      <c r="K166" s="466"/>
      <c r="L166" s="466"/>
      <c r="M166" s="466"/>
      <c r="N166" s="466"/>
      <c r="O166" s="466"/>
      <c r="P166" s="466"/>
      <c r="Q166" s="466"/>
      <c r="R166" s="466"/>
      <c r="S166" s="466"/>
    </row>
    <row r="167" ht="16.5" spans="1:19">
      <c r="A167" s="466"/>
      <c r="B167" s="466"/>
      <c r="C167" s="466"/>
      <c r="D167" s="466"/>
      <c r="E167" s="466"/>
      <c r="F167" s="466"/>
      <c r="G167" s="466"/>
      <c r="H167" s="466"/>
      <c r="I167" s="466"/>
      <c r="J167" s="466"/>
      <c r="K167" s="466"/>
      <c r="L167" s="466"/>
      <c r="M167" s="466"/>
      <c r="N167" s="466"/>
      <c r="O167" s="466"/>
      <c r="P167" s="466"/>
      <c r="Q167" s="466"/>
      <c r="R167" s="466"/>
      <c r="S167" s="466"/>
    </row>
    <row r="168" ht="16.5" spans="1:19">
      <c r="A168" s="466" t="s">
        <v>2622</v>
      </c>
      <c r="B168" s="466" t="s">
        <v>2623</v>
      </c>
      <c r="C168" s="466"/>
      <c r="D168" s="466"/>
      <c r="E168" s="466"/>
      <c r="F168" s="466"/>
      <c r="G168" s="466"/>
      <c r="H168" s="466"/>
      <c r="I168" s="466"/>
      <c r="J168" s="466"/>
      <c r="K168" s="466"/>
      <c r="L168" s="466"/>
      <c r="M168" s="466"/>
      <c r="N168" s="466"/>
      <c r="O168" s="466"/>
      <c r="P168" s="466"/>
      <c r="Q168" s="466"/>
      <c r="R168" s="466"/>
      <c r="S168" s="466"/>
    </row>
    <row r="169" ht="16.5" spans="1:19">
      <c r="A169" s="466"/>
      <c r="B169" s="466"/>
      <c r="C169" s="466"/>
      <c r="D169" s="466"/>
      <c r="E169" s="466"/>
      <c r="F169" s="466"/>
      <c r="G169" s="466"/>
      <c r="H169" s="466"/>
      <c r="I169" s="466"/>
      <c r="J169" s="466"/>
      <c r="K169" s="466"/>
      <c r="L169" s="466"/>
      <c r="M169" s="466"/>
      <c r="N169" s="466"/>
      <c r="O169" s="466"/>
      <c r="P169" s="466"/>
      <c r="Q169" s="466"/>
      <c r="R169" s="466"/>
      <c r="S169" s="466"/>
    </row>
    <row r="170" ht="16.5" spans="1:19">
      <c r="A170" s="467" t="s">
        <v>2624</v>
      </c>
      <c r="B170" s="403"/>
      <c r="C170" s="403"/>
      <c r="D170" s="403"/>
      <c r="E170" s="403"/>
      <c r="F170" s="403"/>
      <c r="G170" s="403"/>
      <c r="H170" s="403"/>
      <c r="I170" s="403"/>
      <c r="J170" s="403"/>
      <c r="K170" s="403"/>
      <c r="L170" s="403"/>
      <c r="M170" s="403"/>
      <c r="N170" s="403"/>
      <c r="O170" s="403"/>
      <c r="P170" s="403"/>
      <c r="Q170" s="403"/>
      <c r="R170" s="403"/>
      <c r="S170" s="403"/>
    </row>
    <row r="171" ht="16.5" spans="1:19">
      <c r="A171" s="367"/>
      <c r="B171" s="403"/>
      <c r="C171" s="403"/>
      <c r="D171" s="403"/>
      <c r="E171" s="403"/>
      <c r="F171" s="403"/>
      <c r="G171" s="403"/>
      <c r="H171" s="403"/>
      <c r="I171" s="403"/>
      <c r="J171" s="403"/>
      <c r="K171" s="403"/>
      <c r="L171" s="403"/>
      <c r="M171" s="403"/>
      <c r="N171" s="403"/>
      <c r="O171" s="403"/>
      <c r="P171" s="403"/>
      <c r="Q171" s="403"/>
      <c r="R171" s="403"/>
      <c r="S171" s="403"/>
    </row>
    <row r="172" ht="16.5" spans="1:19">
      <c r="A172" s="467" t="s">
        <v>2625</v>
      </c>
      <c r="B172" s="367" t="s">
        <v>2626</v>
      </c>
      <c r="C172" s="403"/>
      <c r="D172" s="403"/>
      <c r="E172" s="403"/>
      <c r="F172" s="403"/>
      <c r="G172" s="403"/>
      <c r="H172" s="403"/>
      <c r="I172" s="403"/>
      <c r="J172" s="403"/>
      <c r="K172" s="403"/>
      <c r="L172" s="403"/>
      <c r="M172" s="403"/>
      <c r="N172" s="403"/>
      <c r="O172" s="403"/>
      <c r="P172" s="403"/>
      <c r="Q172" s="403"/>
      <c r="R172" s="403"/>
      <c r="S172" s="403"/>
    </row>
    <row r="173" ht="16.5" spans="1:19">
      <c r="A173" s="367"/>
      <c r="B173" s="403"/>
      <c r="C173" s="403"/>
      <c r="D173" s="403"/>
      <c r="E173" s="403"/>
      <c r="F173" s="403"/>
      <c r="G173" s="403"/>
      <c r="H173" s="403"/>
      <c r="I173" s="403"/>
      <c r="J173" s="403"/>
      <c r="K173" s="403"/>
      <c r="L173" s="403"/>
      <c r="M173" s="403"/>
      <c r="N173" s="403"/>
      <c r="O173" s="403"/>
      <c r="P173" s="403"/>
      <c r="Q173" s="403"/>
      <c r="R173" s="403"/>
      <c r="S173" s="403"/>
    </row>
    <row r="174" ht="16.5" spans="1:19">
      <c r="A174" s="466" t="s">
        <v>2627</v>
      </c>
      <c r="B174" s="466"/>
      <c r="C174" s="466"/>
      <c r="D174" s="466"/>
      <c r="E174" s="466"/>
      <c r="F174" s="466"/>
      <c r="G174" s="466"/>
      <c r="H174" s="466"/>
      <c r="I174" s="466"/>
      <c r="J174" s="466"/>
      <c r="K174" s="466"/>
      <c r="L174" s="466"/>
      <c r="M174" s="466"/>
      <c r="N174" s="466"/>
      <c r="O174" s="466"/>
      <c r="P174" s="466"/>
      <c r="Q174" s="466"/>
      <c r="R174" s="466"/>
      <c r="S174" s="466"/>
    </row>
    <row r="175" ht="16.5" spans="1:19">
      <c r="A175" s="466"/>
      <c r="B175" s="466"/>
      <c r="C175" s="466"/>
      <c r="D175" s="466"/>
      <c r="E175" s="466"/>
      <c r="F175" s="466"/>
      <c r="G175" s="466"/>
      <c r="H175" s="466"/>
      <c r="I175" s="466"/>
      <c r="J175" s="466"/>
      <c r="K175" s="466"/>
      <c r="L175" s="466"/>
      <c r="M175" s="466"/>
      <c r="N175" s="466"/>
      <c r="O175" s="466"/>
      <c r="P175" s="466"/>
      <c r="Q175" s="466"/>
      <c r="R175" s="466"/>
      <c r="S175" s="466"/>
    </row>
    <row r="176" ht="16.5" spans="1:19">
      <c r="A176" s="466" t="s">
        <v>2559</v>
      </c>
      <c r="B176" s="466" t="s">
        <v>2560</v>
      </c>
      <c r="C176" s="466"/>
      <c r="D176" s="466"/>
      <c r="E176" s="466"/>
      <c r="F176" s="466"/>
      <c r="G176" s="466"/>
      <c r="H176" s="466"/>
      <c r="I176" s="466"/>
      <c r="J176" s="466"/>
      <c r="K176" s="466"/>
      <c r="L176" s="466"/>
      <c r="M176" s="466"/>
      <c r="N176" s="466"/>
      <c r="O176" s="466"/>
      <c r="P176" s="466"/>
      <c r="Q176" s="466"/>
      <c r="R176" s="466"/>
      <c r="S176" s="466"/>
    </row>
    <row r="177" ht="16.5" spans="1:19">
      <c r="A177" s="466"/>
      <c r="B177" s="466"/>
      <c r="C177" s="466"/>
      <c r="D177" s="466"/>
      <c r="E177" s="466"/>
      <c r="F177" s="466"/>
      <c r="G177" s="466"/>
      <c r="H177" s="466"/>
      <c r="I177" s="466"/>
      <c r="J177" s="466"/>
      <c r="K177" s="466"/>
      <c r="L177" s="466"/>
      <c r="M177" s="466"/>
      <c r="N177" s="466"/>
      <c r="O177" s="466"/>
      <c r="P177" s="466"/>
      <c r="Q177" s="466"/>
      <c r="R177" s="466"/>
      <c r="S177" s="466"/>
    </row>
    <row r="178" ht="16.5" spans="1:19">
      <c r="A178" s="467" t="s">
        <v>2628</v>
      </c>
      <c r="B178" s="403"/>
      <c r="C178" s="403"/>
      <c r="D178" s="403"/>
      <c r="E178" s="403"/>
      <c r="F178" s="403"/>
      <c r="G178" s="403"/>
      <c r="H178" s="403"/>
      <c r="I178" s="403"/>
      <c r="J178" s="403"/>
      <c r="K178" s="403"/>
      <c r="L178" s="403"/>
      <c r="M178" s="403"/>
      <c r="N178" s="403"/>
      <c r="O178" s="403"/>
      <c r="P178" s="403"/>
      <c r="Q178" s="403"/>
      <c r="R178" s="403"/>
      <c r="S178" s="403"/>
    </row>
    <row r="179" ht="16.5" spans="1:19">
      <c r="A179" s="367"/>
      <c r="B179" s="403"/>
      <c r="C179" s="403"/>
      <c r="D179" s="403"/>
      <c r="E179" s="403"/>
      <c r="F179" s="403"/>
      <c r="G179" s="403"/>
      <c r="H179" s="403"/>
      <c r="I179" s="403"/>
      <c r="J179" s="403"/>
      <c r="K179" s="403"/>
      <c r="L179" s="403"/>
      <c r="M179" s="403"/>
      <c r="N179" s="403"/>
      <c r="O179" s="403"/>
      <c r="P179" s="403"/>
      <c r="Q179" s="403"/>
      <c r="R179" s="403"/>
      <c r="S179" s="403"/>
    </row>
    <row r="180" ht="16.5" spans="1:19">
      <c r="A180" s="467" t="s">
        <v>2629</v>
      </c>
      <c r="B180" s="367" t="s">
        <v>2630</v>
      </c>
      <c r="C180" s="403"/>
      <c r="D180" s="403"/>
      <c r="E180" s="403"/>
      <c r="F180" s="403"/>
      <c r="G180" s="403"/>
      <c r="H180" s="403"/>
      <c r="I180" s="403"/>
      <c r="J180" s="403"/>
      <c r="K180" s="403"/>
      <c r="L180" s="403"/>
      <c r="M180" s="403"/>
      <c r="N180" s="403"/>
      <c r="O180" s="403"/>
      <c r="P180" s="403"/>
      <c r="Q180" s="403"/>
      <c r="R180" s="403"/>
      <c r="S180" s="403"/>
    </row>
    <row r="181" ht="16.5" spans="1:19">
      <c r="A181" s="367"/>
      <c r="B181" s="403"/>
      <c r="C181" s="403"/>
      <c r="D181" s="403"/>
      <c r="E181" s="403"/>
      <c r="F181" s="403"/>
      <c r="G181" s="403"/>
      <c r="H181" s="403"/>
      <c r="I181" s="403"/>
      <c r="J181" s="403"/>
      <c r="K181" s="403"/>
      <c r="L181" s="403"/>
      <c r="M181" s="403"/>
      <c r="N181" s="403"/>
      <c r="O181" s="403"/>
      <c r="P181" s="403"/>
      <c r="Q181" s="403"/>
      <c r="R181" s="403"/>
      <c r="S181" s="403"/>
    </row>
    <row r="182" ht="16.5" spans="1:19">
      <c r="A182" s="466" t="s">
        <v>2631</v>
      </c>
      <c r="B182" s="466"/>
      <c r="C182" s="466"/>
      <c r="D182" s="466"/>
      <c r="E182" s="466"/>
      <c r="F182" s="466"/>
      <c r="G182" s="466"/>
      <c r="H182" s="466"/>
      <c r="I182" s="466"/>
      <c r="J182" s="466"/>
      <c r="K182" s="466"/>
      <c r="L182" s="466"/>
      <c r="M182" s="466"/>
      <c r="N182" s="466"/>
      <c r="O182" s="466"/>
      <c r="P182" s="466"/>
      <c r="Q182" s="466"/>
      <c r="R182" s="466"/>
      <c r="S182" s="466"/>
    </row>
    <row r="183" ht="16.5" spans="1:19">
      <c r="A183" s="466"/>
      <c r="B183" s="466"/>
      <c r="C183" s="466"/>
      <c r="D183" s="466"/>
      <c r="E183" s="466"/>
      <c r="F183" s="466"/>
      <c r="G183" s="466"/>
      <c r="H183" s="466"/>
      <c r="I183" s="466"/>
      <c r="J183" s="466"/>
      <c r="K183" s="466"/>
      <c r="L183" s="466"/>
      <c r="M183" s="466"/>
      <c r="N183" s="466"/>
      <c r="O183" s="466"/>
      <c r="P183" s="466"/>
      <c r="Q183" s="466"/>
      <c r="R183" s="466"/>
      <c r="S183" s="466"/>
    </row>
    <row r="184" ht="16.5" spans="1:19">
      <c r="A184" s="466" t="s">
        <v>2632</v>
      </c>
      <c r="B184" s="466" t="s">
        <v>2633</v>
      </c>
      <c r="C184" s="466"/>
      <c r="D184" s="466"/>
      <c r="E184" s="466"/>
      <c r="F184" s="466"/>
      <c r="G184" s="466"/>
      <c r="H184" s="466"/>
      <c r="I184" s="466"/>
      <c r="J184" s="466"/>
      <c r="K184" s="466"/>
      <c r="L184" s="466"/>
      <c r="M184" s="466"/>
      <c r="N184" s="466"/>
      <c r="O184" s="466"/>
      <c r="P184" s="466"/>
      <c r="Q184" s="466"/>
      <c r="R184" s="466"/>
      <c r="S184" s="466"/>
    </row>
    <row r="185" ht="16.5" spans="1:19">
      <c r="A185" s="466"/>
      <c r="B185" s="466"/>
      <c r="C185" s="466"/>
      <c r="D185" s="466"/>
      <c r="E185" s="466"/>
      <c r="F185" s="466"/>
      <c r="G185" s="466"/>
      <c r="H185" s="466"/>
      <c r="I185" s="466"/>
      <c r="J185" s="466"/>
      <c r="K185" s="466"/>
      <c r="L185" s="466"/>
      <c r="M185" s="466"/>
      <c r="N185" s="466"/>
      <c r="O185" s="466"/>
      <c r="P185" s="466"/>
      <c r="Q185" s="466"/>
      <c r="R185" s="466"/>
      <c r="S185" s="466"/>
    </row>
    <row r="186" ht="16.5" spans="1:19">
      <c r="A186" s="467" t="s">
        <v>2634</v>
      </c>
      <c r="B186" s="403"/>
      <c r="C186" s="403"/>
      <c r="D186" s="403"/>
      <c r="E186" s="403"/>
      <c r="F186" s="403"/>
      <c r="G186" s="403"/>
      <c r="H186" s="403"/>
      <c r="I186" s="403"/>
      <c r="J186" s="403"/>
      <c r="K186" s="403"/>
      <c r="L186" s="403"/>
      <c r="M186" s="403"/>
      <c r="N186" s="403"/>
      <c r="O186" s="403"/>
      <c r="P186" s="403"/>
      <c r="Q186" s="403"/>
      <c r="R186" s="403"/>
      <c r="S186" s="403"/>
    </row>
    <row r="187" ht="16.5" spans="1:19">
      <c r="A187" s="367"/>
      <c r="B187" s="367" t="s">
        <v>2635</v>
      </c>
      <c r="C187" s="403"/>
      <c r="D187" s="403"/>
      <c r="E187" s="403"/>
      <c r="F187" s="403"/>
      <c r="G187" s="403"/>
      <c r="H187" s="403"/>
      <c r="I187" s="403"/>
      <c r="J187" s="403"/>
      <c r="K187" s="403"/>
      <c r="L187" s="403"/>
      <c r="M187" s="403"/>
      <c r="N187" s="403"/>
      <c r="O187" s="403"/>
      <c r="P187" s="403"/>
      <c r="Q187" s="403"/>
      <c r="R187" s="403"/>
      <c r="S187" s="403"/>
    </row>
    <row r="188" ht="16.5" spans="1:19">
      <c r="A188" s="467" t="s">
        <v>2636</v>
      </c>
      <c r="B188" s="367" t="s">
        <v>2637</v>
      </c>
      <c r="C188" s="403"/>
      <c r="D188" s="403"/>
      <c r="E188" s="403"/>
      <c r="F188" s="403"/>
      <c r="G188" s="403"/>
      <c r="H188" s="403"/>
      <c r="I188" s="403"/>
      <c r="J188" s="403"/>
      <c r="K188" s="403"/>
      <c r="L188" s="403"/>
      <c r="M188" s="403"/>
      <c r="N188" s="403"/>
      <c r="O188" s="403"/>
      <c r="P188" s="403"/>
      <c r="Q188" s="403"/>
      <c r="R188" s="403"/>
      <c r="S188" s="403"/>
    </row>
    <row r="189" ht="16.5" spans="1:19">
      <c r="A189" s="367"/>
      <c r="B189" s="403" t="s">
        <v>2638</v>
      </c>
      <c r="C189" s="403"/>
      <c r="D189" s="403"/>
      <c r="E189" s="403"/>
      <c r="F189" s="403"/>
      <c r="G189" s="403"/>
      <c r="H189" s="403"/>
      <c r="I189" s="403"/>
      <c r="J189" s="403"/>
      <c r="K189" s="403"/>
      <c r="L189" s="403"/>
      <c r="M189" s="403"/>
      <c r="N189" s="403"/>
      <c r="O189" s="403"/>
      <c r="P189" s="403"/>
      <c r="Q189" s="403"/>
      <c r="R189" s="403"/>
      <c r="S189" s="403"/>
    </row>
    <row r="190" ht="16.5" spans="1:19">
      <c r="A190" s="466" t="s">
        <v>2639</v>
      </c>
      <c r="B190" s="466"/>
      <c r="C190" s="466"/>
      <c r="D190" s="466"/>
      <c r="E190" s="466"/>
      <c r="F190" s="466"/>
      <c r="G190" s="466"/>
      <c r="H190" s="466"/>
      <c r="I190" s="466"/>
      <c r="J190" s="466"/>
      <c r="K190" s="466"/>
      <c r="L190" s="466"/>
      <c r="M190" s="466"/>
      <c r="N190" s="466"/>
      <c r="O190" s="466"/>
      <c r="P190" s="466"/>
      <c r="Q190" s="466"/>
      <c r="R190" s="466"/>
      <c r="S190" s="466"/>
    </row>
    <row r="191" ht="16.5" spans="1:19">
      <c r="A191" s="466"/>
      <c r="B191" s="466"/>
      <c r="C191" s="466"/>
      <c r="D191" s="466"/>
      <c r="E191" s="466"/>
      <c r="F191" s="466"/>
      <c r="G191" s="466"/>
      <c r="H191" s="466"/>
      <c r="I191" s="466"/>
      <c r="J191" s="466"/>
      <c r="K191" s="466"/>
      <c r="L191" s="466"/>
      <c r="M191" s="466"/>
      <c r="N191" s="466"/>
      <c r="O191" s="466"/>
      <c r="P191" s="466"/>
      <c r="Q191" s="466"/>
      <c r="R191" s="466"/>
      <c r="S191" s="466"/>
    </row>
    <row r="192" ht="16.5" spans="1:19">
      <c r="A192" s="466" t="s">
        <v>2640</v>
      </c>
      <c r="B192" s="466" t="s">
        <v>2641</v>
      </c>
      <c r="C192" s="466"/>
      <c r="D192" s="466"/>
      <c r="E192" s="466"/>
      <c r="F192" s="466"/>
      <c r="G192" s="466"/>
      <c r="H192" s="466"/>
      <c r="I192" s="466"/>
      <c r="J192" s="466"/>
      <c r="K192" s="466"/>
      <c r="L192" s="466"/>
      <c r="M192" s="466"/>
      <c r="N192" s="466"/>
      <c r="O192" s="466"/>
      <c r="P192" s="466"/>
      <c r="Q192" s="466"/>
      <c r="R192" s="466"/>
      <c r="S192" s="466"/>
    </row>
    <row r="193" ht="16.5" spans="1:19">
      <c r="A193" s="466"/>
      <c r="B193" s="466"/>
      <c r="C193" s="466"/>
      <c r="D193" s="466"/>
      <c r="E193" s="466"/>
      <c r="F193" s="466"/>
      <c r="G193" s="466"/>
      <c r="H193" s="466"/>
      <c r="I193" s="466"/>
      <c r="J193" s="466"/>
      <c r="K193" s="466"/>
      <c r="L193" s="466"/>
      <c r="M193" s="466"/>
      <c r="N193" s="466"/>
      <c r="O193" s="466"/>
      <c r="P193" s="466"/>
      <c r="Q193" s="466"/>
      <c r="R193" s="466"/>
      <c r="S193" s="466"/>
    </row>
    <row r="194" ht="16.5" spans="1:19">
      <c r="A194" s="467" t="s">
        <v>2642</v>
      </c>
      <c r="B194" s="403"/>
      <c r="C194" s="403"/>
      <c r="D194" s="403"/>
      <c r="E194" s="403"/>
      <c r="F194" s="403"/>
      <c r="G194" s="403"/>
      <c r="H194" s="403"/>
      <c r="I194" s="403"/>
      <c r="J194" s="403"/>
      <c r="K194" s="403"/>
      <c r="L194" s="403"/>
      <c r="M194" s="403"/>
      <c r="N194" s="403"/>
      <c r="O194" s="403"/>
      <c r="P194" s="403"/>
      <c r="Q194" s="403"/>
      <c r="R194" s="403"/>
      <c r="S194" s="403"/>
    </row>
    <row r="195" ht="16.5" spans="1:19">
      <c r="A195" s="367"/>
      <c r="B195" s="403"/>
      <c r="C195" s="403"/>
      <c r="D195" s="403"/>
      <c r="E195" s="403"/>
      <c r="F195" s="403"/>
      <c r="G195" s="403"/>
      <c r="H195" s="403"/>
      <c r="I195" s="403"/>
      <c r="J195" s="403"/>
      <c r="K195" s="403"/>
      <c r="L195" s="403"/>
      <c r="M195" s="403"/>
      <c r="N195" s="403"/>
      <c r="O195" s="403"/>
      <c r="P195" s="403"/>
      <c r="Q195" s="403"/>
      <c r="R195" s="403"/>
      <c r="S195" s="403"/>
    </row>
    <row r="196" ht="16.5" spans="1:19">
      <c r="A196" s="467" t="s">
        <v>2643</v>
      </c>
      <c r="B196" s="367" t="s">
        <v>2644</v>
      </c>
      <c r="C196" s="403"/>
      <c r="D196" s="403"/>
      <c r="E196" s="403"/>
      <c r="F196" s="403"/>
      <c r="G196" s="403"/>
      <c r="H196" s="403"/>
      <c r="I196" s="403"/>
      <c r="J196" s="403"/>
      <c r="K196" s="403"/>
      <c r="L196" s="403"/>
      <c r="M196" s="403"/>
      <c r="N196" s="403"/>
      <c r="O196" s="403"/>
      <c r="P196" s="403"/>
      <c r="Q196" s="403"/>
      <c r="R196" s="403"/>
      <c r="S196" s="403"/>
    </row>
    <row r="197" ht="16.5" spans="1:19">
      <c r="A197" s="367"/>
      <c r="B197" s="403"/>
      <c r="C197" s="403"/>
      <c r="D197" s="403"/>
      <c r="E197" s="403"/>
      <c r="F197" s="403"/>
      <c r="G197" s="403"/>
      <c r="H197" s="403"/>
      <c r="I197" s="403"/>
      <c r="J197" s="403"/>
      <c r="K197" s="403"/>
      <c r="L197" s="403"/>
      <c r="M197" s="403"/>
      <c r="N197" s="403"/>
      <c r="O197" s="403"/>
      <c r="P197" s="403"/>
      <c r="Q197" s="403"/>
      <c r="R197" s="403"/>
      <c r="S197" s="403"/>
    </row>
    <row r="198" ht="16.5" spans="1:19">
      <c r="A198" s="466" t="s">
        <v>2645</v>
      </c>
      <c r="B198" s="466"/>
      <c r="C198" s="466"/>
      <c r="D198" s="466"/>
      <c r="E198" s="466"/>
      <c r="F198" s="466"/>
      <c r="G198" s="466"/>
      <c r="H198" s="466"/>
      <c r="I198" s="466"/>
      <c r="J198" s="466"/>
      <c r="K198" s="466"/>
      <c r="L198" s="466"/>
      <c r="M198" s="466"/>
      <c r="N198" s="466"/>
      <c r="O198" s="466"/>
      <c r="P198" s="466"/>
      <c r="Q198" s="466"/>
      <c r="R198" s="466"/>
      <c r="S198" s="466"/>
    </row>
    <row r="199" ht="16.5" spans="1:19">
      <c r="A199" s="466"/>
      <c r="B199" s="466"/>
      <c r="C199" s="466"/>
      <c r="D199" s="466"/>
      <c r="E199" s="466"/>
      <c r="F199" s="466"/>
      <c r="G199" s="466"/>
      <c r="H199" s="466"/>
      <c r="I199" s="466"/>
      <c r="J199" s="466"/>
      <c r="K199" s="466"/>
      <c r="L199" s="466"/>
      <c r="M199" s="466"/>
      <c r="N199" s="466"/>
      <c r="O199" s="466"/>
      <c r="P199" s="466"/>
      <c r="Q199" s="466"/>
      <c r="R199" s="466"/>
      <c r="S199" s="466"/>
    </row>
    <row r="200" ht="16.5" spans="1:19">
      <c r="A200" s="466" t="s">
        <v>2646</v>
      </c>
      <c r="B200" s="466" t="s">
        <v>2647</v>
      </c>
      <c r="C200" s="466"/>
      <c r="D200" s="466"/>
      <c r="E200" s="466"/>
      <c r="F200" s="466"/>
      <c r="G200" s="466"/>
      <c r="H200" s="466"/>
      <c r="I200" s="466"/>
      <c r="J200" s="466"/>
      <c r="K200" s="466"/>
      <c r="L200" s="466"/>
      <c r="M200" s="466"/>
      <c r="N200" s="466"/>
      <c r="O200" s="466"/>
      <c r="P200" s="466"/>
      <c r="Q200" s="466"/>
      <c r="R200" s="466"/>
      <c r="S200" s="466"/>
    </row>
    <row r="201" ht="16.5" spans="1:19">
      <c r="A201" s="466"/>
      <c r="B201" s="466"/>
      <c r="C201" s="466"/>
      <c r="D201" s="466"/>
      <c r="E201" s="466"/>
      <c r="F201" s="466"/>
      <c r="G201" s="466"/>
      <c r="H201" s="466"/>
      <c r="I201" s="466"/>
      <c r="J201" s="466"/>
      <c r="K201" s="466"/>
      <c r="L201" s="466"/>
      <c r="M201" s="466"/>
      <c r="N201" s="466"/>
      <c r="O201" s="466"/>
      <c r="P201" s="466"/>
      <c r="Q201" s="466"/>
      <c r="R201" s="466"/>
      <c r="S201" s="466"/>
    </row>
    <row r="202" ht="16.5" spans="1:19">
      <c r="A202" s="467" t="s">
        <v>2648</v>
      </c>
      <c r="B202" s="403"/>
      <c r="C202" s="403"/>
      <c r="D202" s="403"/>
      <c r="E202" s="403"/>
      <c r="F202" s="403"/>
      <c r="G202" s="403"/>
      <c r="H202" s="403"/>
      <c r="I202" s="403"/>
      <c r="J202" s="403"/>
      <c r="K202" s="403"/>
      <c r="L202" s="403"/>
      <c r="M202" s="403"/>
      <c r="N202" s="403"/>
      <c r="O202" s="403"/>
      <c r="P202" s="403"/>
      <c r="Q202" s="403"/>
      <c r="R202" s="403"/>
      <c r="S202" s="403"/>
    </row>
    <row r="203" ht="16.5" spans="1:19">
      <c r="A203" s="367"/>
      <c r="B203" s="403"/>
      <c r="C203" s="403"/>
      <c r="D203" s="403"/>
      <c r="E203" s="403"/>
      <c r="F203" s="403"/>
      <c r="G203" s="403"/>
      <c r="H203" s="403"/>
      <c r="I203" s="403"/>
      <c r="J203" s="403"/>
      <c r="K203" s="403"/>
      <c r="L203" s="403"/>
      <c r="M203" s="403"/>
      <c r="N203" s="403"/>
      <c r="O203" s="403"/>
      <c r="P203" s="403"/>
      <c r="Q203" s="403"/>
      <c r="R203" s="403"/>
      <c r="S203" s="403"/>
    </row>
    <row r="204" ht="16.5" spans="1:19">
      <c r="A204" s="467" t="s">
        <v>2649</v>
      </c>
      <c r="B204" s="367" t="s">
        <v>2650</v>
      </c>
      <c r="C204" s="403"/>
      <c r="D204" s="403"/>
      <c r="E204" s="403"/>
      <c r="F204" s="403"/>
      <c r="G204" s="403"/>
      <c r="H204" s="403"/>
      <c r="I204" s="403"/>
      <c r="J204" s="403"/>
      <c r="K204" s="403"/>
      <c r="L204" s="403"/>
      <c r="M204" s="403"/>
      <c r="N204" s="403"/>
      <c r="O204" s="403"/>
      <c r="P204" s="403"/>
      <c r="Q204" s="403"/>
      <c r="R204" s="403"/>
      <c r="S204" s="403"/>
    </row>
    <row r="205" ht="16.5" spans="1:19">
      <c r="A205" s="367"/>
      <c r="B205" s="403"/>
      <c r="C205" s="403"/>
      <c r="D205" s="403"/>
      <c r="E205" s="403"/>
      <c r="F205" s="403"/>
      <c r="G205" s="403"/>
      <c r="H205" s="403"/>
      <c r="I205" s="403"/>
      <c r="J205" s="403"/>
      <c r="K205" s="403"/>
      <c r="L205" s="403"/>
      <c r="M205" s="403"/>
      <c r="N205" s="403"/>
      <c r="O205" s="403"/>
      <c r="P205" s="403"/>
      <c r="Q205" s="403"/>
      <c r="R205" s="403"/>
      <c r="S205" s="403"/>
    </row>
    <row r="206" ht="16.5" spans="1:19">
      <c r="A206" s="466" t="s">
        <v>2651</v>
      </c>
      <c r="B206" s="466" t="s">
        <v>2652</v>
      </c>
      <c r="C206" s="466"/>
      <c r="D206" s="466"/>
      <c r="E206" s="466"/>
      <c r="F206" s="466"/>
      <c r="G206" s="466"/>
      <c r="H206" s="466"/>
      <c r="I206" s="466"/>
      <c r="J206" s="466"/>
      <c r="K206" s="466"/>
      <c r="L206" s="466"/>
      <c r="M206" s="466"/>
      <c r="N206" s="466"/>
      <c r="O206" s="466"/>
      <c r="P206" s="466"/>
      <c r="Q206" s="466"/>
      <c r="R206" s="466"/>
      <c r="S206" s="466"/>
    </row>
    <row r="207" ht="16.5" spans="1:19">
      <c r="A207" s="466"/>
      <c r="B207" s="466" t="s">
        <v>2653</v>
      </c>
      <c r="C207" s="466"/>
      <c r="D207" s="466"/>
      <c r="E207" s="466"/>
      <c r="F207" s="466"/>
      <c r="G207" s="466"/>
      <c r="H207" s="466"/>
      <c r="I207" s="466"/>
      <c r="J207" s="466"/>
      <c r="K207" s="466"/>
      <c r="L207" s="466"/>
      <c r="M207" s="466"/>
      <c r="N207" s="466"/>
      <c r="O207" s="466"/>
      <c r="P207" s="466"/>
      <c r="Q207" s="466"/>
      <c r="R207" s="466"/>
      <c r="S207" s="466"/>
    </row>
    <row r="208" ht="16.5" spans="1:19">
      <c r="A208" s="466" t="s">
        <v>2654</v>
      </c>
      <c r="B208" s="466" t="s">
        <v>2655</v>
      </c>
      <c r="C208" s="466"/>
      <c r="D208" s="466"/>
      <c r="E208" s="466"/>
      <c r="F208" s="466"/>
      <c r="G208" s="466"/>
      <c r="H208" s="466"/>
      <c r="I208" s="466"/>
      <c r="J208" s="466"/>
      <c r="K208" s="466"/>
      <c r="L208" s="466"/>
      <c r="M208" s="466"/>
      <c r="N208" s="466"/>
      <c r="O208" s="466"/>
      <c r="P208" s="466"/>
      <c r="Q208" s="466"/>
      <c r="R208" s="466"/>
      <c r="S208" s="466"/>
    </row>
    <row r="209" ht="16.5" spans="1:19">
      <c r="A209" s="466"/>
      <c r="B209" s="466" t="s">
        <v>2554</v>
      </c>
      <c r="C209" s="466"/>
      <c r="D209" s="466"/>
      <c r="E209" s="466"/>
      <c r="F209" s="466"/>
      <c r="G209" s="466"/>
      <c r="H209" s="466"/>
      <c r="I209" s="466"/>
      <c r="J209" s="466"/>
      <c r="K209" s="466"/>
      <c r="L209" s="466"/>
      <c r="M209" s="466"/>
      <c r="N209" s="466"/>
      <c r="O209" s="466"/>
      <c r="P209" s="466"/>
      <c r="Q209" s="466"/>
      <c r="R209" s="466"/>
      <c r="S209" s="466"/>
    </row>
    <row r="210" ht="16.5" spans="1:19">
      <c r="A210" s="467" t="s">
        <v>2656</v>
      </c>
      <c r="B210" s="403"/>
      <c r="C210" s="403"/>
      <c r="D210" s="403"/>
      <c r="E210" s="403"/>
      <c r="F210" s="403"/>
      <c r="G210" s="403"/>
      <c r="H210" s="403"/>
      <c r="I210" s="403"/>
      <c r="J210" s="403"/>
      <c r="K210" s="403"/>
      <c r="L210" s="403"/>
      <c r="M210" s="403"/>
      <c r="N210" s="403"/>
      <c r="O210" s="403"/>
      <c r="P210" s="403"/>
      <c r="Q210" s="403"/>
      <c r="R210" s="403"/>
      <c r="S210" s="403"/>
    </row>
    <row r="211" ht="16.5" spans="1:19">
      <c r="A211" s="367"/>
      <c r="B211" s="403"/>
      <c r="C211" s="403"/>
      <c r="D211" s="403"/>
      <c r="E211" s="403"/>
      <c r="F211" s="403"/>
      <c r="G211" s="403"/>
      <c r="H211" s="403"/>
      <c r="I211" s="403"/>
      <c r="J211" s="403"/>
      <c r="K211" s="403"/>
      <c r="L211" s="403"/>
      <c r="M211" s="403"/>
      <c r="N211" s="403"/>
      <c r="O211" s="403"/>
      <c r="P211" s="403"/>
      <c r="Q211" s="403"/>
      <c r="R211" s="403"/>
      <c r="S211" s="403"/>
    </row>
    <row r="212" ht="16.5" spans="1:19">
      <c r="A212" s="467" t="s">
        <v>2657</v>
      </c>
      <c r="B212" s="367" t="s">
        <v>2658</v>
      </c>
      <c r="C212" s="403"/>
      <c r="D212" s="403"/>
      <c r="E212" s="403"/>
      <c r="F212" s="403"/>
      <c r="G212" s="403"/>
      <c r="H212" s="403"/>
      <c r="I212" s="403"/>
      <c r="J212" s="403"/>
      <c r="K212" s="403"/>
      <c r="L212" s="403"/>
      <c r="M212" s="403"/>
      <c r="N212" s="403"/>
      <c r="O212" s="403"/>
      <c r="P212" s="403"/>
      <c r="Q212" s="403"/>
      <c r="R212" s="403"/>
      <c r="S212" s="403"/>
    </row>
    <row r="213" ht="16.5" spans="1:19">
      <c r="A213" s="367"/>
      <c r="B213" s="403"/>
      <c r="C213" s="403"/>
      <c r="D213" s="403"/>
      <c r="E213" s="403"/>
      <c r="F213" s="403"/>
      <c r="G213" s="403"/>
      <c r="H213" s="403"/>
      <c r="I213" s="403"/>
      <c r="J213" s="403"/>
      <c r="K213" s="403"/>
      <c r="L213" s="403"/>
      <c r="M213" s="403"/>
      <c r="N213" s="403"/>
      <c r="O213" s="403"/>
      <c r="P213" s="403"/>
      <c r="Q213" s="403"/>
      <c r="R213" s="403"/>
      <c r="S213" s="403"/>
    </row>
    <row r="214" ht="16.5" spans="1:19">
      <c r="A214" s="466" t="s">
        <v>2659</v>
      </c>
      <c r="B214" s="466"/>
      <c r="C214" s="466"/>
      <c r="D214" s="466"/>
      <c r="E214" s="466"/>
      <c r="F214" s="466"/>
      <c r="G214" s="466"/>
      <c r="H214" s="466"/>
      <c r="I214" s="466"/>
      <c r="J214" s="466"/>
      <c r="K214" s="466"/>
      <c r="L214" s="466"/>
      <c r="M214" s="466"/>
      <c r="N214" s="466"/>
      <c r="O214" s="466"/>
      <c r="P214" s="466"/>
      <c r="Q214" s="466"/>
      <c r="R214" s="466"/>
      <c r="S214" s="466"/>
    </row>
    <row r="215" ht="16.5" spans="1:19">
      <c r="A215" s="466"/>
      <c r="B215" s="466" t="s">
        <v>2660</v>
      </c>
      <c r="C215" s="466"/>
      <c r="D215" s="466"/>
      <c r="E215" s="466"/>
      <c r="F215" s="466"/>
      <c r="G215" s="466"/>
      <c r="H215" s="466"/>
      <c r="I215" s="466"/>
      <c r="J215" s="466"/>
      <c r="K215" s="466"/>
      <c r="L215" s="466"/>
      <c r="M215" s="466"/>
      <c r="N215" s="466"/>
      <c r="O215" s="466"/>
      <c r="P215" s="466"/>
      <c r="Q215" s="466"/>
      <c r="R215" s="466"/>
      <c r="S215" s="466"/>
    </row>
    <row r="216" ht="16.5" spans="1:19">
      <c r="A216" s="466" t="s">
        <v>2661</v>
      </c>
      <c r="B216" s="466" t="s">
        <v>2662</v>
      </c>
      <c r="C216" s="466"/>
      <c r="D216" s="466"/>
      <c r="E216" s="466"/>
      <c r="F216" s="466"/>
      <c r="G216" s="466"/>
      <c r="H216" s="466"/>
      <c r="I216" s="466"/>
      <c r="J216" s="466"/>
      <c r="K216" s="466"/>
      <c r="L216" s="466"/>
      <c r="M216" s="466"/>
      <c r="N216" s="466"/>
      <c r="O216" s="466"/>
      <c r="P216" s="466"/>
      <c r="Q216" s="466"/>
      <c r="R216" s="466"/>
      <c r="S216" s="466"/>
    </row>
    <row r="217" ht="16.5" spans="1:19">
      <c r="A217" s="466"/>
      <c r="B217" s="466" t="s">
        <v>2663</v>
      </c>
      <c r="C217" s="466"/>
      <c r="D217" s="466"/>
      <c r="E217" s="466"/>
      <c r="F217" s="466"/>
      <c r="G217" s="466"/>
      <c r="H217" s="466"/>
      <c r="I217" s="466"/>
      <c r="J217" s="466"/>
      <c r="K217" s="466"/>
      <c r="L217" s="466"/>
      <c r="M217" s="466"/>
      <c r="N217" s="466"/>
      <c r="O217" s="466"/>
      <c r="P217" s="466"/>
      <c r="Q217" s="466"/>
      <c r="R217" s="466"/>
      <c r="S217" s="466"/>
    </row>
    <row r="218" ht="16.5" spans="1:19">
      <c r="A218" s="467" t="s">
        <v>2664</v>
      </c>
      <c r="B218" s="403"/>
      <c r="C218" s="403"/>
      <c r="D218" s="403"/>
      <c r="E218" s="403"/>
      <c r="F218" s="403"/>
      <c r="G218" s="403"/>
      <c r="H218" s="403"/>
      <c r="I218" s="403"/>
      <c r="J218" s="403"/>
      <c r="K218" s="403"/>
      <c r="L218" s="403"/>
      <c r="M218" s="403"/>
      <c r="N218" s="403"/>
      <c r="O218" s="403"/>
      <c r="P218" s="403"/>
      <c r="Q218" s="403"/>
      <c r="R218" s="403"/>
      <c r="S218" s="403"/>
    </row>
    <row r="219" ht="16.5" spans="1:19">
      <c r="A219" s="367"/>
      <c r="B219" s="403"/>
      <c r="C219" s="403"/>
      <c r="D219" s="403"/>
      <c r="E219" s="403"/>
      <c r="F219" s="403"/>
      <c r="G219" s="403"/>
      <c r="H219" s="403"/>
      <c r="I219" s="403"/>
      <c r="J219" s="403"/>
      <c r="K219" s="403"/>
      <c r="L219" s="403"/>
      <c r="M219" s="403"/>
      <c r="N219" s="403"/>
      <c r="O219" s="403"/>
      <c r="P219" s="403"/>
      <c r="Q219" s="403"/>
      <c r="R219" s="403"/>
      <c r="S219" s="403"/>
    </row>
    <row r="220" ht="16.5" spans="1:19">
      <c r="A220" s="467" t="s">
        <v>2665</v>
      </c>
      <c r="B220" s="367" t="s">
        <v>2666</v>
      </c>
      <c r="C220" s="403"/>
      <c r="D220" s="403"/>
      <c r="E220" s="403"/>
      <c r="F220" s="403"/>
      <c r="G220" s="403"/>
      <c r="H220" s="403"/>
      <c r="I220" s="403"/>
      <c r="J220" s="403"/>
      <c r="K220" s="403"/>
      <c r="L220" s="403"/>
      <c r="M220" s="403"/>
      <c r="N220" s="403"/>
      <c r="O220" s="403"/>
      <c r="P220" s="403"/>
      <c r="Q220" s="403"/>
      <c r="R220" s="403"/>
      <c r="S220" s="403"/>
    </row>
    <row r="221" ht="16.5" spans="1:19">
      <c r="A221" s="367"/>
      <c r="B221" s="403"/>
      <c r="C221" s="403"/>
      <c r="D221" s="403"/>
      <c r="E221" s="403"/>
      <c r="F221" s="403"/>
      <c r="G221" s="403"/>
      <c r="H221" s="403"/>
      <c r="I221" s="403"/>
      <c r="J221" s="403"/>
      <c r="K221" s="403"/>
      <c r="L221" s="403"/>
      <c r="M221" s="403"/>
      <c r="N221" s="403"/>
      <c r="O221" s="403"/>
      <c r="P221" s="403"/>
      <c r="Q221" s="403"/>
      <c r="R221" s="403"/>
      <c r="S221" s="403"/>
    </row>
    <row r="222" ht="16.5" spans="1:19">
      <c r="A222" s="466" t="s">
        <v>2667</v>
      </c>
      <c r="B222" s="466"/>
      <c r="C222" s="466"/>
      <c r="D222" s="466"/>
      <c r="E222" s="466"/>
      <c r="F222" s="466"/>
      <c r="G222" s="466"/>
      <c r="H222" s="466"/>
      <c r="I222" s="466"/>
      <c r="J222" s="466"/>
      <c r="K222" s="466"/>
      <c r="L222" s="466"/>
      <c r="M222" s="466"/>
      <c r="N222" s="466"/>
      <c r="O222" s="466"/>
      <c r="P222" s="466"/>
      <c r="Q222" s="466"/>
      <c r="R222" s="466"/>
      <c r="S222" s="466"/>
    </row>
    <row r="223" ht="16.5" spans="1:19">
      <c r="A223" s="466"/>
      <c r="B223" s="466"/>
      <c r="C223" s="466"/>
      <c r="D223" s="466"/>
      <c r="E223" s="466"/>
      <c r="F223" s="466"/>
      <c r="G223" s="466"/>
      <c r="H223" s="466"/>
      <c r="I223" s="466"/>
      <c r="J223" s="466"/>
      <c r="K223" s="466"/>
      <c r="L223" s="466"/>
      <c r="M223" s="466"/>
      <c r="N223" s="466"/>
      <c r="O223" s="466"/>
      <c r="P223" s="466"/>
      <c r="Q223" s="466"/>
      <c r="R223" s="466"/>
      <c r="S223" s="466"/>
    </row>
    <row r="224" ht="16.5" spans="1:19">
      <c r="A224" s="466" t="s">
        <v>2668</v>
      </c>
      <c r="B224" s="466" t="s">
        <v>2669</v>
      </c>
      <c r="C224" s="466"/>
      <c r="D224" s="466"/>
      <c r="E224" s="466"/>
      <c r="F224" s="466"/>
      <c r="G224" s="466"/>
      <c r="H224" s="466"/>
      <c r="I224" s="466"/>
      <c r="J224" s="466"/>
      <c r="K224" s="466"/>
      <c r="L224" s="466"/>
      <c r="M224" s="466"/>
      <c r="N224" s="466"/>
      <c r="O224" s="466"/>
      <c r="P224" s="466"/>
      <c r="Q224" s="466"/>
      <c r="R224" s="466"/>
      <c r="S224" s="466"/>
    </row>
    <row r="225" ht="16.5" spans="1:19">
      <c r="A225" s="466"/>
      <c r="B225" s="466" t="s">
        <v>2536</v>
      </c>
      <c r="C225" s="466"/>
      <c r="D225" s="466"/>
      <c r="E225" s="466"/>
      <c r="F225" s="466"/>
      <c r="G225" s="466"/>
      <c r="H225" s="466"/>
      <c r="I225" s="466"/>
      <c r="J225" s="466"/>
      <c r="K225" s="466"/>
      <c r="L225" s="466"/>
      <c r="M225" s="466"/>
      <c r="N225" s="466"/>
      <c r="O225" s="466"/>
      <c r="P225" s="466"/>
      <c r="Q225" s="466"/>
      <c r="R225" s="466"/>
      <c r="S225" s="466"/>
    </row>
    <row r="226" ht="16.5" spans="1:19">
      <c r="A226" s="467" t="s">
        <v>2670</v>
      </c>
      <c r="B226" s="403"/>
      <c r="C226" s="403"/>
      <c r="D226" s="403"/>
      <c r="E226" s="403"/>
      <c r="F226" s="403"/>
      <c r="G226" s="403"/>
      <c r="H226" s="403"/>
      <c r="I226" s="403"/>
      <c r="J226" s="403"/>
      <c r="K226" s="403"/>
      <c r="L226" s="403"/>
      <c r="M226" s="403"/>
      <c r="N226" s="403"/>
      <c r="O226" s="403"/>
      <c r="P226" s="403"/>
      <c r="Q226" s="403"/>
      <c r="R226" s="403"/>
      <c r="S226" s="403"/>
    </row>
    <row r="227" ht="16.5" spans="1:19">
      <c r="A227" s="367"/>
      <c r="B227" s="403"/>
      <c r="C227" s="403"/>
      <c r="D227" s="403"/>
      <c r="E227" s="403"/>
      <c r="F227" s="403"/>
      <c r="G227" s="403"/>
      <c r="H227" s="403"/>
      <c r="I227" s="403"/>
      <c r="J227" s="403"/>
      <c r="K227" s="403"/>
      <c r="L227" s="403"/>
      <c r="M227" s="403"/>
      <c r="N227" s="403"/>
      <c r="O227" s="403"/>
      <c r="P227" s="403"/>
      <c r="Q227" s="403"/>
      <c r="R227" s="403"/>
      <c r="S227" s="403"/>
    </row>
    <row r="228" ht="16.5" spans="1:19">
      <c r="A228" s="467" t="s">
        <v>2671</v>
      </c>
      <c r="B228" s="367" t="s">
        <v>2672</v>
      </c>
      <c r="C228" s="403"/>
      <c r="D228" s="403"/>
      <c r="E228" s="403"/>
      <c r="F228" s="403"/>
      <c r="G228" s="403"/>
      <c r="H228" s="403"/>
      <c r="I228" s="403"/>
      <c r="J228" s="403"/>
      <c r="K228" s="403"/>
      <c r="L228" s="403"/>
      <c r="M228" s="403"/>
      <c r="N228" s="403"/>
      <c r="O228" s="403"/>
      <c r="P228" s="403"/>
      <c r="Q228" s="403"/>
      <c r="R228" s="403"/>
      <c r="S228" s="403"/>
    </row>
    <row r="229" ht="16.5" spans="1:19">
      <c r="A229" s="367"/>
      <c r="B229" s="403" t="s">
        <v>2673</v>
      </c>
      <c r="C229" s="403"/>
      <c r="D229" s="403"/>
      <c r="E229" s="403"/>
      <c r="F229" s="403"/>
      <c r="G229" s="403"/>
      <c r="H229" s="403"/>
      <c r="I229" s="403"/>
      <c r="J229" s="403"/>
      <c r="K229" s="403"/>
      <c r="L229" s="403"/>
      <c r="M229" s="403"/>
      <c r="N229" s="403"/>
      <c r="O229" s="403"/>
      <c r="P229" s="403"/>
      <c r="Q229" s="403"/>
      <c r="R229" s="403"/>
      <c r="S229" s="403"/>
    </row>
    <row r="230" ht="16.5" spans="1:19">
      <c r="A230" s="466" t="s">
        <v>2674</v>
      </c>
      <c r="B230" s="466"/>
      <c r="C230" s="466"/>
      <c r="D230" s="466"/>
      <c r="E230" s="466"/>
      <c r="F230" s="466"/>
      <c r="G230" s="466"/>
      <c r="H230" s="466"/>
      <c r="I230" s="466"/>
      <c r="J230" s="466"/>
      <c r="K230" s="466"/>
      <c r="L230" s="466"/>
      <c r="M230" s="466"/>
      <c r="N230" s="466"/>
      <c r="O230" s="466"/>
      <c r="P230" s="466"/>
      <c r="Q230" s="466"/>
      <c r="R230" s="466"/>
      <c r="S230" s="466"/>
    </row>
    <row r="231" ht="16.5" spans="1:19">
      <c r="A231" s="466"/>
      <c r="B231" s="466"/>
      <c r="C231" s="466"/>
      <c r="D231" s="466"/>
      <c r="E231" s="466"/>
      <c r="F231" s="466"/>
      <c r="G231" s="466"/>
      <c r="H231" s="466"/>
      <c r="I231" s="466"/>
      <c r="J231" s="466"/>
      <c r="K231" s="466"/>
      <c r="L231" s="466"/>
      <c r="M231" s="466"/>
      <c r="N231" s="466"/>
      <c r="O231" s="466"/>
      <c r="P231" s="466"/>
      <c r="Q231" s="466"/>
      <c r="R231" s="466"/>
      <c r="S231" s="466"/>
    </row>
    <row r="232" ht="16.5" spans="1:19">
      <c r="A232" s="466" t="s">
        <v>2675</v>
      </c>
      <c r="B232" s="466" t="s">
        <v>2676</v>
      </c>
      <c r="C232" s="466"/>
      <c r="D232" s="466"/>
      <c r="E232" s="466"/>
      <c r="F232" s="466"/>
      <c r="G232" s="466"/>
      <c r="H232" s="466"/>
      <c r="I232" s="466"/>
      <c r="J232" s="466"/>
      <c r="K232" s="466"/>
      <c r="L232" s="466"/>
      <c r="M232" s="466"/>
      <c r="N232" s="466"/>
      <c r="O232" s="466"/>
      <c r="P232" s="466"/>
      <c r="Q232" s="466"/>
      <c r="R232" s="466"/>
      <c r="S232" s="466"/>
    </row>
    <row r="233" ht="16.5" spans="1:19">
      <c r="A233" s="466"/>
      <c r="B233" s="466"/>
      <c r="C233" s="466"/>
      <c r="D233" s="466"/>
      <c r="E233" s="466"/>
      <c r="F233" s="466"/>
      <c r="G233" s="466"/>
      <c r="H233" s="466"/>
      <c r="I233" s="466"/>
      <c r="J233" s="466"/>
      <c r="K233" s="466"/>
      <c r="L233" s="466"/>
      <c r="M233" s="466"/>
      <c r="N233" s="466"/>
      <c r="O233" s="466"/>
      <c r="P233" s="466"/>
      <c r="Q233" s="466"/>
      <c r="R233" s="466"/>
      <c r="S233" s="466"/>
    </row>
    <row r="234" ht="16.5" spans="1:19">
      <c r="A234" s="467" t="s">
        <v>2677</v>
      </c>
      <c r="B234" s="403"/>
      <c r="C234" s="403"/>
      <c r="D234" s="403"/>
      <c r="E234" s="403"/>
      <c r="F234" s="403"/>
      <c r="G234" s="403"/>
      <c r="H234" s="403"/>
      <c r="I234" s="403"/>
      <c r="J234" s="403"/>
      <c r="K234" s="403"/>
      <c r="L234" s="403"/>
      <c r="M234" s="403"/>
      <c r="N234" s="403"/>
      <c r="O234" s="403"/>
      <c r="P234" s="403"/>
      <c r="Q234" s="403"/>
      <c r="R234" s="403"/>
      <c r="S234" s="403"/>
    </row>
    <row r="235" ht="16.5" spans="1:19">
      <c r="A235" s="367"/>
      <c r="B235" s="403"/>
      <c r="C235" s="403"/>
      <c r="D235" s="403"/>
      <c r="E235" s="403"/>
      <c r="F235" s="403"/>
      <c r="G235" s="403"/>
      <c r="H235" s="403"/>
      <c r="I235" s="403"/>
      <c r="J235" s="403"/>
      <c r="K235" s="403"/>
      <c r="L235" s="403"/>
      <c r="M235" s="403"/>
      <c r="N235" s="403"/>
      <c r="O235" s="403"/>
      <c r="P235" s="403"/>
      <c r="Q235" s="403"/>
      <c r="R235" s="403"/>
      <c r="S235" s="403"/>
    </row>
    <row r="236" ht="16.5" spans="1:19">
      <c r="A236" s="467" t="s">
        <v>2678</v>
      </c>
      <c r="B236" s="367" t="s">
        <v>2679</v>
      </c>
      <c r="C236" s="403"/>
      <c r="D236" s="403"/>
      <c r="E236" s="403"/>
      <c r="F236" s="403"/>
      <c r="G236" s="403"/>
      <c r="H236" s="403"/>
      <c r="I236" s="403"/>
      <c r="J236" s="403"/>
      <c r="K236" s="403"/>
      <c r="L236" s="403"/>
      <c r="M236" s="403"/>
      <c r="N236" s="403"/>
      <c r="O236" s="403"/>
      <c r="P236" s="403"/>
      <c r="Q236" s="403"/>
      <c r="R236" s="403"/>
      <c r="S236" s="403"/>
    </row>
    <row r="237" ht="16.5" spans="1:19">
      <c r="A237" s="367"/>
      <c r="B237" s="403"/>
      <c r="C237" s="403"/>
      <c r="D237" s="403"/>
      <c r="E237" s="403"/>
      <c r="F237" s="403"/>
      <c r="G237" s="403"/>
      <c r="H237" s="403"/>
      <c r="I237" s="403"/>
      <c r="J237" s="403"/>
      <c r="K237" s="403"/>
      <c r="L237" s="403"/>
      <c r="M237" s="403"/>
      <c r="N237" s="403"/>
      <c r="O237" s="403"/>
      <c r="P237" s="403"/>
      <c r="Q237" s="403"/>
      <c r="R237" s="403"/>
      <c r="S237" s="403"/>
    </row>
    <row r="238" ht="16.5" spans="1:19">
      <c r="A238" s="466" t="s">
        <v>2680</v>
      </c>
      <c r="B238" s="466"/>
      <c r="C238" s="466"/>
      <c r="D238" s="466"/>
      <c r="E238" s="466"/>
      <c r="F238" s="466"/>
      <c r="G238" s="466"/>
      <c r="H238" s="466"/>
      <c r="I238" s="466"/>
      <c r="J238" s="466"/>
      <c r="K238" s="466"/>
      <c r="L238" s="466"/>
      <c r="M238" s="466"/>
      <c r="N238" s="466"/>
      <c r="O238" s="466"/>
      <c r="P238" s="466"/>
      <c r="Q238" s="466"/>
      <c r="R238" s="466"/>
      <c r="S238" s="466"/>
    </row>
    <row r="239" ht="16.5" spans="1:19">
      <c r="A239" s="466"/>
      <c r="B239" s="466" t="s">
        <v>2681</v>
      </c>
      <c r="C239" s="466"/>
      <c r="D239" s="466"/>
      <c r="E239" s="466"/>
      <c r="F239" s="466"/>
      <c r="G239" s="466"/>
      <c r="H239" s="466"/>
      <c r="I239" s="466"/>
      <c r="J239" s="466"/>
      <c r="K239" s="466"/>
      <c r="L239" s="466"/>
      <c r="M239" s="466"/>
      <c r="N239" s="466"/>
      <c r="O239" s="466"/>
      <c r="P239" s="466"/>
      <c r="Q239" s="466"/>
      <c r="R239" s="466"/>
      <c r="S239" s="466"/>
    </row>
    <row r="240" ht="16.5" spans="1:19">
      <c r="A240" s="466" t="s">
        <v>2682</v>
      </c>
      <c r="B240" s="466" t="s">
        <v>2683</v>
      </c>
      <c r="C240" s="466"/>
      <c r="D240" s="466"/>
      <c r="E240" s="466"/>
      <c r="F240" s="466"/>
      <c r="G240" s="466"/>
      <c r="H240" s="466"/>
      <c r="I240" s="466"/>
      <c r="J240" s="466"/>
      <c r="K240" s="466"/>
      <c r="L240" s="466"/>
      <c r="M240" s="466"/>
      <c r="N240" s="466"/>
      <c r="O240" s="466"/>
      <c r="P240" s="466"/>
      <c r="Q240" s="466"/>
      <c r="R240" s="466"/>
      <c r="S240" s="466"/>
    </row>
    <row r="241" ht="16.5" spans="1:19">
      <c r="A241" s="466"/>
      <c r="B241" s="466" t="s">
        <v>2536</v>
      </c>
      <c r="C241" s="466"/>
      <c r="D241" s="466"/>
      <c r="E241" s="466"/>
      <c r="F241" s="466"/>
      <c r="G241" s="466"/>
      <c r="H241" s="466"/>
      <c r="I241" s="466"/>
      <c r="J241" s="466"/>
      <c r="K241" s="466"/>
      <c r="L241" s="466"/>
      <c r="M241" s="466"/>
      <c r="N241" s="466"/>
      <c r="O241" s="466"/>
      <c r="P241" s="466"/>
      <c r="Q241" s="466"/>
      <c r="R241" s="466"/>
      <c r="S241" s="466"/>
    </row>
    <row r="242" ht="16.5" spans="1:19">
      <c r="A242" s="467" t="s">
        <v>2684</v>
      </c>
      <c r="B242" s="403"/>
      <c r="C242" s="403"/>
      <c r="D242" s="403"/>
      <c r="E242" s="403"/>
      <c r="F242" s="403"/>
      <c r="G242" s="403"/>
      <c r="H242" s="403"/>
      <c r="I242" s="403"/>
      <c r="J242" s="403"/>
      <c r="K242" s="403"/>
      <c r="L242" s="403"/>
      <c r="M242" s="403"/>
      <c r="N242" s="403"/>
      <c r="O242" s="403"/>
      <c r="P242" s="403"/>
      <c r="Q242" s="403"/>
      <c r="R242" s="403"/>
      <c r="S242" s="403"/>
    </row>
    <row r="243" ht="16.5" spans="1:19">
      <c r="A243" s="367"/>
      <c r="B243" s="403"/>
      <c r="C243" s="403"/>
      <c r="D243" s="403"/>
      <c r="E243" s="403"/>
      <c r="F243" s="403"/>
      <c r="G243" s="403"/>
      <c r="H243" s="403"/>
      <c r="I243" s="403"/>
      <c r="J243" s="403"/>
      <c r="K243" s="403"/>
      <c r="L243" s="403"/>
      <c r="M243" s="403"/>
      <c r="N243" s="403"/>
      <c r="O243" s="403"/>
      <c r="P243" s="403"/>
      <c r="Q243" s="403"/>
      <c r="R243" s="403"/>
      <c r="S243" s="403"/>
    </row>
    <row r="244" ht="16.5" spans="1:19">
      <c r="A244" s="467" t="s">
        <v>2685</v>
      </c>
      <c r="B244" s="367" t="s">
        <v>2686</v>
      </c>
      <c r="C244" s="403"/>
      <c r="D244" s="403"/>
      <c r="E244" s="403"/>
      <c r="F244" s="403"/>
      <c r="G244" s="403"/>
      <c r="H244" s="403"/>
      <c r="I244" s="403"/>
      <c r="J244" s="403"/>
      <c r="K244" s="403"/>
      <c r="L244" s="403"/>
      <c r="M244" s="403"/>
      <c r="N244" s="403"/>
      <c r="O244" s="403"/>
      <c r="P244" s="403"/>
      <c r="Q244" s="403"/>
      <c r="R244" s="403"/>
      <c r="S244" s="403"/>
    </row>
    <row r="245" ht="16.5" spans="1:19">
      <c r="A245" s="367"/>
      <c r="B245" s="403"/>
      <c r="C245" s="403"/>
      <c r="D245" s="403"/>
      <c r="E245" s="403"/>
      <c r="F245" s="403"/>
      <c r="G245" s="403"/>
      <c r="H245" s="403"/>
      <c r="I245" s="403"/>
      <c r="J245" s="403"/>
      <c r="K245" s="403"/>
      <c r="L245" s="403"/>
      <c r="M245" s="403"/>
      <c r="N245" s="403"/>
      <c r="O245" s="403"/>
      <c r="P245" s="403"/>
      <c r="Q245" s="403"/>
      <c r="R245" s="403"/>
      <c r="S245" s="403"/>
    </row>
    <row r="246" ht="16.5" spans="1:19">
      <c r="A246" s="466" t="s">
        <v>2687</v>
      </c>
      <c r="B246" s="466"/>
      <c r="C246" s="466"/>
      <c r="D246" s="466"/>
      <c r="E246" s="466"/>
      <c r="F246" s="466"/>
      <c r="G246" s="466"/>
      <c r="H246" s="466"/>
      <c r="I246" s="466"/>
      <c r="J246" s="466"/>
      <c r="K246" s="466"/>
      <c r="L246" s="466"/>
      <c r="M246" s="466"/>
      <c r="N246" s="466"/>
      <c r="O246" s="466"/>
      <c r="P246" s="466"/>
      <c r="Q246" s="466"/>
      <c r="R246" s="466"/>
      <c r="S246" s="466"/>
    </row>
    <row r="247" ht="16.5" spans="1:19">
      <c r="A247" s="466"/>
      <c r="B247" s="466"/>
      <c r="C247" s="466"/>
      <c r="D247" s="466"/>
      <c r="E247" s="466"/>
      <c r="F247" s="466"/>
      <c r="G247" s="466"/>
      <c r="H247" s="466"/>
      <c r="I247" s="466"/>
      <c r="J247" s="466"/>
      <c r="K247" s="466"/>
      <c r="L247" s="466"/>
      <c r="M247" s="466"/>
      <c r="N247" s="466"/>
      <c r="O247" s="466"/>
      <c r="P247" s="466"/>
      <c r="Q247" s="466"/>
      <c r="R247" s="466"/>
      <c r="S247" s="466"/>
    </row>
    <row r="248" ht="16.5" spans="1:19">
      <c r="A248" s="466" t="s">
        <v>2688</v>
      </c>
      <c r="B248" s="466" t="s">
        <v>2689</v>
      </c>
      <c r="C248" s="466"/>
      <c r="D248" s="466"/>
      <c r="E248" s="466"/>
      <c r="F248" s="466"/>
      <c r="G248" s="466"/>
      <c r="H248" s="466"/>
      <c r="I248" s="466"/>
      <c r="J248" s="466"/>
      <c r="K248" s="466"/>
      <c r="L248" s="466"/>
      <c r="M248" s="466"/>
      <c r="N248" s="466"/>
      <c r="O248" s="466"/>
      <c r="P248" s="466"/>
      <c r="Q248" s="466"/>
      <c r="R248" s="466"/>
      <c r="S248" s="466"/>
    </row>
    <row r="249" ht="16.5" spans="1:19">
      <c r="A249" s="466"/>
      <c r="B249" s="466"/>
      <c r="C249" s="466"/>
      <c r="D249" s="466"/>
      <c r="E249" s="466"/>
      <c r="F249" s="466"/>
      <c r="G249" s="466"/>
      <c r="H249" s="466"/>
      <c r="I249" s="466"/>
      <c r="J249" s="466"/>
      <c r="K249" s="466"/>
      <c r="L249" s="466"/>
      <c r="M249" s="466"/>
      <c r="N249" s="466"/>
      <c r="O249" s="466"/>
      <c r="P249" s="466"/>
      <c r="Q249" s="466"/>
      <c r="R249" s="466"/>
      <c r="S249" s="466"/>
    </row>
    <row r="250" ht="16.5" spans="1:19">
      <c r="A250" s="467" t="s">
        <v>2690</v>
      </c>
      <c r="B250" s="403"/>
      <c r="C250" s="403"/>
      <c r="D250" s="403"/>
      <c r="E250" s="403"/>
      <c r="F250" s="403"/>
      <c r="G250" s="403"/>
      <c r="H250" s="403"/>
      <c r="I250" s="403"/>
      <c r="J250" s="403"/>
      <c r="K250" s="403"/>
      <c r="L250" s="403"/>
      <c r="M250" s="403"/>
      <c r="N250" s="403"/>
      <c r="O250" s="403"/>
      <c r="P250" s="403"/>
      <c r="Q250" s="403"/>
      <c r="R250" s="403"/>
      <c r="S250" s="403"/>
    </row>
    <row r="251" ht="16.5" spans="1:19">
      <c r="A251" s="367"/>
      <c r="B251" s="403"/>
      <c r="C251" s="403"/>
      <c r="D251" s="403"/>
      <c r="E251" s="403"/>
      <c r="F251" s="403"/>
      <c r="G251" s="403"/>
      <c r="H251" s="403"/>
      <c r="I251" s="403"/>
      <c r="J251" s="403"/>
      <c r="K251" s="403"/>
      <c r="L251" s="403"/>
      <c r="M251" s="403"/>
      <c r="N251" s="403"/>
      <c r="O251" s="403"/>
      <c r="P251" s="403"/>
      <c r="Q251" s="403"/>
      <c r="R251" s="403"/>
      <c r="S251" s="403"/>
    </row>
    <row r="252" ht="16.5" spans="1:19">
      <c r="A252" s="467" t="s">
        <v>2625</v>
      </c>
      <c r="B252" s="367" t="s">
        <v>2626</v>
      </c>
      <c r="C252" s="403"/>
      <c r="D252" s="403"/>
      <c r="E252" s="403"/>
      <c r="F252" s="403"/>
      <c r="G252" s="403"/>
      <c r="H252" s="403"/>
      <c r="I252" s="403"/>
      <c r="J252" s="403"/>
      <c r="K252" s="403"/>
      <c r="L252" s="403"/>
      <c r="M252" s="403"/>
      <c r="N252" s="403"/>
      <c r="O252" s="403"/>
      <c r="P252" s="403"/>
      <c r="Q252" s="403"/>
      <c r="R252" s="403"/>
      <c r="S252" s="403"/>
    </row>
    <row r="253" ht="16.5" spans="1:19">
      <c r="A253" s="367"/>
      <c r="B253" s="403"/>
      <c r="C253" s="403"/>
      <c r="D253" s="403"/>
      <c r="E253" s="403"/>
      <c r="F253" s="403"/>
      <c r="G253" s="403"/>
      <c r="H253" s="403"/>
      <c r="I253" s="403"/>
      <c r="J253" s="403"/>
      <c r="K253" s="403"/>
      <c r="L253" s="403"/>
      <c r="M253" s="403"/>
      <c r="N253" s="403"/>
      <c r="O253" s="403"/>
      <c r="P253" s="403"/>
      <c r="Q253" s="403"/>
      <c r="R253" s="403"/>
      <c r="S253" s="403"/>
    </row>
    <row r="254" ht="16.5" spans="1:19">
      <c r="A254" s="466" t="s">
        <v>2691</v>
      </c>
      <c r="B254" s="466"/>
      <c r="C254" s="466"/>
      <c r="D254" s="466"/>
      <c r="E254" s="466"/>
      <c r="F254" s="466"/>
      <c r="G254" s="466"/>
      <c r="H254" s="466"/>
      <c r="I254" s="466"/>
      <c r="J254" s="466"/>
      <c r="K254" s="466"/>
      <c r="L254" s="466"/>
      <c r="M254" s="466"/>
      <c r="N254" s="466"/>
      <c r="O254" s="466"/>
      <c r="P254" s="466"/>
      <c r="Q254" s="466"/>
      <c r="R254" s="466"/>
      <c r="S254" s="466"/>
    </row>
    <row r="255" ht="16.5" spans="1:19">
      <c r="A255" s="466"/>
      <c r="B255" s="466"/>
      <c r="C255" s="466"/>
      <c r="D255" s="466"/>
      <c r="E255" s="466"/>
      <c r="F255" s="466"/>
      <c r="G255" s="466"/>
      <c r="H255" s="466"/>
      <c r="I255" s="466"/>
      <c r="J255" s="466"/>
      <c r="K255" s="466"/>
      <c r="L255" s="466"/>
      <c r="M255" s="466"/>
      <c r="N255" s="466"/>
      <c r="O255" s="466"/>
      <c r="P255" s="466"/>
      <c r="Q255" s="466"/>
      <c r="R255" s="466"/>
      <c r="S255" s="466"/>
    </row>
    <row r="256" ht="16.5" spans="1:19">
      <c r="A256" s="466" t="s">
        <v>2692</v>
      </c>
      <c r="B256" s="466" t="s">
        <v>2693</v>
      </c>
      <c r="C256" s="466"/>
      <c r="D256" s="466"/>
      <c r="E256" s="466"/>
      <c r="F256" s="466"/>
      <c r="G256" s="466"/>
      <c r="H256" s="466"/>
      <c r="I256" s="466"/>
      <c r="J256" s="466"/>
      <c r="K256" s="466"/>
      <c r="L256" s="466"/>
      <c r="M256" s="466"/>
      <c r="N256" s="466"/>
      <c r="O256" s="466"/>
      <c r="P256" s="466"/>
      <c r="Q256" s="466"/>
      <c r="R256" s="466"/>
      <c r="S256" s="466"/>
    </row>
    <row r="257" ht="16.5" spans="1:19">
      <c r="A257" s="466"/>
      <c r="B257" s="466"/>
      <c r="C257" s="466"/>
      <c r="D257" s="466"/>
      <c r="E257" s="466"/>
      <c r="F257" s="466"/>
      <c r="G257" s="466"/>
      <c r="H257" s="466"/>
      <c r="I257" s="466"/>
      <c r="J257" s="466"/>
      <c r="K257" s="466"/>
      <c r="L257" s="466"/>
      <c r="M257" s="466"/>
      <c r="N257" s="466"/>
      <c r="O257" s="466"/>
      <c r="P257" s="466"/>
      <c r="Q257" s="466"/>
      <c r="R257" s="466"/>
      <c r="S257" s="466"/>
    </row>
    <row r="258" ht="16.5" spans="1:19">
      <c r="A258" s="467" t="s">
        <v>2694</v>
      </c>
      <c r="B258" s="403"/>
      <c r="C258" s="403"/>
      <c r="D258" s="403"/>
      <c r="E258" s="403"/>
      <c r="F258" s="403"/>
      <c r="G258" s="403"/>
      <c r="H258" s="403"/>
      <c r="I258" s="403"/>
      <c r="J258" s="403"/>
      <c r="K258" s="403"/>
      <c r="L258" s="403"/>
      <c r="M258" s="403"/>
      <c r="N258" s="403"/>
      <c r="O258" s="403"/>
      <c r="P258" s="403"/>
      <c r="Q258" s="403"/>
      <c r="R258" s="403"/>
      <c r="S258" s="403"/>
    </row>
    <row r="259" ht="16.5" spans="1:19">
      <c r="A259" s="367"/>
      <c r="B259" s="403"/>
      <c r="C259" s="403"/>
      <c r="D259" s="403"/>
      <c r="E259" s="403"/>
      <c r="F259" s="403"/>
      <c r="G259" s="403"/>
      <c r="H259" s="403"/>
      <c r="I259" s="403"/>
      <c r="J259" s="403"/>
      <c r="K259" s="403"/>
      <c r="L259" s="403"/>
      <c r="M259" s="403"/>
      <c r="N259" s="403"/>
      <c r="O259" s="403"/>
      <c r="P259" s="403"/>
      <c r="Q259" s="403"/>
      <c r="R259" s="403"/>
      <c r="S259" s="403"/>
    </row>
    <row r="260" ht="16.5" spans="1:19">
      <c r="A260" s="467" t="s">
        <v>2695</v>
      </c>
      <c r="B260" s="367" t="s">
        <v>2696</v>
      </c>
      <c r="C260" s="403"/>
      <c r="D260" s="403"/>
      <c r="E260" s="403"/>
      <c r="F260" s="403"/>
      <c r="G260" s="403"/>
      <c r="H260" s="403"/>
      <c r="I260" s="403"/>
      <c r="J260" s="403"/>
      <c r="K260" s="403"/>
      <c r="L260" s="403"/>
      <c r="M260" s="403"/>
      <c r="N260" s="403"/>
      <c r="O260" s="403"/>
      <c r="P260" s="403"/>
      <c r="Q260" s="403"/>
      <c r="R260" s="403"/>
      <c r="S260" s="403"/>
    </row>
    <row r="261" ht="16.5" spans="1:19">
      <c r="A261" s="367"/>
      <c r="B261" s="403" t="s">
        <v>2697</v>
      </c>
      <c r="C261" s="403"/>
      <c r="D261" s="403"/>
      <c r="E261" s="403"/>
      <c r="F261" s="403"/>
      <c r="G261" s="403"/>
      <c r="H261" s="403"/>
      <c r="I261" s="403"/>
      <c r="J261" s="403"/>
      <c r="K261" s="403"/>
      <c r="L261" s="403"/>
      <c r="M261" s="403"/>
      <c r="N261" s="403"/>
      <c r="O261" s="403"/>
      <c r="P261" s="403"/>
      <c r="Q261" s="403"/>
      <c r="R261" s="403"/>
      <c r="S261" s="403"/>
    </row>
    <row r="262" ht="16.5" spans="1:19">
      <c r="A262" s="466" t="s">
        <v>2698</v>
      </c>
      <c r="B262" s="466"/>
      <c r="C262" s="466"/>
      <c r="D262" s="466"/>
      <c r="E262" s="466"/>
      <c r="F262" s="466"/>
      <c r="G262" s="466"/>
      <c r="H262" s="466"/>
      <c r="I262" s="466"/>
      <c r="J262" s="466"/>
      <c r="K262" s="466"/>
      <c r="L262" s="466"/>
      <c r="M262" s="466"/>
      <c r="N262" s="466"/>
      <c r="O262" s="466"/>
      <c r="P262" s="466"/>
      <c r="Q262" s="466"/>
      <c r="R262" s="466"/>
      <c r="S262" s="466"/>
    </row>
    <row r="263" ht="16.5" spans="1:19">
      <c r="A263" s="466"/>
      <c r="B263" s="466"/>
      <c r="C263" s="466"/>
      <c r="D263" s="466"/>
      <c r="E263" s="466"/>
      <c r="F263" s="466"/>
      <c r="G263" s="466"/>
      <c r="H263" s="466"/>
      <c r="I263" s="466"/>
      <c r="J263" s="466"/>
      <c r="K263" s="466"/>
      <c r="L263" s="466"/>
      <c r="M263" s="466"/>
      <c r="N263" s="466"/>
      <c r="O263" s="466"/>
      <c r="P263" s="466"/>
      <c r="Q263" s="466"/>
      <c r="R263" s="466"/>
      <c r="S263" s="466"/>
    </row>
    <row r="264" ht="16.5" spans="1:19">
      <c r="A264" s="466" t="s">
        <v>2699</v>
      </c>
      <c r="B264" s="466" t="s">
        <v>2700</v>
      </c>
      <c r="C264" s="466"/>
      <c r="D264" s="466"/>
      <c r="E264" s="466"/>
      <c r="F264" s="466"/>
      <c r="G264" s="466"/>
      <c r="H264" s="466"/>
      <c r="I264" s="466"/>
      <c r="J264" s="466"/>
      <c r="K264" s="466"/>
      <c r="L264" s="466"/>
      <c r="M264" s="466"/>
      <c r="N264" s="466"/>
      <c r="O264" s="466"/>
      <c r="P264" s="466"/>
      <c r="Q264" s="466"/>
      <c r="R264" s="466"/>
      <c r="S264" s="466"/>
    </row>
    <row r="265" ht="16.5" spans="1:19">
      <c r="A265" s="466"/>
      <c r="B265" s="466"/>
      <c r="C265" s="466"/>
      <c r="D265" s="466"/>
      <c r="E265" s="466"/>
      <c r="F265" s="466"/>
      <c r="G265" s="466"/>
      <c r="H265" s="466"/>
      <c r="I265" s="466"/>
      <c r="J265" s="466"/>
      <c r="K265" s="466"/>
      <c r="L265" s="466"/>
      <c r="M265" s="466"/>
      <c r="N265" s="466"/>
      <c r="O265" s="466"/>
      <c r="P265" s="466"/>
      <c r="Q265" s="466"/>
      <c r="R265" s="466"/>
      <c r="S265" s="466"/>
    </row>
    <row r="266" ht="16.5" spans="1:19">
      <c r="A266" s="467" t="s">
        <v>2701</v>
      </c>
      <c r="B266" s="403"/>
      <c r="C266" s="403"/>
      <c r="D266" s="403"/>
      <c r="E266" s="403"/>
      <c r="F266" s="403"/>
      <c r="G266" s="403"/>
      <c r="H266" s="403"/>
      <c r="I266" s="403"/>
      <c r="J266" s="403"/>
      <c r="K266" s="403"/>
      <c r="L266" s="403"/>
      <c r="M266" s="403"/>
      <c r="N266" s="403"/>
      <c r="O266" s="403"/>
      <c r="P266" s="403"/>
      <c r="Q266" s="403"/>
      <c r="R266" s="403"/>
      <c r="S266" s="403"/>
    </row>
    <row r="267" ht="16.5" spans="1:19">
      <c r="A267" s="367"/>
      <c r="B267" s="367" t="s">
        <v>2702</v>
      </c>
      <c r="C267" s="403"/>
      <c r="D267" s="403"/>
      <c r="E267" s="403"/>
      <c r="F267" s="403"/>
      <c r="G267" s="403"/>
      <c r="H267" s="403"/>
      <c r="I267" s="403"/>
      <c r="J267" s="403"/>
      <c r="K267" s="403"/>
      <c r="L267" s="403"/>
      <c r="M267" s="403"/>
      <c r="N267" s="403"/>
      <c r="O267" s="403"/>
      <c r="P267" s="403"/>
      <c r="Q267" s="403"/>
      <c r="R267" s="403"/>
      <c r="S267" s="403"/>
    </row>
    <row r="268" ht="16.5" spans="1:19">
      <c r="A268" s="467" t="s">
        <v>2703</v>
      </c>
      <c r="B268" s="367" t="s">
        <v>2704</v>
      </c>
      <c r="C268" s="403"/>
      <c r="D268" s="403"/>
      <c r="E268" s="403"/>
      <c r="F268" s="403"/>
      <c r="G268" s="403"/>
      <c r="H268" s="403"/>
      <c r="I268" s="403"/>
      <c r="J268" s="403"/>
      <c r="K268" s="403"/>
      <c r="L268" s="403"/>
      <c r="M268" s="403"/>
      <c r="N268" s="403"/>
      <c r="O268" s="403"/>
      <c r="P268" s="403"/>
      <c r="Q268" s="403"/>
      <c r="R268" s="403"/>
      <c r="S268" s="403"/>
    </row>
    <row r="269" ht="16.5" spans="1:19">
      <c r="A269" s="367"/>
      <c r="B269" s="403" t="s">
        <v>2705</v>
      </c>
      <c r="C269" s="403"/>
      <c r="D269" s="403"/>
      <c r="E269" s="403"/>
      <c r="F269" s="403"/>
      <c r="G269" s="403"/>
      <c r="H269" s="403"/>
      <c r="I269" s="403"/>
      <c r="J269" s="403"/>
      <c r="K269" s="403"/>
      <c r="L269" s="403"/>
      <c r="M269" s="403"/>
      <c r="N269" s="403"/>
      <c r="O269" s="403"/>
      <c r="P269" s="403"/>
      <c r="Q269" s="403"/>
      <c r="R269" s="403"/>
      <c r="S269" s="403"/>
    </row>
    <row r="270" ht="16.5" spans="1:19">
      <c r="A270" s="466" t="s">
        <v>2706</v>
      </c>
      <c r="B270" s="466"/>
      <c r="C270" s="466"/>
      <c r="D270" s="466"/>
      <c r="E270" s="466"/>
      <c r="F270" s="466"/>
      <c r="G270" s="466"/>
      <c r="H270" s="466"/>
      <c r="I270" s="466"/>
      <c r="J270" s="466"/>
      <c r="K270" s="466"/>
      <c r="L270" s="466"/>
      <c r="M270" s="466"/>
      <c r="N270" s="466"/>
      <c r="O270" s="466"/>
      <c r="P270" s="466"/>
      <c r="Q270" s="466"/>
      <c r="R270" s="466"/>
      <c r="S270" s="466"/>
    </row>
    <row r="271" ht="16.5" spans="1:19">
      <c r="A271" s="466"/>
      <c r="B271" s="466"/>
      <c r="C271" s="466"/>
      <c r="D271" s="466"/>
      <c r="E271" s="466"/>
      <c r="F271" s="466"/>
      <c r="G271" s="466"/>
      <c r="H271" s="466"/>
      <c r="I271" s="466"/>
      <c r="J271" s="466"/>
      <c r="K271" s="466"/>
      <c r="L271" s="466"/>
      <c r="M271" s="466"/>
      <c r="N271" s="466"/>
      <c r="O271" s="466"/>
      <c r="P271" s="466"/>
      <c r="Q271" s="466"/>
      <c r="R271" s="466"/>
      <c r="S271" s="466"/>
    </row>
    <row r="272" ht="16.5" spans="1:19">
      <c r="A272" s="466" t="s">
        <v>2707</v>
      </c>
      <c r="B272" s="466" t="s">
        <v>2708</v>
      </c>
      <c r="C272" s="466"/>
      <c r="D272" s="466"/>
      <c r="E272" s="466"/>
      <c r="F272" s="466"/>
      <c r="G272" s="466"/>
      <c r="H272" s="466"/>
      <c r="I272" s="466"/>
      <c r="J272" s="466"/>
      <c r="K272" s="466"/>
      <c r="L272" s="466"/>
      <c r="M272" s="466"/>
      <c r="N272" s="466"/>
      <c r="O272" s="466"/>
      <c r="P272" s="466"/>
      <c r="Q272" s="466"/>
      <c r="R272" s="466"/>
      <c r="S272" s="466"/>
    </row>
    <row r="273" ht="16.5" spans="1:19">
      <c r="A273" s="466"/>
      <c r="B273" s="466"/>
      <c r="C273" s="466"/>
      <c r="D273" s="466"/>
      <c r="E273" s="466"/>
      <c r="F273" s="466"/>
      <c r="G273" s="466"/>
      <c r="H273" s="466"/>
      <c r="I273" s="466"/>
      <c r="J273" s="466"/>
      <c r="K273" s="466"/>
      <c r="L273" s="466"/>
      <c r="M273" s="466"/>
      <c r="N273" s="466"/>
      <c r="O273" s="466"/>
      <c r="P273" s="466"/>
      <c r="Q273" s="466"/>
      <c r="R273" s="466"/>
      <c r="S273" s="466"/>
    </row>
    <row r="274" ht="16.5" spans="1:19">
      <c r="A274" s="467" t="s">
        <v>2709</v>
      </c>
      <c r="B274" s="403"/>
      <c r="C274" s="403"/>
      <c r="D274" s="403"/>
      <c r="E274" s="403"/>
      <c r="F274" s="403"/>
      <c r="G274" s="403"/>
      <c r="H274" s="403"/>
      <c r="I274" s="403"/>
      <c r="J274" s="403"/>
      <c r="K274" s="403"/>
      <c r="L274" s="403"/>
      <c r="M274" s="403"/>
      <c r="N274" s="403"/>
      <c r="O274" s="403"/>
      <c r="P274" s="403"/>
      <c r="Q274" s="403"/>
      <c r="R274" s="403"/>
      <c r="S274" s="403"/>
    </row>
    <row r="275" ht="16.5" spans="1:19">
      <c r="A275" s="367"/>
      <c r="B275" s="403"/>
      <c r="C275" s="403"/>
      <c r="D275" s="403"/>
      <c r="E275" s="403"/>
      <c r="F275" s="403"/>
      <c r="G275" s="403"/>
      <c r="H275" s="403"/>
      <c r="I275" s="403"/>
      <c r="J275" s="403"/>
      <c r="K275" s="403"/>
      <c r="L275" s="403"/>
      <c r="M275" s="403"/>
      <c r="N275" s="403"/>
      <c r="O275" s="403"/>
      <c r="P275" s="403"/>
      <c r="Q275" s="403"/>
      <c r="R275" s="403"/>
      <c r="S275" s="403"/>
    </row>
    <row r="276" ht="16.5" spans="1:19">
      <c r="A276" s="467" t="s">
        <v>2710</v>
      </c>
      <c r="B276" s="367" t="s">
        <v>2711</v>
      </c>
      <c r="C276" s="403"/>
      <c r="D276" s="403"/>
      <c r="E276" s="403"/>
      <c r="F276" s="403"/>
      <c r="G276" s="403"/>
      <c r="H276" s="403"/>
      <c r="I276" s="403"/>
      <c r="J276" s="403"/>
      <c r="K276" s="403"/>
      <c r="L276" s="403"/>
      <c r="M276" s="403"/>
      <c r="N276" s="403"/>
      <c r="O276" s="403"/>
      <c r="P276" s="403"/>
      <c r="Q276" s="403"/>
      <c r="R276" s="403"/>
      <c r="S276" s="403"/>
    </row>
    <row r="277" ht="16.5" spans="1:19">
      <c r="A277" s="367"/>
      <c r="B277" s="403"/>
      <c r="C277" s="403"/>
      <c r="D277" s="403"/>
      <c r="E277" s="403"/>
      <c r="F277" s="403"/>
      <c r="G277" s="403"/>
      <c r="H277" s="403"/>
      <c r="I277" s="403"/>
      <c r="J277" s="403"/>
      <c r="K277" s="403"/>
      <c r="L277" s="403"/>
      <c r="M277" s="403"/>
      <c r="N277" s="403"/>
      <c r="O277" s="403"/>
      <c r="P277" s="403"/>
      <c r="Q277" s="403"/>
      <c r="R277" s="403"/>
      <c r="S277" s="403"/>
    </row>
    <row r="278" ht="16.5" spans="1:19">
      <c r="A278" s="466" t="s">
        <v>2712</v>
      </c>
      <c r="B278" s="466"/>
      <c r="C278" s="466"/>
      <c r="D278" s="466"/>
      <c r="E278" s="466"/>
      <c r="F278" s="466"/>
      <c r="G278" s="466"/>
      <c r="H278" s="466"/>
      <c r="I278" s="466"/>
      <c r="J278" s="466"/>
      <c r="K278" s="466"/>
      <c r="L278" s="466"/>
      <c r="M278" s="466"/>
      <c r="N278" s="466"/>
      <c r="O278" s="466"/>
      <c r="P278" s="466"/>
      <c r="Q278" s="466"/>
      <c r="R278" s="466"/>
      <c r="S278" s="466"/>
    </row>
    <row r="279" ht="16.5" spans="1:19">
      <c r="A279" s="466"/>
      <c r="B279" s="466"/>
      <c r="C279" s="466"/>
      <c r="D279" s="466"/>
      <c r="E279" s="466"/>
      <c r="F279" s="466"/>
      <c r="G279" s="466"/>
      <c r="H279" s="466"/>
      <c r="I279" s="466"/>
      <c r="J279" s="466"/>
      <c r="K279" s="466"/>
      <c r="L279" s="466"/>
      <c r="M279" s="466"/>
      <c r="N279" s="466"/>
      <c r="O279" s="466"/>
      <c r="P279" s="466"/>
      <c r="Q279" s="466"/>
      <c r="R279" s="466"/>
      <c r="S279" s="466"/>
    </row>
    <row r="280" ht="16.5" spans="1:19">
      <c r="A280" s="466" t="s">
        <v>2713</v>
      </c>
      <c r="B280" s="466" t="s">
        <v>2714</v>
      </c>
      <c r="C280" s="466"/>
      <c r="D280" s="466"/>
      <c r="E280" s="466"/>
      <c r="F280" s="466"/>
      <c r="G280" s="466"/>
      <c r="H280" s="466"/>
      <c r="I280" s="466"/>
      <c r="J280" s="466"/>
      <c r="K280" s="466"/>
      <c r="L280" s="466"/>
      <c r="M280" s="466"/>
      <c r="N280" s="466"/>
      <c r="O280" s="466"/>
      <c r="P280" s="466"/>
      <c r="Q280" s="466"/>
      <c r="R280" s="466"/>
      <c r="S280" s="466"/>
    </row>
    <row r="281" ht="16.5" spans="1:19">
      <c r="A281" s="466"/>
      <c r="B281" s="466" t="s">
        <v>2715</v>
      </c>
      <c r="C281" s="466"/>
      <c r="D281" s="466"/>
      <c r="E281" s="466"/>
      <c r="F281" s="466"/>
      <c r="G281" s="466"/>
      <c r="H281" s="466"/>
      <c r="I281" s="466"/>
      <c r="J281" s="466"/>
      <c r="K281" s="466"/>
      <c r="L281" s="466"/>
      <c r="M281" s="466"/>
      <c r="N281" s="466"/>
      <c r="O281" s="466"/>
      <c r="P281" s="466"/>
      <c r="Q281" s="466"/>
      <c r="R281" s="466"/>
      <c r="S281" s="466"/>
    </row>
    <row r="282" ht="16.5" spans="1:19">
      <c r="A282" s="467" t="s">
        <v>2716</v>
      </c>
      <c r="B282" s="403"/>
      <c r="C282" s="403"/>
      <c r="D282" s="403"/>
      <c r="E282" s="403"/>
      <c r="F282" s="403"/>
      <c r="G282" s="403"/>
      <c r="H282" s="403"/>
      <c r="I282" s="403"/>
      <c r="J282" s="403"/>
      <c r="K282" s="403"/>
      <c r="L282" s="403"/>
      <c r="M282" s="403"/>
      <c r="N282" s="403"/>
      <c r="O282" s="403"/>
      <c r="P282" s="403"/>
      <c r="Q282" s="403"/>
      <c r="R282" s="403"/>
      <c r="S282" s="403"/>
    </row>
    <row r="283" ht="16.5" spans="1:19">
      <c r="A283" s="367"/>
      <c r="B283" s="403"/>
      <c r="C283" s="403"/>
      <c r="D283" s="403"/>
      <c r="E283" s="403"/>
      <c r="F283" s="403"/>
      <c r="G283" s="403"/>
      <c r="H283" s="403"/>
      <c r="I283" s="403"/>
      <c r="J283" s="403"/>
      <c r="K283" s="403"/>
      <c r="L283" s="403"/>
      <c r="M283" s="403"/>
      <c r="N283" s="403"/>
      <c r="O283" s="403"/>
      <c r="P283" s="403"/>
      <c r="Q283" s="403"/>
      <c r="R283" s="403"/>
      <c r="S283" s="403"/>
    </row>
    <row r="284" ht="16.5" spans="1:19">
      <c r="A284" s="467" t="s">
        <v>2717</v>
      </c>
      <c r="B284" s="367" t="s">
        <v>2718</v>
      </c>
      <c r="C284" s="403"/>
      <c r="D284" s="403"/>
      <c r="E284" s="403"/>
      <c r="F284" s="403"/>
      <c r="G284" s="403"/>
      <c r="H284" s="403"/>
      <c r="I284" s="403"/>
      <c r="J284" s="403"/>
      <c r="K284" s="403"/>
      <c r="L284" s="403"/>
      <c r="M284" s="403"/>
      <c r="N284" s="403"/>
      <c r="O284" s="403"/>
      <c r="P284" s="403"/>
      <c r="Q284" s="403"/>
      <c r="R284" s="403"/>
      <c r="S284" s="403"/>
    </row>
    <row r="285" ht="16.5" spans="1:19">
      <c r="A285" s="367"/>
      <c r="B285" s="403" t="s">
        <v>2719</v>
      </c>
      <c r="C285" s="403"/>
      <c r="D285" s="403"/>
      <c r="E285" s="403"/>
      <c r="F285" s="403"/>
      <c r="G285" s="403"/>
      <c r="H285" s="403"/>
      <c r="I285" s="403"/>
      <c r="J285" s="403"/>
      <c r="K285" s="403"/>
      <c r="L285" s="403"/>
      <c r="M285" s="403"/>
      <c r="N285" s="403"/>
      <c r="O285" s="403"/>
      <c r="P285" s="403"/>
      <c r="Q285" s="403"/>
      <c r="R285" s="403"/>
      <c r="S285" s="403"/>
    </row>
    <row r="286" ht="16.5" spans="1:19">
      <c r="A286" s="466" t="s">
        <v>2720</v>
      </c>
      <c r="B286" s="466"/>
      <c r="C286" s="466"/>
      <c r="D286" s="466"/>
      <c r="E286" s="466"/>
      <c r="F286" s="466"/>
      <c r="G286" s="466"/>
      <c r="H286" s="466"/>
      <c r="I286" s="466"/>
      <c r="J286" s="466"/>
      <c r="K286" s="466"/>
      <c r="L286" s="466"/>
      <c r="M286" s="466"/>
      <c r="N286" s="466"/>
      <c r="O286" s="466"/>
      <c r="P286" s="466"/>
      <c r="Q286" s="466"/>
      <c r="R286" s="466"/>
      <c r="S286" s="466"/>
    </row>
    <row r="287" ht="16.5" spans="1:19">
      <c r="A287" s="466"/>
      <c r="B287" s="466"/>
      <c r="C287" s="466"/>
      <c r="D287" s="466"/>
      <c r="E287" s="466"/>
      <c r="F287" s="466"/>
      <c r="G287" s="466"/>
      <c r="H287" s="466"/>
      <c r="I287" s="466"/>
      <c r="J287" s="466"/>
      <c r="K287" s="466"/>
      <c r="L287" s="466"/>
      <c r="M287" s="466"/>
      <c r="N287" s="466"/>
      <c r="O287" s="466"/>
      <c r="P287" s="466"/>
      <c r="Q287" s="466"/>
      <c r="R287" s="466"/>
      <c r="S287" s="466"/>
    </row>
    <row r="288" ht="16.5" spans="1:19">
      <c r="A288" s="466" t="s">
        <v>2721</v>
      </c>
      <c r="B288" s="466" t="s">
        <v>2722</v>
      </c>
      <c r="C288" s="466"/>
      <c r="D288" s="466"/>
      <c r="E288" s="466"/>
      <c r="F288" s="466"/>
      <c r="G288" s="466"/>
      <c r="H288" s="466"/>
      <c r="I288" s="466"/>
      <c r="J288" s="466"/>
      <c r="K288" s="466"/>
      <c r="L288" s="466"/>
      <c r="M288" s="466"/>
      <c r="N288" s="466"/>
      <c r="O288" s="466"/>
      <c r="P288" s="466"/>
      <c r="Q288" s="466"/>
      <c r="R288" s="466"/>
      <c r="S288" s="466"/>
    </row>
    <row r="289" ht="16.5" spans="1:19">
      <c r="A289" s="466"/>
      <c r="B289" s="466"/>
      <c r="C289" s="466"/>
      <c r="D289" s="466"/>
      <c r="E289" s="466"/>
      <c r="F289" s="466"/>
      <c r="G289" s="466"/>
      <c r="H289" s="466"/>
      <c r="I289" s="466"/>
      <c r="J289" s="466"/>
      <c r="K289" s="466"/>
      <c r="L289" s="466"/>
      <c r="M289" s="466"/>
      <c r="N289" s="466"/>
      <c r="O289" s="466"/>
      <c r="P289" s="466"/>
      <c r="Q289" s="466"/>
      <c r="R289" s="466"/>
      <c r="S289" s="466"/>
    </row>
    <row r="290" ht="16.5" spans="1:19">
      <c r="A290" s="467" t="s">
        <v>2723</v>
      </c>
      <c r="B290" s="403"/>
      <c r="C290" s="403"/>
      <c r="D290" s="403"/>
      <c r="E290" s="403"/>
      <c r="F290" s="403"/>
      <c r="G290" s="403"/>
      <c r="H290" s="403"/>
      <c r="I290" s="403"/>
      <c r="J290" s="403"/>
      <c r="K290" s="403"/>
      <c r="L290" s="403"/>
      <c r="M290" s="403"/>
      <c r="N290" s="403"/>
      <c r="O290" s="403"/>
      <c r="P290" s="403"/>
      <c r="Q290" s="403"/>
      <c r="R290" s="403"/>
      <c r="S290" s="403"/>
    </row>
    <row r="291" ht="16.5" spans="1:19">
      <c r="A291" s="367"/>
      <c r="B291" s="403"/>
      <c r="C291" s="403"/>
      <c r="D291" s="403"/>
      <c r="E291" s="403"/>
      <c r="F291" s="403"/>
      <c r="G291" s="403"/>
      <c r="H291" s="403"/>
      <c r="I291" s="403"/>
      <c r="J291" s="403"/>
      <c r="K291" s="403"/>
      <c r="L291" s="403"/>
      <c r="M291" s="403"/>
      <c r="N291" s="403"/>
      <c r="O291" s="403"/>
      <c r="P291" s="403"/>
      <c r="Q291" s="403"/>
      <c r="R291" s="403"/>
      <c r="S291" s="403"/>
    </row>
    <row r="292" ht="16.5" spans="1:19">
      <c r="A292" s="467" t="s">
        <v>2724</v>
      </c>
      <c r="B292" s="367" t="s">
        <v>2725</v>
      </c>
      <c r="C292" s="403"/>
      <c r="D292" s="403"/>
      <c r="E292" s="403"/>
      <c r="F292" s="403"/>
      <c r="G292" s="403"/>
      <c r="H292" s="403"/>
      <c r="I292" s="403"/>
      <c r="J292" s="403"/>
      <c r="K292" s="403"/>
      <c r="L292" s="403"/>
      <c r="M292" s="403"/>
      <c r="N292" s="403"/>
      <c r="O292" s="403"/>
      <c r="P292" s="403"/>
      <c r="Q292" s="403"/>
      <c r="R292" s="403"/>
      <c r="S292" s="403"/>
    </row>
    <row r="293" ht="16.5" spans="1:19">
      <c r="A293" s="367"/>
      <c r="B293" s="403"/>
      <c r="C293" s="403"/>
      <c r="D293" s="403"/>
      <c r="E293" s="403"/>
      <c r="F293" s="403"/>
      <c r="G293" s="403"/>
      <c r="H293" s="403"/>
      <c r="I293" s="403"/>
      <c r="J293" s="403"/>
      <c r="K293" s="403"/>
      <c r="L293" s="403"/>
      <c r="M293" s="403"/>
      <c r="N293" s="403"/>
      <c r="O293" s="403"/>
      <c r="P293" s="403"/>
      <c r="Q293" s="403"/>
      <c r="R293" s="403"/>
      <c r="S293" s="403"/>
    </row>
    <row r="294" ht="16.5" spans="1:19">
      <c r="A294" s="466" t="s">
        <v>2726</v>
      </c>
      <c r="B294" s="466"/>
      <c r="C294" s="466"/>
      <c r="D294" s="466"/>
      <c r="E294" s="466"/>
      <c r="F294" s="466"/>
      <c r="G294" s="466"/>
      <c r="H294" s="466"/>
      <c r="I294" s="466"/>
      <c r="J294" s="466"/>
      <c r="K294" s="466"/>
      <c r="L294" s="466"/>
      <c r="M294" s="466"/>
      <c r="N294" s="466"/>
      <c r="O294" s="466"/>
      <c r="P294" s="466"/>
      <c r="Q294" s="466"/>
      <c r="R294" s="466"/>
      <c r="S294" s="466"/>
    </row>
    <row r="295" ht="16.5" spans="1:19">
      <c r="A295" s="466"/>
      <c r="B295" s="466"/>
      <c r="C295" s="466"/>
      <c r="D295" s="466"/>
      <c r="E295" s="466"/>
      <c r="F295" s="466"/>
      <c r="G295" s="466"/>
      <c r="H295" s="466"/>
      <c r="I295" s="466"/>
      <c r="J295" s="466"/>
      <c r="K295" s="466"/>
      <c r="L295" s="466"/>
      <c r="M295" s="466"/>
      <c r="N295" s="466"/>
      <c r="O295" s="466"/>
      <c r="P295" s="466"/>
      <c r="Q295" s="466"/>
      <c r="R295" s="466"/>
      <c r="S295" s="466"/>
    </row>
    <row r="296" ht="16.5" spans="1:19">
      <c r="A296" s="466" t="s">
        <v>2727</v>
      </c>
      <c r="B296" s="466" t="s">
        <v>2728</v>
      </c>
      <c r="C296" s="466"/>
      <c r="D296" s="466"/>
      <c r="E296" s="466"/>
      <c r="F296" s="466"/>
      <c r="G296" s="466"/>
      <c r="H296" s="466"/>
      <c r="I296" s="466"/>
      <c r="J296" s="466"/>
      <c r="K296" s="466"/>
      <c r="L296" s="466"/>
      <c r="M296" s="466"/>
      <c r="N296" s="466"/>
      <c r="O296" s="466"/>
      <c r="P296" s="466"/>
      <c r="Q296" s="466"/>
      <c r="R296" s="466"/>
      <c r="S296" s="466"/>
    </row>
    <row r="297" ht="16.5" spans="1:19">
      <c r="A297" s="466"/>
      <c r="B297" s="466"/>
      <c r="C297" s="466"/>
      <c r="D297" s="466"/>
      <c r="E297" s="466"/>
      <c r="F297" s="466"/>
      <c r="G297" s="466"/>
      <c r="H297" s="466"/>
      <c r="I297" s="466"/>
      <c r="J297" s="466"/>
      <c r="K297" s="466"/>
      <c r="L297" s="466"/>
      <c r="M297" s="466"/>
      <c r="N297" s="466"/>
      <c r="O297" s="466"/>
      <c r="P297" s="466"/>
      <c r="Q297" s="466"/>
      <c r="R297" s="466"/>
      <c r="S297" s="466"/>
    </row>
    <row r="298" ht="16.5" spans="1:19">
      <c r="A298" s="467" t="s">
        <v>2729</v>
      </c>
      <c r="B298" s="403"/>
      <c r="C298" s="403"/>
      <c r="D298" s="403"/>
      <c r="E298" s="403"/>
      <c r="F298" s="403"/>
      <c r="G298" s="403"/>
      <c r="H298" s="403"/>
      <c r="I298" s="403"/>
      <c r="J298" s="403"/>
      <c r="K298" s="403"/>
      <c r="L298" s="403"/>
      <c r="M298" s="403"/>
      <c r="N298" s="403"/>
      <c r="O298" s="403"/>
      <c r="P298" s="403"/>
      <c r="Q298" s="403"/>
      <c r="R298" s="403"/>
      <c r="S298" s="403"/>
    </row>
    <row r="299" ht="16.5" spans="1:19">
      <c r="A299" s="367"/>
      <c r="B299" s="403"/>
      <c r="C299" s="403"/>
      <c r="D299" s="403"/>
      <c r="E299" s="403"/>
      <c r="F299" s="403"/>
      <c r="G299" s="403"/>
      <c r="H299" s="403"/>
      <c r="I299" s="403"/>
      <c r="J299" s="403"/>
      <c r="K299" s="403"/>
      <c r="L299" s="403"/>
      <c r="M299" s="403"/>
      <c r="N299" s="403"/>
      <c r="O299" s="403"/>
      <c r="P299" s="403"/>
      <c r="Q299" s="403"/>
      <c r="R299" s="403"/>
      <c r="S299" s="403"/>
    </row>
    <row r="300" ht="16.5" spans="1:19">
      <c r="A300" s="467" t="s">
        <v>2730</v>
      </c>
      <c r="B300" s="367" t="s">
        <v>2731</v>
      </c>
      <c r="C300" s="403"/>
      <c r="D300" s="403"/>
      <c r="E300" s="403"/>
      <c r="F300" s="403"/>
      <c r="G300" s="403"/>
      <c r="H300" s="403"/>
      <c r="I300" s="403"/>
      <c r="J300" s="403"/>
      <c r="K300" s="403"/>
      <c r="L300" s="403"/>
      <c r="M300" s="403"/>
      <c r="N300" s="403"/>
      <c r="O300" s="403"/>
      <c r="P300" s="403"/>
      <c r="Q300" s="403"/>
      <c r="R300" s="403"/>
      <c r="S300" s="403"/>
    </row>
    <row r="301" ht="16.5" spans="1:19">
      <c r="A301" s="367"/>
      <c r="B301" s="403"/>
      <c r="C301" s="403"/>
      <c r="D301" s="403"/>
      <c r="E301" s="403"/>
      <c r="F301" s="403"/>
      <c r="G301" s="403"/>
      <c r="H301" s="403"/>
      <c r="I301" s="403"/>
      <c r="J301" s="403"/>
      <c r="K301" s="403"/>
      <c r="L301" s="403"/>
      <c r="M301" s="403"/>
      <c r="N301" s="403"/>
      <c r="O301" s="403"/>
      <c r="P301" s="403"/>
      <c r="Q301" s="403"/>
      <c r="R301" s="403"/>
      <c r="S301" s="403"/>
    </row>
    <row r="302" ht="16.5" spans="1:19">
      <c r="A302" s="466" t="s">
        <v>2732</v>
      </c>
      <c r="B302" s="466"/>
      <c r="C302" s="466"/>
      <c r="D302" s="466"/>
      <c r="E302" s="466"/>
      <c r="F302" s="466"/>
      <c r="G302" s="466"/>
      <c r="H302" s="466"/>
      <c r="I302" s="466"/>
      <c r="J302" s="466"/>
      <c r="K302" s="466"/>
      <c r="L302" s="466"/>
      <c r="M302" s="466"/>
      <c r="N302" s="466"/>
      <c r="O302" s="466"/>
      <c r="P302" s="466"/>
      <c r="Q302" s="466"/>
      <c r="R302" s="466"/>
      <c r="S302" s="466"/>
    </row>
    <row r="303" ht="16.5" spans="1:19">
      <c r="A303" s="466"/>
      <c r="B303" s="466"/>
      <c r="C303" s="466"/>
      <c r="D303" s="466"/>
      <c r="E303" s="466"/>
      <c r="F303" s="466"/>
      <c r="G303" s="466"/>
      <c r="H303" s="466"/>
      <c r="I303" s="466"/>
      <c r="J303" s="466"/>
      <c r="K303" s="466"/>
      <c r="L303" s="466"/>
      <c r="M303" s="466"/>
      <c r="N303" s="466"/>
      <c r="O303" s="466"/>
      <c r="P303" s="466"/>
      <c r="Q303" s="466"/>
      <c r="R303" s="466"/>
      <c r="S303" s="466"/>
    </row>
    <row r="304" ht="16.5" spans="1:19">
      <c r="A304" s="466" t="s">
        <v>2733</v>
      </c>
      <c r="B304" s="466" t="s">
        <v>2734</v>
      </c>
      <c r="C304" s="466"/>
      <c r="D304" s="466"/>
      <c r="E304" s="466"/>
      <c r="F304" s="466"/>
      <c r="G304" s="466"/>
      <c r="H304" s="466"/>
      <c r="I304" s="466"/>
      <c r="J304" s="466"/>
      <c r="K304" s="466"/>
      <c r="L304" s="466"/>
      <c r="M304" s="466"/>
      <c r="N304" s="466"/>
      <c r="O304" s="466"/>
      <c r="P304" s="466"/>
      <c r="Q304" s="466"/>
      <c r="R304" s="466"/>
      <c r="S304" s="466"/>
    </row>
    <row r="305" ht="16.5" spans="1:19">
      <c r="A305" s="466"/>
      <c r="B305" s="466"/>
      <c r="C305" s="466"/>
      <c r="D305" s="466"/>
      <c r="E305" s="466"/>
      <c r="F305" s="466"/>
      <c r="G305" s="466"/>
      <c r="H305" s="466"/>
      <c r="I305" s="466"/>
      <c r="J305" s="466"/>
      <c r="K305" s="466"/>
      <c r="L305" s="466"/>
      <c r="M305" s="466"/>
      <c r="N305" s="466"/>
      <c r="O305" s="466"/>
      <c r="P305" s="466"/>
      <c r="Q305" s="466"/>
      <c r="R305" s="466"/>
      <c r="S305" s="466"/>
    </row>
    <row r="306" ht="16.5" spans="1:19">
      <c r="A306" s="467" t="s">
        <v>2735</v>
      </c>
      <c r="B306" s="403"/>
      <c r="C306" s="403"/>
      <c r="D306" s="403"/>
      <c r="E306" s="403"/>
      <c r="F306" s="403"/>
      <c r="G306" s="403"/>
      <c r="H306" s="403"/>
      <c r="I306" s="403"/>
      <c r="J306" s="403"/>
      <c r="K306" s="403"/>
      <c r="L306" s="403"/>
      <c r="M306" s="403"/>
      <c r="N306" s="403"/>
      <c r="O306" s="403"/>
      <c r="P306" s="403"/>
      <c r="Q306" s="403"/>
      <c r="R306" s="403"/>
      <c r="S306" s="403"/>
    </row>
    <row r="307" ht="16.5" spans="1:19">
      <c r="A307" s="367"/>
      <c r="B307" s="403"/>
      <c r="C307" s="403"/>
      <c r="D307" s="403"/>
      <c r="E307" s="403"/>
      <c r="F307" s="403"/>
      <c r="G307" s="403"/>
      <c r="H307" s="403"/>
      <c r="I307" s="403"/>
      <c r="J307" s="403"/>
      <c r="K307" s="403"/>
      <c r="L307" s="403"/>
      <c r="M307" s="403"/>
      <c r="N307" s="403"/>
      <c r="O307" s="403"/>
      <c r="P307" s="403"/>
      <c r="Q307" s="403"/>
      <c r="R307" s="403"/>
      <c r="S307" s="403"/>
    </row>
    <row r="308" ht="16.5" spans="1:19">
      <c r="A308" s="467" t="s">
        <v>2736</v>
      </c>
      <c r="B308" s="367" t="s">
        <v>2737</v>
      </c>
      <c r="C308" s="403"/>
      <c r="D308" s="403"/>
      <c r="E308" s="403"/>
      <c r="F308" s="403"/>
      <c r="G308" s="403"/>
      <c r="H308" s="403"/>
      <c r="I308" s="403"/>
      <c r="J308" s="403"/>
      <c r="K308" s="403"/>
      <c r="L308" s="403"/>
      <c r="M308" s="403"/>
      <c r="N308" s="403"/>
      <c r="O308" s="403"/>
      <c r="P308" s="403"/>
      <c r="Q308" s="403"/>
      <c r="R308" s="403"/>
      <c r="S308" s="403"/>
    </row>
    <row r="309" ht="16.5" spans="1:19">
      <c r="A309" s="367"/>
      <c r="B309" s="403" t="s">
        <v>2738</v>
      </c>
      <c r="C309" s="403"/>
      <c r="D309" s="403"/>
      <c r="E309" s="403"/>
      <c r="F309" s="403"/>
      <c r="G309" s="403"/>
      <c r="H309" s="403"/>
      <c r="I309" s="403"/>
      <c r="J309" s="403"/>
      <c r="K309" s="403"/>
      <c r="L309" s="403"/>
      <c r="M309" s="403"/>
      <c r="N309" s="403"/>
      <c r="O309" s="403"/>
      <c r="P309" s="403"/>
      <c r="Q309" s="403"/>
      <c r="R309" s="403"/>
      <c r="S309" s="403"/>
    </row>
    <row r="310" ht="16.5" spans="1:19">
      <c r="A310" s="466" t="s">
        <v>2739</v>
      </c>
      <c r="B310" s="466"/>
      <c r="C310" s="466"/>
      <c r="D310" s="466"/>
      <c r="E310" s="466"/>
      <c r="F310" s="466"/>
      <c r="G310" s="466"/>
      <c r="H310" s="466"/>
      <c r="I310" s="466"/>
      <c r="J310" s="466"/>
      <c r="K310" s="466"/>
      <c r="L310" s="466"/>
      <c r="M310" s="466"/>
      <c r="N310" s="466"/>
      <c r="O310" s="466"/>
      <c r="P310" s="466"/>
      <c r="Q310" s="466"/>
      <c r="R310" s="466"/>
      <c r="S310" s="466"/>
    </row>
    <row r="311" ht="16.5" spans="1:19">
      <c r="A311" s="466"/>
      <c r="B311" s="466"/>
      <c r="C311" s="466"/>
      <c r="D311" s="466"/>
      <c r="E311" s="466"/>
      <c r="F311" s="466"/>
      <c r="G311" s="466"/>
      <c r="H311" s="466"/>
      <c r="I311" s="466"/>
      <c r="J311" s="466"/>
      <c r="K311" s="466"/>
      <c r="L311" s="466"/>
      <c r="M311" s="466"/>
      <c r="N311" s="466"/>
      <c r="O311" s="466"/>
      <c r="P311" s="466"/>
      <c r="Q311" s="466"/>
      <c r="R311" s="466"/>
      <c r="S311" s="466"/>
    </row>
    <row r="312" ht="16.5" spans="1:19">
      <c r="A312" s="466" t="s">
        <v>2740</v>
      </c>
      <c r="B312" s="466" t="s">
        <v>2741</v>
      </c>
      <c r="C312" s="466"/>
      <c r="D312" s="466"/>
      <c r="E312" s="466"/>
      <c r="F312" s="466"/>
      <c r="G312" s="466"/>
      <c r="H312" s="466"/>
      <c r="I312" s="466"/>
      <c r="J312" s="466"/>
      <c r="K312" s="466"/>
      <c r="L312" s="466"/>
      <c r="M312" s="466"/>
      <c r="N312" s="466"/>
      <c r="O312" s="466"/>
      <c r="P312" s="466"/>
      <c r="Q312" s="466"/>
      <c r="R312" s="466"/>
      <c r="S312" s="466"/>
    </row>
    <row r="313" ht="16.5" spans="1:19">
      <c r="A313" s="466"/>
      <c r="B313" s="466"/>
      <c r="C313" s="466"/>
      <c r="D313" s="466"/>
      <c r="E313" s="466"/>
      <c r="F313" s="466"/>
      <c r="G313" s="466"/>
      <c r="H313" s="466"/>
      <c r="I313" s="466"/>
      <c r="J313" s="466"/>
      <c r="K313" s="466"/>
      <c r="L313" s="466"/>
      <c r="M313" s="466"/>
      <c r="N313" s="466"/>
      <c r="O313" s="466"/>
      <c r="P313" s="466"/>
      <c r="Q313" s="466"/>
      <c r="R313" s="466"/>
      <c r="S313" s="466"/>
    </row>
    <row r="314" ht="16.5" spans="1:19">
      <c r="A314" s="467" t="s">
        <v>2742</v>
      </c>
      <c r="B314" s="403"/>
      <c r="C314" s="403"/>
      <c r="D314" s="403"/>
      <c r="E314" s="403"/>
      <c r="F314" s="403"/>
      <c r="G314" s="403"/>
      <c r="H314" s="403"/>
      <c r="I314" s="403"/>
      <c r="J314" s="403"/>
      <c r="K314" s="403"/>
      <c r="L314" s="403"/>
      <c r="M314" s="403"/>
      <c r="N314" s="403"/>
      <c r="O314" s="403"/>
      <c r="P314" s="403"/>
      <c r="Q314" s="403"/>
      <c r="R314" s="403"/>
      <c r="S314" s="403"/>
    </row>
    <row r="315" ht="16.5" spans="1:19">
      <c r="A315" s="367"/>
      <c r="B315" s="403"/>
      <c r="C315" s="403"/>
      <c r="D315" s="403"/>
      <c r="E315" s="403"/>
      <c r="F315" s="403"/>
      <c r="G315" s="403"/>
      <c r="H315" s="403"/>
      <c r="I315" s="403"/>
      <c r="J315" s="403"/>
      <c r="K315" s="403"/>
      <c r="L315" s="403"/>
      <c r="M315" s="403"/>
      <c r="N315" s="403"/>
      <c r="O315" s="403"/>
      <c r="P315" s="403"/>
      <c r="Q315" s="403"/>
      <c r="R315" s="403"/>
      <c r="S315" s="403"/>
    </row>
    <row r="316" ht="16.5" spans="1:19">
      <c r="A316" s="467" t="s">
        <v>2743</v>
      </c>
      <c r="B316" s="367" t="s">
        <v>2744</v>
      </c>
      <c r="C316" s="403"/>
      <c r="D316" s="403"/>
      <c r="E316" s="403"/>
      <c r="F316" s="403"/>
      <c r="G316" s="403"/>
      <c r="H316" s="403"/>
      <c r="I316" s="403"/>
      <c r="J316" s="403"/>
      <c r="K316" s="403"/>
      <c r="L316" s="403"/>
      <c r="M316" s="403"/>
      <c r="N316" s="403"/>
      <c r="O316" s="403"/>
      <c r="P316" s="403"/>
      <c r="Q316" s="403"/>
      <c r="R316" s="403"/>
      <c r="S316" s="403"/>
    </row>
    <row r="317" ht="16.5" spans="1:19">
      <c r="A317" s="367"/>
      <c r="B317" s="403"/>
      <c r="C317" s="403"/>
      <c r="D317" s="403"/>
      <c r="E317" s="403"/>
      <c r="F317" s="403"/>
      <c r="G317" s="403"/>
      <c r="H317" s="403"/>
      <c r="I317" s="403"/>
      <c r="J317" s="403"/>
      <c r="K317" s="403"/>
      <c r="L317" s="403"/>
      <c r="M317" s="403"/>
      <c r="N317" s="403"/>
      <c r="O317" s="403"/>
      <c r="P317" s="403"/>
      <c r="Q317" s="403"/>
      <c r="R317" s="403"/>
      <c r="S317" s="403"/>
    </row>
    <row r="318" ht="16.5" spans="1:19">
      <c r="A318" s="466" t="s">
        <v>2745</v>
      </c>
      <c r="B318" s="466"/>
      <c r="C318" s="466"/>
      <c r="D318" s="466"/>
      <c r="E318" s="466"/>
      <c r="F318" s="466"/>
      <c r="G318" s="466"/>
      <c r="H318" s="466"/>
      <c r="I318" s="466"/>
      <c r="J318" s="466"/>
      <c r="K318" s="466"/>
      <c r="L318" s="466"/>
      <c r="M318" s="466"/>
      <c r="N318" s="466"/>
      <c r="O318" s="466"/>
      <c r="P318" s="466"/>
      <c r="Q318" s="466"/>
      <c r="R318" s="466"/>
      <c r="S318" s="466"/>
    </row>
    <row r="319" ht="16.5" spans="1:19">
      <c r="A319" s="466"/>
      <c r="B319" s="466"/>
      <c r="C319" s="466"/>
      <c r="D319" s="466"/>
      <c r="E319" s="466"/>
      <c r="F319" s="466"/>
      <c r="G319" s="466"/>
      <c r="H319" s="466"/>
      <c r="I319" s="466"/>
      <c r="J319" s="466"/>
      <c r="K319" s="466"/>
      <c r="L319" s="466"/>
      <c r="M319" s="466"/>
      <c r="N319" s="466"/>
      <c r="O319" s="466"/>
      <c r="P319" s="466"/>
      <c r="Q319" s="466"/>
      <c r="R319" s="466"/>
      <c r="S319" s="466"/>
    </row>
    <row r="320" ht="16.5" spans="1:19">
      <c r="A320" s="466" t="s">
        <v>2746</v>
      </c>
      <c r="B320" s="466" t="s">
        <v>2747</v>
      </c>
      <c r="C320" s="466"/>
      <c r="D320" s="466"/>
      <c r="E320" s="466"/>
      <c r="F320" s="466"/>
      <c r="G320" s="466"/>
      <c r="H320" s="466"/>
      <c r="I320" s="466"/>
      <c r="J320" s="466"/>
      <c r="K320" s="466"/>
      <c r="L320" s="466"/>
      <c r="M320" s="466"/>
      <c r="N320" s="466"/>
      <c r="O320" s="466"/>
      <c r="P320" s="466"/>
      <c r="Q320" s="466"/>
      <c r="R320" s="466"/>
      <c r="S320" s="466"/>
    </row>
    <row r="321" ht="16.5" spans="1:19">
      <c r="A321" s="466"/>
      <c r="B321" s="466"/>
      <c r="C321" s="466"/>
      <c r="D321" s="466"/>
      <c r="E321" s="466"/>
      <c r="F321" s="466"/>
      <c r="G321" s="466"/>
      <c r="H321" s="466"/>
      <c r="I321" s="466"/>
      <c r="J321" s="466"/>
      <c r="K321" s="466"/>
      <c r="L321" s="466"/>
      <c r="M321" s="466"/>
      <c r="N321" s="466"/>
      <c r="O321" s="466"/>
      <c r="P321" s="466"/>
      <c r="Q321" s="466"/>
      <c r="R321" s="466"/>
      <c r="S321" s="466"/>
    </row>
    <row r="322" ht="16.5" spans="1:19">
      <c r="A322" s="467" t="s">
        <v>2748</v>
      </c>
      <c r="B322" s="403"/>
      <c r="C322" s="403"/>
      <c r="D322" s="403"/>
      <c r="E322" s="403"/>
      <c r="F322" s="403"/>
      <c r="G322" s="403"/>
      <c r="H322" s="403"/>
      <c r="I322" s="403"/>
      <c r="J322" s="403"/>
      <c r="K322" s="403"/>
      <c r="L322" s="403"/>
      <c r="M322" s="403"/>
      <c r="N322" s="403"/>
      <c r="O322" s="403"/>
      <c r="P322" s="403"/>
      <c r="Q322" s="403"/>
      <c r="R322" s="403"/>
      <c r="S322" s="403"/>
    </row>
    <row r="323" ht="16.5" spans="1:19">
      <c r="A323" s="367"/>
      <c r="B323" s="403"/>
      <c r="C323" s="403"/>
      <c r="D323" s="403"/>
      <c r="E323" s="403"/>
      <c r="F323" s="403"/>
      <c r="G323" s="403"/>
      <c r="H323" s="403"/>
      <c r="I323" s="403"/>
      <c r="J323" s="403"/>
      <c r="K323" s="403"/>
      <c r="L323" s="403"/>
      <c r="M323" s="403"/>
      <c r="N323" s="403"/>
      <c r="O323" s="403"/>
      <c r="P323" s="403"/>
      <c r="Q323" s="403"/>
      <c r="R323" s="403"/>
      <c r="S323" s="403"/>
    </row>
    <row r="324" ht="16.5" spans="1:19">
      <c r="A324" s="467" t="s">
        <v>2749</v>
      </c>
      <c r="B324" s="367" t="s">
        <v>2750</v>
      </c>
      <c r="C324" s="403"/>
      <c r="D324" s="403"/>
      <c r="E324" s="403"/>
      <c r="F324" s="403"/>
      <c r="G324" s="403"/>
      <c r="H324" s="403"/>
      <c r="I324" s="403"/>
      <c r="J324" s="403"/>
      <c r="K324" s="403"/>
      <c r="L324" s="403"/>
      <c r="M324" s="403"/>
      <c r="N324" s="403"/>
      <c r="O324" s="403"/>
      <c r="P324" s="403"/>
      <c r="Q324" s="403"/>
      <c r="R324" s="403"/>
      <c r="S324" s="403"/>
    </row>
    <row r="325" ht="16.5" spans="1:19">
      <c r="A325" s="367"/>
      <c r="B325" s="403"/>
      <c r="C325" s="403"/>
      <c r="D325" s="403"/>
      <c r="E325" s="403"/>
      <c r="F325" s="403"/>
      <c r="G325" s="403"/>
      <c r="H325" s="403"/>
      <c r="I325" s="403"/>
      <c r="J325" s="403"/>
      <c r="K325" s="403"/>
      <c r="L325" s="403"/>
      <c r="M325" s="403"/>
      <c r="N325" s="403"/>
      <c r="O325" s="403"/>
      <c r="P325" s="403"/>
      <c r="Q325" s="403"/>
      <c r="R325" s="403"/>
      <c r="S325" s="403"/>
    </row>
    <row r="326" ht="16.5" spans="1:19">
      <c r="A326" s="466" t="s">
        <v>2751</v>
      </c>
      <c r="B326" s="466"/>
      <c r="C326" s="466"/>
      <c r="D326" s="466"/>
      <c r="E326" s="466"/>
      <c r="F326" s="466"/>
      <c r="G326" s="466"/>
      <c r="H326" s="466"/>
      <c r="I326" s="466"/>
      <c r="J326" s="466"/>
      <c r="K326" s="466"/>
      <c r="L326" s="466"/>
      <c r="M326" s="466"/>
      <c r="N326" s="466"/>
      <c r="O326" s="466"/>
      <c r="P326" s="466"/>
      <c r="Q326" s="466"/>
      <c r="R326" s="466"/>
      <c r="S326" s="466"/>
    </row>
    <row r="327" ht="16.5" spans="1:19">
      <c r="A327" s="466"/>
      <c r="B327" s="466"/>
      <c r="C327" s="466"/>
      <c r="D327" s="466"/>
      <c r="E327" s="466"/>
      <c r="F327" s="466"/>
      <c r="G327" s="466"/>
      <c r="H327" s="466"/>
      <c r="I327" s="466"/>
      <c r="J327" s="466"/>
      <c r="K327" s="466"/>
      <c r="L327" s="466"/>
      <c r="M327" s="466"/>
      <c r="N327" s="466"/>
      <c r="O327" s="466"/>
      <c r="P327" s="466"/>
      <c r="Q327" s="466"/>
      <c r="R327" s="466"/>
      <c r="S327" s="466"/>
    </row>
    <row r="328" ht="16.5" spans="1:19">
      <c r="A328" s="466" t="s">
        <v>2622</v>
      </c>
      <c r="B328" s="466" t="s">
        <v>2752</v>
      </c>
      <c r="C328" s="466"/>
      <c r="D328" s="466"/>
      <c r="E328" s="466"/>
      <c r="F328" s="466"/>
      <c r="G328" s="466"/>
      <c r="H328" s="466"/>
      <c r="I328" s="466"/>
      <c r="J328" s="466"/>
      <c r="K328" s="466"/>
      <c r="L328" s="466"/>
      <c r="M328" s="466"/>
      <c r="N328" s="466"/>
      <c r="O328" s="466"/>
      <c r="P328" s="466"/>
      <c r="Q328" s="466"/>
      <c r="R328" s="466"/>
      <c r="S328" s="466"/>
    </row>
    <row r="329" ht="16.5" spans="1:19">
      <c r="A329" s="466"/>
      <c r="B329" s="466"/>
      <c r="C329" s="466"/>
      <c r="D329" s="466"/>
      <c r="E329" s="466"/>
      <c r="F329" s="466"/>
      <c r="G329" s="466"/>
      <c r="H329" s="466"/>
      <c r="I329" s="466"/>
      <c r="J329" s="466"/>
      <c r="K329" s="466"/>
      <c r="L329" s="466"/>
      <c r="M329" s="466"/>
      <c r="N329" s="466"/>
      <c r="O329" s="466"/>
      <c r="P329" s="466"/>
      <c r="Q329" s="466"/>
      <c r="R329" s="466"/>
      <c r="S329" s="466"/>
    </row>
    <row r="330" ht="16.5" spans="1:19">
      <c r="A330" s="467" t="s">
        <v>2753</v>
      </c>
      <c r="B330" s="403"/>
      <c r="C330" s="403"/>
      <c r="D330" s="403"/>
      <c r="E330" s="403"/>
      <c r="F330" s="403"/>
      <c r="G330" s="403"/>
      <c r="H330" s="403"/>
      <c r="I330" s="403"/>
      <c r="J330" s="403"/>
      <c r="K330" s="403"/>
      <c r="L330" s="403"/>
      <c r="M330" s="403"/>
      <c r="N330" s="403"/>
      <c r="O330" s="403"/>
      <c r="P330" s="403"/>
      <c r="Q330" s="403"/>
      <c r="R330" s="403"/>
      <c r="S330" s="403"/>
    </row>
    <row r="331" ht="16.5" spans="1:19">
      <c r="A331" s="367"/>
      <c r="B331" s="403"/>
      <c r="C331" s="403"/>
      <c r="D331" s="403"/>
      <c r="E331" s="403"/>
      <c r="F331" s="403"/>
      <c r="G331" s="403"/>
      <c r="H331" s="403"/>
      <c r="I331" s="403"/>
      <c r="J331" s="403"/>
      <c r="K331" s="403"/>
      <c r="L331" s="403"/>
      <c r="M331" s="403"/>
      <c r="N331" s="403"/>
      <c r="O331" s="403"/>
      <c r="P331" s="403"/>
      <c r="Q331" s="403"/>
      <c r="R331" s="403"/>
      <c r="S331" s="403"/>
    </row>
    <row r="332" ht="16.5" spans="1:19">
      <c r="A332" s="467" t="s">
        <v>2562</v>
      </c>
      <c r="B332" s="367" t="s">
        <v>2563</v>
      </c>
      <c r="C332" s="403"/>
      <c r="D332" s="403"/>
      <c r="E332" s="403"/>
      <c r="F332" s="403"/>
      <c r="G332" s="403"/>
      <c r="H332" s="403"/>
      <c r="I332" s="403"/>
      <c r="J332" s="403"/>
      <c r="K332" s="403"/>
      <c r="L332" s="403"/>
      <c r="M332" s="403"/>
      <c r="N332" s="403"/>
      <c r="O332" s="403"/>
      <c r="P332" s="403"/>
      <c r="Q332" s="403"/>
      <c r="R332" s="403"/>
      <c r="S332" s="403"/>
    </row>
    <row r="333" ht="16.5" spans="1:19">
      <c r="A333" s="367"/>
      <c r="B333" s="403" t="s">
        <v>2564</v>
      </c>
      <c r="C333" s="403"/>
      <c r="D333" s="403"/>
      <c r="E333" s="403"/>
      <c r="F333" s="403"/>
      <c r="G333" s="403"/>
      <c r="H333" s="403"/>
      <c r="I333" s="403"/>
      <c r="J333" s="403"/>
      <c r="K333" s="403"/>
      <c r="L333" s="403"/>
      <c r="M333" s="403"/>
      <c r="N333" s="403"/>
      <c r="O333" s="403"/>
      <c r="P333" s="403"/>
      <c r="Q333" s="403"/>
      <c r="R333" s="403"/>
      <c r="S333" s="403"/>
    </row>
    <row r="334" ht="16.5" spans="1:19">
      <c r="A334" s="466" t="s">
        <v>2754</v>
      </c>
      <c r="B334" s="466"/>
      <c r="C334" s="466"/>
      <c r="D334" s="466"/>
      <c r="E334" s="466"/>
      <c r="F334" s="466"/>
      <c r="G334" s="466"/>
      <c r="H334" s="466"/>
      <c r="I334" s="466"/>
      <c r="J334" s="466"/>
      <c r="K334" s="466"/>
      <c r="L334" s="466"/>
      <c r="M334" s="466"/>
      <c r="N334" s="466"/>
      <c r="O334" s="466"/>
      <c r="P334" s="466"/>
      <c r="Q334" s="466"/>
      <c r="R334" s="466"/>
      <c r="S334" s="466"/>
    </row>
    <row r="335" ht="16.5" spans="1:19">
      <c r="A335" s="466"/>
      <c r="B335" s="466"/>
      <c r="C335" s="466"/>
      <c r="D335" s="466"/>
      <c r="E335" s="466"/>
      <c r="F335" s="466"/>
      <c r="G335" s="466"/>
      <c r="H335" s="466"/>
      <c r="I335" s="466"/>
      <c r="J335" s="466"/>
      <c r="K335" s="466"/>
      <c r="L335" s="466"/>
      <c r="M335" s="466"/>
      <c r="N335" s="466"/>
      <c r="O335" s="466"/>
      <c r="P335" s="466"/>
      <c r="Q335" s="466"/>
      <c r="R335" s="466"/>
      <c r="S335" s="466"/>
    </row>
    <row r="336" ht="16.5" spans="1:19">
      <c r="A336" s="466" t="s">
        <v>2755</v>
      </c>
      <c r="B336" s="466" t="s">
        <v>2756</v>
      </c>
      <c r="C336" s="466"/>
      <c r="D336" s="466"/>
      <c r="E336" s="466"/>
      <c r="F336" s="466"/>
      <c r="G336" s="466"/>
      <c r="H336" s="466"/>
      <c r="I336" s="466"/>
      <c r="J336" s="466"/>
      <c r="K336" s="466"/>
      <c r="L336" s="466"/>
      <c r="M336" s="466"/>
      <c r="N336" s="466"/>
      <c r="O336" s="466"/>
      <c r="P336" s="466"/>
      <c r="Q336" s="466"/>
      <c r="R336" s="466"/>
      <c r="S336" s="466"/>
    </row>
    <row r="337" ht="16.5" spans="1:19">
      <c r="A337" s="466"/>
      <c r="B337" s="466"/>
      <c r="C337" s="466"/>
      <c r="D337" s="466"/>
      <c r="E337" s="466"/>
      <c r="F337" s="466"/>
      <c r="G337" s="466"/>
      <c r="H337" s="466"/>
      <c r="I337" s="466"/>
      <c r="J337" s="466"/>
      <c r="K337" s="466"/>
      <c r="L337" s="466"/>
      <c r="M337" s="466"/>
      <c r="N337" s="466"/>
      <c r="O337" s="466"/>
      <c r="P337" s="466"/>
      <c r="Q337" s="466"/>
      <c r="R337" s="466"/>
      <c r="S337" s="466"/>
    </row>
    <row r="338" ht="16.5" spans="1:19">
      <c r="A338" s="467" t="s">
        <v>2757</v>
      </c>
      <c r="B338" s="403"/>
      <c r="C338" s="403"/>
      <c r="D338" s="403"/>
      <c r="E338" s="403"/>
      <c r="F338" s="403"/>
      <c r="G338" s="403"/>
      <c r="H338" s="403"/>
      <c r="I338" s="403"/>
      <c r="J338" s="403"/>
      <c r="K338" s="403"/>
      <c r="L338" s="403"/>
      <c r="M338" s="403"/>
      <c r="N338" s="403"/>
      <c r="O338" s="403"/>
      <c r="P338" s="403"/>
      <c r="Q338" s="403"/>
      <c r="R338" s="403"/>
      <c r="S338" s="403"/>
    </row>
    <row r="339" ht="16.5" spans="1:19">
      <c r="A339" s="367"/>
      <c r="B339" s="367" t="s">
        <v>2758</v>
      </c>
      <c r="C339" s="403"/>
      <c r="D339" s="403"/>
      <c r="E339" s="403"/>
      <c r="F339" s="403"/>
      <c r="G339" s="403"/>
      <c r="H339" s="403"/>
      <c r="I339" s="403"/>
      <c r="J339" s="403"/>
      <c r="K339" s="403"/>
      <c r="L339" s="403"/>
      <c r="M339" s="403"/>
      <c r="N339" s="403"/>
      <c r="O339" s="403"/>
      <c r="P339" s="403"/>
      <c r="Q339" s="403"/>
      <c r="R339" s="403"/>
      <c r="S339" s="403"/>
    </row>
    <row r="340" ht="16.5" spans="1:19">
      <c r="A340" s="467" t="s">
        <v>2759</v>
      </c>
      <c r="B340" s="367" t="s">
        <v>2760</v>
      </c>
      <c r="C340" s="403"/>
      <c r="D340" s="403"/>
      <c r="E340" s="403"/>
      <c r="F340" s="403"/>
      <c r="G340" s="403"/>
      <c r="H340" s="403"/>
      <c r="I340" s="403"/>
      <c r="J340" s="403"/>
      <c r="K340" s="403"/>
      <c r="L340" s="403"/>
      <c r="M340" s="403"/>
      <c r="N340" s="403"/>
      <c r="O340" s="403"/>
      <c r="P340" s="403"/>
      <c r="Q340" s="403"/>
      <c r="R340" s="403"/>
      <c r="S340" s="403"/>
    </row>
    <row r="341" ht="16.5" spans="1:19">
      <c r="A341" s="367"/>
      <c r="B341" s="403" t="s">
        <v>2761</v>
      </c>
      <c r="C341" s="403"/>
      <c r="D341" s="403"/>
      <c r="E341" s="403"/>
      <c r="F341" s="403"/>
      <c r="G341" s="403"/>
      <c r="H341" s="403"/>
      <c r="I341" s="403"/>
      <c r="J341" s="403"/>
      <c r="K341" s="403"/>
      <c r="L341" s="403"/>
      <c r="M341" s="403"/>
      <c r="N341" s="403"/>
      <c r="O341" s="403"/>
      <c r="P341" s="403"/>
      <c r="Q341" s="403"/>
      <c r="R341" s="403"/>
      <c r="S341" s="403"/>
    </row>
    <row r="342" ht="16.5" spans="1:19">
      <c r="A342" s="466" t="s">
        <v>2762</v>
      </c>
      <c r="B342" s="466"/>
      <c r="C342" s="466"/>
      <c r="D342" s="466"/>
      <c r="E342" s="466"/>
      <c r="F342" s="466"/>
      <c r="G342" s="466"/>
      <c r="H342" s="466"/>
      <c r="I342" s="466"/>
      <c r="J342" s="466"/>
      <c r="K342" s="466"/>
      <c r="L342" s="466"/>
      <c r="M342" s="466"/>
      <c r="N342" s="466"/>
      <c r="O342" s="466"/>
      <c r="P342" s="466"/>
      <c r="Q342" s="466"/>
      <c r="R342" s="466"/>
      <c r="S342" s="466"/>
    </row>
    <row r="343" ht="16.5" spans="1:19">
      <c r="A343" s="466"/>
      <c r="B343" s="466" t="s">
        <v>2763</v>
      </c>
      <c r="C343" s="466"/>
      <c r="D343" s="466"/>
      <c r="E343" s="466"/>
      <c r="F343" s="466"/>
      <c r="G343" s="466"/>
      <c r="H343" s="466"/>
      <c r="I343" s="466"/>
      <c r="J343" s="466"/>
      <c r="K343" s="466"/>
      <c r="L343" s="466"/>
      <c r="M343" s="466"/>
      <c r="N343" s="466"/>
      <c r="O343" s="466"/>
      <c r="P343" s="466"/>
      <c r="Q343" s="466"/>
      <c r="R343" s="466"/>
      <c r="S343" s="466"/>
    </row>
    <row r="344" ht="16.5" spans="1:19">
      <c r="A344" s="466" t="s">
        <v>2764</v>
      </c>
      <c r="B344" s="466" t="s">
        <v>2765</v>
      </c>
      <c r="C344" s="466"/>
      <c r="D344" s="466"/>
      <c r="E344" s="466"/>
      <c r="F344" s="466"/>
      <c r="G344" s="466"/>
      <c r="H344" s="466"/>
      <c r="I344" s="466"/>
      <c r="J344" s="466"/>
      <c r="K344" s="466"/>
      <c r="L344" s="466"/>
      <c r="M344" s="466"/>
      <c r="N344" s="466"/>
      <c r="O344" s="466"/>
      <c r="P344" s="466"/>
      <c r="Q344" s="466"/>
      <c r="R344" s="466"/>
      <c r="S344" s="466"/>
    </row>
    <row r="345" ht="16.5" spans="1:19">
      <c r="A345" s="466"/>
      <c r="B345" s="466" t="s">
        <v>2766</v>
      </c>
      <c r="C345" s="466"/>
      <c r="D345" s="466"/>
      <c r="E345" s="466"/>
      <c r="F345" s="466"/>
      <c r="G345" s="466"/>
      <c r="H345" s="466"/>
      <c r="I345" s="466"/>
      <c r="J345" s="466"/>
      <c r="K345" s="466"/>
      <c r="L345" s="466"/>
      <c r="M345" s="466"/>
      <c r="N345" s="466"/>
      <c r="O345" s="466"/>
      <c r="P345" s="466"/>
      <c r="Q345" s="466"/>
      <c r="R345" s="466"/>
      <c r="S345" s="466"/>
    </row>
    <row r="346" ht="16.5" spans="1:19">
      <c r="A346" s="467" t="s">
        <v>2767</v>
      </c>
      <c r="B346" s="403"/>
      <c r="C346" s="403"/>
      <c r="D346" s="403"/>
      <c r="E346" s="403"/>
      <c r="F346" s="403"/>
      <c r="G346" s="403"/>
      <c r="H346" s="403"/>
      <c r="I346" s="403"/>
      <c r="J346" s="403"/>
      <c r="K346" s="403"/>
      <c r="L346" s="403"/>
      <c r="M346" s="403"/>
      <c r="N346" s="403"/>
      <c r="O346" s="403"/>
      <c r="P346" s="403"/>
      <c r="Q346" s="403"/>
      <c r="R346" s="403"/>
      <c r="S346" s="403"/>
    </row>
    <row r="347" ht="16.5" spans="1:19">
      <c r="A347" s="367"/>
      <c r="B347" s="403"/>
      <c r="C347" s="403"/>
      <c r="D347" s="403"/>
      <c r="E347" s="403"/>
      <c r="F347" s="403"/>
      <c r="G347" s="403"/>
      <c r="H347" s="403"/>
      <c r="I347" s="403"/>
      <c r="J347" s="403"/>
      <c r="K347" s="403"/>
      <c r="L347" s="403"/>
      <c r="M347" s="403"/>
      <c r="N347" s="403"/>
      <c r="O347" s="403"/>
      <c r="P347" s="403"/>
      <c r="Q347" s="403"/>
      <c r="R347" s="403"/>
      <c r="S347" s="403"/>
    </row>
    <row r="348" ht="16.5" spans="1:19">
      <c r="A348" s="467" t="s">
        <v>2768</v>
      </c>
      <c r="B348" s="367" t="s">
        <v>2769</v>
      </c>
      <c r="C348" s="403"/>
      <c r="D348" s="403"/>
      <c r="E348" s="403"/>
      <c r="F348" s="403"/>
      <c r="G348" s="403"/>
      <c r="H348" s="403"/>
      <c r="I348" s="403"/>
      <c r="J348" s="403"/>
      <c r="K348" s="403"/>
      <c r="L348" s="403"/>
      <c r="M348" s="403"/>
      <c r="N348" s="403"/>
      <c r="O348" s="403"/>
      <c r="P348" s="403"/>
      <c r="Q348" s="403"/>
      <c r="R348" s="403"/>
      <c r="S348" s="403"/>
    </row>
    <row r="349" ht="16.5" spans="1:19">
      <c r="A349" s="367"/>
      <c r="B349" s="403"/>
      <c r="C349" s="403"/>
      <c r="D349" s="403"/>
      <c r="E349" s="403"/>
      <c r="F349" s="403"/>
      <c r="G349" s="403"/>
      <c r="H349" s="403"/>
      <c r="I349" s="403"/>
      <c r="J349" s="403"/>
      <c r="K349" s="403"/>
      <c r="L349" s="403"/>
      <c r="M349" s="403"/>
      <c r="N349" s="403"/>
      <c r="O349" s="403"/>
      <c r="P349" s="403"/>
      <c r="Q349" s="403"/>
      <c r="R349" s="403"/>
      <c r="S349" s="403"/>
    </row>
    <row r="350" ht="16.5" spans="1:19">
      <c r="A350" s="466" t="s">
        <v>2770</v>
      </c>
      <c r="B350" s="466"/>
      <c r="C350" s="466"/>
      <c r="D350" s="466"/>
      <c r="E350" s="466"/>
      <c r="F350" s="466"/>
      <c r="G350" s="466"/>
      <c r="H350" s="466"/>
      <c r="I350" s="466"/>
      <c r="J350" s="466"/>
      <c r="K350" s="466"/>
      <c r="L350" s="466"/>
      <c r="M350" s="466"/>
      <c r="N350" s="466"/>
      <c r="O350" s="466"/>
      <c r="P350" s="466"/>
      <c r="Q350" s="466"/>
      <c r="R350" s="466"/>
      <c r="S350" s="466"/>
    </row>
    <row r="351" ht="16.5" spans="1:19">
      <c r="A351" s="466"/>
      <c r="B351" s="466" t="s">
        <v>2771</v>
      </c>
      <c r="C351" s="466"/>
      <c r="D351" s="466"/>
      <c r="E351" s="466"/>
      <c r="F351" s="466"/>
      <c r="G351" s="466"/>
      <c r="H351" s="466"/>
      <c r="I351" s="466"/>
      <c r="J351" s="466"/>
      <c r="K351" s="466"/>
      <c r="L351" s="466"/>
      <c r="M351" s="466"/>
      <c r="N351" s="466"/>
      <c r="O351" s="466"/>
      <c r="P351" s="466"/>
      <c r="Q351" s="466"/>
      <c r="R351" s="466"/>
      <c r="S351" s="466"/>
    </row>
    <row r="352" ht="16.5" spans="1:19">
      <c r="A352" s="466" t="s">
        <v>2772</v>
      </c>
      <c r="B352" s="466" t="s">
        <v>2773</v>
      </c>
      <c r="C352" s="466"/>
      <c r="D352" s="466"/>
      <c r="E352" s="466"/>
      <c r="F352" s="466"/>
      <c r="G352" s="466"/>
      <c r="H352" s="466"/>
      <c r="I352" s="466"/>
      <c r="J352" s="466"/>
      <c r="K352" s="466"/>
      <c r="L352" s="466"/>
      <c r="M352" s="466"/>
      <c r="N352" s="466"/>
      <c r="O352" s="466"/>
      <c r="P352" s="466"/>
      <c r="Q352" s="466"/>
      <c r="R352" s="466"/>
      <c r="S352" s="466"/>
    </row>
    <row r="353" ht="16.5" spans="1:19">
      <c r="A353" s="466"/>
      <c r="B353" s="466" t="s">
        <v>2774</v>
      </c>
      <c r="C353" s="466"/>
      <c r="D353" s="466"/>
      <c r="E353" s="466"/>
      <c r="F353" s="466"/>
      <c r="G353" s="466"/>
      <c r="H353" s="466"/>
      <c r="I353" s="466"/>
      <c r="J353" s="466"/>
      <c r="K353" s="466"/>
      <c r="L353" s="466"/>
      <c r="M353" s="466"/>
      <c r="N353" s="466"/>
      <c r="O353" s="466"/>
      <c r="P353" s="466"/>
      <c r="Q353" s="466"/>
      <c r="R353" s="466"/>
      <c r="S353" s="466"/>
    </row>
    <row r="354" ht="16.5" spans="1:19">
      <c r="A354" s="467" t="s">
        <v>2775</v>
      </c>
      <c r="B354" s="367" t="s">
        <v>2776</v>
      </c>
      <c r="C354" s="403"/>
      <c r="D354" s="403"/>
      <c r="E354" s="403"/>
      <c r="F354" s="403"/>
      <c r="G354" s="403"/>
      <c r="H354" s="403"/>
      <c r="I354" s="403"/>
      <c r="J354" s="403"/>
      <c r="K354" s="403"/>
      <c r="L354" s="403"/>
      <c r="M354" s="403"/>
      <c r="N354" s="403"/>
      <c r="O354" s="403"/>
      <c r="P354" s="403"/>
      <c r="Q354" s="403"/>
      <c r="R354" s="403"/>
      <c r="S354" s="403"/>
    </row>
    <row r="355" ht="16.5" spans="1:19">
      <c r="A355" s="367"/>
      <c r="B355" s="403" t="s">
        <v>2777</v>
      </c>
      <c r="C355" s="403"/>
      <c r="D355" s="403"/>
      <c r="E355" s="403"/>
      <c r="F355" s="403"/>
      <c r="G355" s="403"/>
      <c r="H355" s="403"/>
      <c r="I355" s="403"/>
      <c r="J355" s="403"/>
      <c r="K355" s="403"/>
      <c r="L355" s="403"/>
      <c r="M355" s="403"/>
      <c r="N355" s="403"/>
      <c r="O355" s="403"/>
      <c r="P355" s="403"/>
      <c r="Q355" s="403"/>
      <c r="R355" s="403"/>
      <c r="S355" s="403"/>
    </row>
    <row r="356" ht="16.5" spans="1:19">
      <c r="A356" s="467" t="s">
        <v>2778</v>
      </c>
      <c r="B356" s="367" t="s">
        <v>2779</v>
      </c>
      <c r="C356" s="403"/>
      <c r="D356" s="403"/>
      <c r="E356" s="403"/>
      <c r="F356" s="403"/>
      <c r="G356" s="403"/>
      <c r="H356" s="403"/>
      <c r="I356" s="403"/>
      <c r="J356" s="403"/>
      <c r="K356" s="403"/>
      <c r="L356" s="403"/>
      <c r="M356" s="403"/>
      <c r="N356" s="403"/>
      <c r="O356" s="403"/>
      <c r="P356" s="403"/>
      <c r="Q356" s="403"/>
      <c r="R356" s="403"/>
      <c r="S356" s="403"/>
    </row>
    <row r="357" ht="16.5" spans="1:19">
      <c r="A357" s="367"/>
      <c r="B357" s="403" t="s">
        <v>2780</v>
      </c>
      <c r="C357" s="403"/>
      <c r="D357" s="403"/>
      <c r="E357" s="403"/>
      <c r="F357" s="403"/>
      <c r="G357" s="403"/>
      <c r="H357" s="403"/>
      <c r="I357" s="403"/>
      <c r="J357" s="403"/>
      <c r="K357" s="403"/>
      <c r="L357" s="403"/>
      <c r="M357" s="403"/>
      <c r="N357" s="403"/>
      <c r="O357" s="403"/>
      <c r="P357" s="403"/>
      <c r="Q357" s="403"/>
      <c r="R357" s="403"/>
      <c r="S357" s="403"/>
    </row>
    <row r="358" ht="16.5" spans="1:19">
      <c r="A358" s="466" t="s">
        <v>2781</v>
      </c>
      <c r="B358" s="466"/>
      <c r="C358" s="466"/>
      <c r="D358" s="466"/>
      <c r="E358" s="466"/>
      <c r="F358" s="466"/>
      <c r="G358" s="466"/>
      <c r="H358" s="466"/>
      <c r="I358" s="466"/>
      <c r="J358" s="466"/>
      <c r="K358" s="466"/>
      <c r="L358" s="466"/>
      <c r="M358" s="466"/>
      <c r="N358" s="466"/>
      <c r="O358" s="466"/>
      <c r="P358" s="466"/>
      <c r="Q358" s="466"/>
      <c r="R358" s="466"/>
      <c r="S358" s="466"/>
    </row>
    <row r="359" ht="16.5" spans="1:19">
      <c r="A359" s="466"/>
      <c r="B359" s="466" t="s">
        <v>2782</v>
      </c>
      <c r="C359" s="466"/>
      <c r="D359" s="466"/>
      <c r="E359" s="466"/>
      <c r="F359" s="466"/>
      <c r="G359" s="466"/>
      <c r="H359" s="466"/>
      <c r="I359" s="466"/>
      <c r="J359" s="466"/>
      <c r="K359" s="466"/>
      <c r="L359" s="466"/>
      <c r="M359" s="466"/>
      <c r="N359" s="466"/>
      <c r="O359" s="466"/>
      <c r="P359" s="466"/>
      <c r="Q359" s="466"/>
      <c r="R359" s="466"/>
      <c r="S359" s="466"/>
    </row>
    <row r="360" ht="16.5" spans="1:19">
      <c r="A360" s="466" t="s">
        <v>2783</v>
      </c>
      <c r="B360" s="466" t="s">
        <v>2784</v>
      </c>
      <c r="C360" s="466"/>
      <c r="D360" s="466"/>
      <c r="E360" s="466"/>
      <c r="F360" s="466"/>
      <c r="G360" s="466"/>
      <c r="H360" s="466"/>
      <c r="I360" s="466"/>
      <c r="J360" s="466"/>
      <c r="K360" s="466"/>
      <c r="L360" s="466"/>
      <c r="M360" s="466"/>
      <c r="N360" s="466"/>
      <c r="O360" s="466"/>
      <c r="P360" s="466"/>
      <c r="Q360" s="466"/>
      <c r="R360" s="466"/>
      <c r="S360" s="466"/>
    </row>
    <row r="361" ht="16.5" spans="1:19">
      <c r="A361" s="466"/>
      <c r="B361" s="466" t="s">
        <v>2785</v>
      </c>
      <c r="C361" s="466"/>
      <c r="D361" s="466"/>
      <c r="E361" s="466"/>
      <c r="F361" s="466"/>
      <c r="G361" s="466"/>
      <c r="H361" s="466"/>
      <c r="I361" s="466"/>
      <c r="J361" s="466"/>
      <c r="K361" s="466"/>
      <c r="L361" s="466"/>
      <c r="M361" s="466"/>
      <c r="N361" s="466"/>
      <c r="O361" s="466"/>
      <c r="P361" s="466"/>
      <c r="Q361" s="466"/>
      <c r="R361" s="466"/>
      <c r="S361" s="466"/>
    </row>
    <row r="362" ht="16.5" spans="1:19">
      <c r="A362" s="467" t="s">
        <v>2786</v>
      </c>
      <c r="B362" s="403"/>
      <c r="C362" s="403"/>
      <c r="D362" s="403"/>
      <c r="E362" s="403"/>
      <c r="F362" s="403"/>
      <c r="G362" s="403"/>
      <c r="H362" s="403"/>
      <c r="I362" s="403"/>
      <c r="J362" s="403"/>
      <c r="K362" s="403"/>
      <c r="L362" s="403"/>
      <c r="M362" s="403"/>
      <c r="N362" s="403"/>
      <c r="O362" s="403"/>
      <c r="P362" s="403"/>
      <c r="Q362" s="403"/>
      <c r="R362" s="403"/>
      <c r="S362" s="403"/>
    </row>
    <row r="363" ht="16.5" spans="1:19">
      <c r="A363" s="367"/>
      <c r="B363" s="403"/>
      <c r="C363" s="403"/>
      <c r="D363" s="403"/>
      <c r="E363" s="403"/>
      <c r="F363" s="403"/>
      <c r="G363" s="403"/>
      <c r="H363" s="403"/>
      <c r="I363" s="403"/>
      <c r="J363" s="403"/>
      <c r="K363" s="403"/>
      <c r="L363" s="403"/>
      <c r="M363" s="403"/>
      <c r="N363" s="403"/>
      <c r="O363" s="403"/>
      <c r="P363" s="403"/>
      <c r="Q363" s="403"/>
      <c r="R363" s="403"/>
      <c r="S363" s="403"/>
    </row>
    <row r="364" ht="16.5" spans="1:19">
      <c r="A364" s="467" t="s">
        <v>2787</v>
      </c>
      <c r="B364" s="403" t="s">
        <v>2788</v>
      </c>
      <c r="C364" s="403"/>
      <c r="D364" s="403"/>
      <c r="E364" s="403"/>
      <c r="F364" s="403"/>
      <c r="G364" s="403"/>
      <c r="H364" s="403"/>
      <c r="I364" s="403"/>
      <c r="J364" s="403"/>
      <c r="K364" s="403"/>
      <c r="L364" s="403"/>
      <c r="M364" s="403"/>
      <c r="N364" s="403"/>
      <c r="O364" s="403"/>
      <c r="P364" s="403"/>
      <c r="Q364" s="403"/>
      <c r="R364" s="403"/>
      <c r="S364" s="403"/>
    </row>
    <row r="365" ht="16.5" spans="1:19">
      <c r="A365" s="367"/>
      <c r="B365" s="367" t="s">
        <v>2789</v>
      </c>
      <c r="C365" s="403"/>
      <c r="D365" s="403"/>
      <c r="E365" s="403"/>
      <c r="F365" s="403"/>
      <c r="G365" s="403"/>
      <c r="H365" s="403"/>
      <c r="I365" s="403"/>
      <c r="J365" s="403"/>
      <c r="K365" s="403"/>
      <c r="L365" s="403"/>
      <c r="M365" s="403"/>
      <c r="N365" s="403"/>
      <c r="O365" s="403"/>
      <c r="P365" s="403"/>
      <c r="Q365" s="403"/>
      <c r="R365" s="403"/>
      <c r="S365" s="403"/>
    </row>
    <row r="366" ht="16.5" spans="1:19">
      <c r="A366" s="466" t="s">
        <v>2790</v>
      </c>
      <c r="B366" s="466"/>
      <c r="C366" s="466"/>
      <c r="D366" s="466"/>
      <c r="E366" s="466"/>
      <c r="F366" s="466"/>
      <c r="G366" s="466"/>
      <c r="H366" s="466"/>
      <c r="I366" s="466"/>
      <c r="J366" s="466"/>
      <c r="K366" s="466"/>
      <c r="L366" s="466"/>
      <c r="M366" s="466"/>
      <c r="N366" s="466"/>
      <c r="O366" s="466"/>
      <c r="P366" s="466"/>
      <c r="Q366" s="466"/>
      <c r="R366" s="466"/>
      <c r="S366" s="466"/>
    </row>
    <row r="367" ht="16.5" spans="1:19">
      <c r="A367" s="466"/>
      <c r="B367" s="466"/>
      <c r="C367" s="466"/>
      <c r="D367" s="466"/>
      <c r="E367" s="466"/>
      <c r="F367" s="466"/>
      <c r="G367" s="466"/>
      <c r="H367" s="466"/>
      <c r="I367" s="466"/>
      <c r="J367" s="466"/>
      <c r="K367" s="466"/>
      <c r="L367" s="466"/>
      <c r="M367" s="466"/>
      <c r="N367" s="466"/>
      <c r="O367" s="466"/>
      <c r="P367" s="466"/>
      <c r="Q367" s="466"/>
      <c r="R367" s="466"/>
      <c r="S367" s="466"/>
    </row>
    <row r="368" ht="16.5" spans="1:19">
      <c r="A368" s="466" t="s">
        <v>2791</v>
      </c>
      <c r="B368" s="466" t="s">
        <v>2792</v>
      </c>
      <c r="C368" s="466"/>
      <c r="D368" s="466"/>
      <c r="E368" s="466"/>
      <c r="F368" s="466"/>
      <c r="G368" s="466"/>
      <c r="H368" s="466"/>
      <c r="I368" s="466"/>
      <c r="J368" s="466"/>
      <c r="K368" s="466"/>
      <c r="L368" s="466"/>
      <c r="M368" s="466"/>
      <c r="N368" s="466"/>
      <c r="O368" s="466"/>
      <c r="P368" s="466"/>
      <c r="Q368" s="466"/>
      <c r="R368" s="466"/>
      <c r="S368" s="466"/>
    </row>
    <row r="369" ht="16.5" spans="1:19">
      <c r="A369" s="466"/>
      <c r="B369" s="466" t="s">
        <v>2793</v>
      </c>
      <c r="C369" s="466"/>
      <c r="D369" s="466"/>
      <c r="E369" s="466"/>
      <c r="F369" s="466"/>
      <c r="G369" s="466"/>
      <c r="H369" s="466"/>
      <c r="I369" s="466"/>
      <c r="J369" s="466"/>
      <c r="K369" s="466"/>
      <c r="L369" s="466"/>
      <c r="M369" s="466"/>
      <c r="N369" s="466"/>
      <c r="O369" s="466"/>
      <c r="P369" s="466"/>
      <c r="Q369" s="466"/>
      <c r="R369" s="466"/>
      <c r="S369" s="466"/>
    </row>
    <row r="370" ht="16.5" spans="1:19">
      <c r="A370" s="467" t="s">
        <v>2794</v>
      </c>
      <c r="B370" s="403"/>
      <c r="C370" s="403"/>
      <c r="D370" s="403"/>
      <c r="E370" s="403"/>
      <c r="F370" s="403"/>
      <c r="G370" s="403"/>
      <c r="H370" s="403"/>
      <c r="I370" s="403"/>
      <c r="J370" s="403"/>
      <c r="K370" s="403"/>
      <c r="L370" s="403"/>
      <c r="M370" s="403"/>
      <c r="N370" s="403"/>
      <c r="O370" s="403"/>
      <c r="P370" s="403"/>
      <c r="Q370" s="403"/>
      <c r="R370" s="403"/>
      <c r="S370" s="403"/>
    </row>
    <row r="371" ht="16.5" spans="1:19">
      <c r="A371" s="367"/>
      <c r="B371" s="403"/>
      <c r="C371" s="403"/>
      <c r="D371" s="403"/>
      <c r="E371" s="403"/>
      <c r="F371" s="403"/>
      <c r="G371" s="403"/>
      <c r="H371" s="403"/>
      <c r="I371" s="403"/>
      <c r="J371" s="403"/>
      <c r="K371" s="403"/>
      <c r="L371" s="403"/>
      <c r="M371" s="403"/>
      <c r="N371" s="403"/>
      <c r="O371" s="403"/>
      <c r="P371" s="403"/>
      <c r="Q371" s="403"/>
      <c r="R371" s="403"/>
      <c r="S371" s="403"/>
    </row>
    <row r="372" ht="16.5" spans="1:19">
      <c r="A372" s="467" t="s">
        <v>2795</v>
      </c>
      <c r="B372" s="367" t="s">
        <v>2796</v>
      </c>
      <c r="C372" s="403"/>
      <c r="D372" s="403"/>
      <c r="E372" s="403"/>
      <c r="F372" s="403"/>
      <c r="G372" s="403"/>
      <c r="H372" s="403"/>
      <c r="I372" s="403"/>
      <c r="J372" s="403"/>
      <c r="K372" s="403"/>
      <c r="L372" s="403"/>
      <c r="M372" s="403"/>
      <c r="N372" s="403"/>
      <c r="O372" s="403"/>
      <c r="P372" s="403"/>
      <c r="Q372" s="403"/>
      <c r="R372" s="403"/>
      <c r="S372" s="403"/>
    </row>
    <row r="373" ht="16.5" spans="1:19">
      <c r="A373" s="367"/>
      <c r="B373" s="403"/>
      <c r="C373" s="403"/>
      <c r="D373" s="403"/>
      <c r="E373" s="403"/>
      <c r="F373" s="403"/>
      <c r="G373" s="403"/>
      <c r="H373" s="403"/>
      <c r="I373" s="403"/>
      <c r="J373" s="403"/>
      <c r="K373" s="403"/>
      <c r="L373" s="403"/>
      <c r="M373" s="403"/>
      <c r="N373" s="403"/>
      <c r="O373" s="403"/>
      <c r="P373" s="403"/>
      <c r="Q373" s="403"/>
      <c r="R373" s="403"/>
      <c r="S373" s="403"/>
    </row>
    <row r="374" ht="16.5" spans="1:19">
      <c r="A374" s="466" t="s">
        <v>2797</v>
      </c>
      <c r="B374" s="466" t="s">
        <v>2798</v>
      </c>
      <c r="C374" s="466"/>
      <c r="D374" s="466"/>
      <c r="E374" s="466"/>
      <c r="F374" s="466"/>
      <c r="G374" s="466"/>
      <c r="H374" s="466"/>
      <c r="I374" s="466"/>
      <c r="J374" s="466"/>
      <c r="K374" s="466"/>
      <c r="L374" s="466"/>
      <c r="M374" s="466"/>
      <c r="N374" s="466"/>
      <c r="O374" s="466"/>
      <c r="P374" s="466"/>
      <c r="Q374" s="466"/>
      <c r="R374" s="466"/>
      <c r="S374" s="466"/>
    </row>
    <row r="375" ht="16.5" spans="1:19">
      <c r="A375" s="466"/>
      <c r="B375" s="466" t="s">
        <v>2799</v>
      </c>
      <c r="C375" s="466"/>
      <c r="D375" s="466"/>
      <c r="E375" s="466"/>
      <c r="F375" s="466"/>
      <c r="G375" s="466"/>
      <c r="H375" s="466"/>
      <c r="I375" s="466"/>
      <c r="J375" s="466"/>
      <c r="K375" s="466"/>
      <c r="L375" s="466"/>
      <c r="M375" s="466"/>
      <c r="N375" s="466"/>
      <c r="O375" s="466"/>
      <c r="P375" s="466"/>
      <c r="Q375" s="466"/>
      <c r="R375" s="466"/>
      <c r="S375" s="466"/>
    </row>
    <row r="376" ht="16.5" spans="1:19">
      <c r="A376" s="466" t="s">
        <v>2800</v>
      </c>
      <c r="B376" s="466" t="s">
        <v>2801</v>
      </c>
      <c r="C376" s="466"/>
      <c r="D376" s="466"/>
      <c r="E376" s="466"/>
      <c r="F376" s="466"/>
      <c r="G376" s="466"/>
      <c r="H376" s="466"/>
      <c r="I376" s="466"/>
      <c r="J376" s="466"/>
      <c r="K376" s="466"/>
      <c r="L376" s="466"/>
      <c r="M376" s="466"/>
      <c r="N376" s="466"/>
      <c r="O376" s="466"/>
      <c r="P376" s="466"/>
      <c r="Q376" s="466"/>
      <c r="R376" s="466"/>
      <c r="S376" s="466"/>
    </row>
    <row r="377" ht="16.5" spans="1:19">
      <c r="A377" s="466"/>
      <c r="B377" s="466" t="s">
        <v>2536</v>
      </c>
      <c r="C377" s="466"/>
      <c r="D377" s="466"/>
      <c r="E377" s="466"/>
      <c r="F377" s="466"/>
      <c r="G377" s="466"/>
      <c r="H377" s="466"/>
      <c r="I377" s="466"/>
      <c r="J377" s="466"/>
      <c r="K377" s="466"/>
      <c r="L377" s="466"/>
      <c r="M377" s="466"/>
      <c r="N377" s="466"/>
      <c r="O377" s="466"/>
      <c r="P377" s="466"/>
      <c r="Q377" s="466"/>
      <c r="R377" s="466"/>
      <c r="S377" s="466"/>
    </row>
    <row r="378" ht="16.5" spans="1:19">
      <c r="A378" s="467" t="s">
        <v>2802</v>
      </c>
      <c r="B378" s="403"/>
      <c r="C378" s="403"/>
      <c r="D378" s="403"/>
      <c r="E378" s="403"/>
      <c r="F378" s="403"/>
      <c r="G378" s="403"/>
      <c r="H378" s="403"/>
      <c r="I378" s="403"/>
      <c r="J378" s="403"/>
      <c r="K378" s="403"/>
      <c r="L378" s="403"/>
      <c r="M378" s="403"/>
      <c r="N378" s="403"/>
      <c r="O378" s="403"/>
      <c r="P378" s="403"/>
      <c r="Q378" s="403"/>
      <c r="R378" s="403"/>
      <c r="S378" s="403"/>
    </row>
    <row r="379" ht="16.5" spans="1:19">
      <c r="A379" s="367"/>
      <c r="B379" s="403"/>
      <c r="C379" s="403"/>
      <c r="D379" s="403"/>
      <c r="E379" s="403"/>
      <c r="F379" s="403"/>
      <c r="G379" s="403"/>
      <c r="H379" s="403"/>
      <c r="I379" s="403"/>
      <c r="J379" s="403"/>
      <c r="K379" s="403"/>
      <c r="L379" s="403"/>
      <c r="M379" s="403"/>
      <c r="N379" s="403"/>
      <c r="O379" s="403"/>
      <c r="P379" s="403"/>
      <c r="Q379" s="403"/>
      <c r="R379" s="403"/>
      <c r="S379" s="403"/>
    </row>
    <row r="380" ht="16.5" spans="1:19">
      <c r="A380" s="467" t="s">
        <v>2803</v>
      </c>
      <c r="B380" s="367" t="s">
        <v>2804</v>
      </c>
      <c r="C380" s="403"/>
      <c r="D380" s="403"/>
      <c r="E380" s="403"/>
      <c r="F380" s="403"/>
      <c r="G380" s="403"/>
      <c r="H380" s="403"/>
      <c r="I380" s="403"/>
      <c r="J380" s="403"/>
      <c r="K380" s="403"/>
      <c r="L380" s="403"/>
      <c r="M380" s="403"/>
      <c r="N380" s="403"/>
      <c r="O380" s="403"/>
      <c r="P380" s="403"/>
      <c r="Q380" s="403"/>
      <c r="R380" s="403"/>
      <c r="S380" s="403"/>
    </row>
    <row r="381" ht="16.5" spans="1:19">
      <c r="A381" s="367"/>
      <c r="B381" s="403" t="s">
        <v>2805</v>
      </c>
      <c r="C381" s="403"/>
      <c r="D381" s="403"/>
      <c r="E381" s="403"/>
      <c r="F381" s="403"/>
      <c r="G381" s="403"/>
      <c r="H381" s="403"/>
      <c r="I381" s="403"/>
      <c r="J381" s="403"/>
      <c r="K381" s="403"/>
      <c r="L381" s="403"/>
      <c r="M381" s="403"/>
      <c r="N381" s="403"/>
      <c r="O381" s="403"/>
      <c r="P381" s="403"/>
      <c r="Q381" s="403"/>
      <c r="R381" s="403"/>
      <c r="S381" s="403"/>
    </row>
    <row r="382" ht="16.5" spans="1:19">
      <c r="A382" s="466" t="s">
        <v>2806</v>
      </c>
      <c r="B382" s="466"/>
      <c r="C382" s="466"/>
      <c r="D382" s="466"/>
      <c r="E382" s="466"/>
      <c r="F382" s="466"/>
      <c r="G382" s="466"/>
      <c r="H382" s="466"/>
      <c r="I382" s="466"/>
      <c r="J382" s="466"/>
      <c r="K382" s="466"/>
      <c r="L382" s="466"/>
      <c r="M382" s="466"/>
      <c r="N382" s="466"/>
      <c r="O382" s="466"/>
      <c r="P382" s="466"/>
      <c r="Q382" s="466"/>
      <c r="R382" s="466"/>
      <c r="S382" s="466"/>
    </row>
    <row r="383" ht="16.5" spans="1:19">
      <c r="A383" s="466"/>
      <c r="B383" s="466"/>
      <c r="C383" s="466"/>
      <c r="D383" s="466"/>
      <c r="E383" s="466"/>
      <c r="F383" s="466"/>
      <c r="G383" s="466"/>
      <c r="H383" s="466"/>
      <c r="I383" s="466"/>
      <c r="J383" s="466"/>
      <c r="K383" s="466"/>
      <c r="L383" s="466"/>
      <c r="M383" s="466"/>
      <c r="N383" s="466"/>
      <c r="O383" s="466"/>
      <c r="P383" s="466"/>
      <c r="Q383" s="466"/>
      <c r="R383" s="466"/>
      <c r="S383" s="466"/>
    </row>
    <row r="384" ht="16.5" spans="1:19">
      <c r="A384" s="466" t="s">
        <v>2807</v>
      </c>
      <c r="B384" s="466" t="s">
        <v>2808</v>
      </c>
      <c r="C384" s="466"/>
      <c r="D384" s="466"/>
      <c r="E384" s="466"/>
      <c r="F384" s="466"/>
      <c r="G384" s="466"/>
      <c r="H384" s="466"/>
      <c r="I384" s="466"/>
      <c r="J384" s="466"/>
      <c r="K384" s="466"/>
      <c r="L384" s="466"/>
      <c r="M384" s="466"/>
      <c r="N384" s="466"/>
      <c r="O384" s="466"/>
      <c r="P384" s="466"/>
      <c r="Q384" s="466"/>
      <c r="R384" s="466"/>
      <c r="S384" s="466"/>
    </row>
    <row r="385" ht="16.5" spans="1:19">
      <c r="A385" s="466"/>
      <c r="B385" s="466" t="s">
        <v>2536</v>
      </c>
      <c r="C385" s="466"/>
      <c r="D385" s="466"/>
      <c r="E385" s="466"/>
      <c r="F385" s="466"/>
      <c r="G385" s="466"/>
      <c r="H385" s="466"/>
      <c r="I385" s="466"/>
      <c r="J385" s="466"/>
      <c r="K385" s="466"/>
      <c r="L385" s="466"/>
      <c r="M385" s="466"/>
      <c r="N385" s="466"/>
      <c r="O385" s="466"/>
      <c r="P385" s="466"/>
      <c r="Q385" s="466"/>
      <c r="R385" s="466"/>
      <c r="S385" s="466"/>
    </row>
    <row r="386" ht="16.5" spans="1:19">
      <c r="A386" s="467" t="s">
        <v>2809</v>
      </c>
      <c r="B386" s="403"/>
      <c r="C386" s="403"/>
      <c r="D386" s="403"/>
      <c r="E386" s="403"/>
      <c r="F386" s="403"/>
      <c r="G386" s="403"/>
      <c r="H386" s="403"/>
      <c r="I386" s="403"/>
      <c r="J386" s="403"/>
      <c r="K386" s="403"/>
      <c r="L386" s="403"/>
      <c r="M386" s="403"/>
      <c r="N386" s="403"/>
      <c r="O386" s="403"/>
      <c r="P386" s="403"/>
      <c r="Q386" s="403"/>
      <c r="R386" s="403"/>
      <c r="S386" s="403"/>
    </row>
    <row r="387" ht="16.5" spans="1:19">
      <c r="A387" s="367"/>
      <c r="B387" s="403" t="s">
        <v>2810</v>
      </c>
      <c r="C387" s="403"/>
      <c r="D387" s="403"/>
      <c r="E387" s="403"/>
      <c r="F387" s="403"/>
      <c r="G387" s="403"/>
      <c r="H387" s="403"/>
      <c r="I387" s="403"/>
      <c r="J387" s="403"/>
      <c r="K387" s="403"/>
      <c r="L387" s="403"/>
      <c r="M387" s="403"/>
      <c r="N387" s="403"/>
      <c r="O387" s="403"/>
      <c r="P387" s="403"/>
      <c r="Q387" s="403"/>
      <c r="R387" s="403"/>
      <c r="S387" s="403"/>
    </row>
    <row r="388" ht="16.5" spans="1:19">
      <c r="A388" s="467" t="s">
        <v>2811</v>
      </c>
      <c r="B388" s="367" t="s">
        <v>2812</v>
      </c>
      <c r="C388" s="403"/>
      <c r="D388" s="403"/>
      <c r="E388" s="403"/>
      <c r="F388" s="403"/>
      <c r="G388" s="403"/>
      <c r="H388" s="403"/>
      <c r="I388" s="403"/>
      <c r="J388" s="403"/>
      <c r="K388" s="403"/>
      <c r="L388" s="403"/>
      <c r="M388" s="403"/>
      <c r="N388" s="403"/>
      <c r="O388" s="403"/>
      <c r="P388" s="403"/>
      <c r="Q388" s="403"/>
      <c r="R388" s="403"/>
      <c r="S388" s="403"/>
    </row>
    <row r="389" ht="16.5" spans="1:19">
      <c r="A389" s="367"/>
      <c r="B389" s="403" t="s">
        <v>2813</v>
      </c>
      <c r="C389" s="403"/>
      <c r="D389" s="403"/>
      <c r="E389" s="403"/>
      <c r="F389" s="403"/>
      <c r="G389" s="403"/>
      <c r="H389" s="403"/>
      <c r="I389" s="403"/>
      <c r="J389" s="403"/>
      <c r="K389" s="403"/>
      <c r="L389" s="403"/>
      <c r="M389" s="403"/>
      <c r="N389" s="403"/>
      <c r="O389" s="403"/>
      <c r="P389" s="403"/>
      <c r="Q389" s="403"/>
      <c r="R389" s="403"/>
      <c r="S389" s="403"/>
    </row>
    <row r="390" ht="16.5" spans="1:19">
      <c r="A390" s="466" t="s">
        <v>2814</v>
      </c>
      <c r="B390" s="466"/>
      <c r="C390" s="466"/>
      <c r="D390" s="466"/>
      <c r="E390" s="466"/>
      <c r="F390" s="466"/>
      <c r="G390" s="466"/>
      <c r="H390" s="466"/>
      <c r="I390" s="466"/>
      <c r="J390" s="466"/>
      <c r="K390" s="466"/>
      <c r="L390" s="466"/>
      <c r="M390" s="466"/>
      <c r="N390" s="466"/>
      <c r="O390" s="466"/>
      <c r="P390" s="466"/>
      <c r="Q390" s="466"/>
      <c r="R390" s="466"/>
      <c r="S390" s="466"/>
    </row>
    <row r="391" ht="16.5" spans="1:19">
      <c r="A391" s="466"/>
      <c r="B391" s="466"/>
      <c r="C391" s="466"/>
      <c r="D391" s="466"/>
      <c r="E391" s="466"/>
      <c r="F391" s="466"/>
      <c r="G391" s="466"/>
      <c r="H391" s="466"/>
      <c r="I391" s="466"/>
      <c r="J391" s="466"/>
      <c r="K391" s="466"/>
      <c r="L391" s="466"/>
      <c r="M391" s="466"/>
      <c r="N391" s="466"/>
      <c r="O391" s="466"/>
      <c r="P391" s="466"/>
      <c r="Q391" s="466"/>
      <c r="R391" s="466"/>
      <c r="S391" s="466"/>
    </row>
    <row r="392" ht="16.5" spans="1:19">
      <c r="A392" s="466" t="s">
        <v>2815</v>
      </c>
      <c r="B392" s="466" t="s">
        <v>2816</v>
      </c>
      <c r="C392" s="466"/>
      <c r="D392" s="466"/>
      <c r="E392" s="466"/>
      <c r="F392" s="466"/>
      <c r="G392" s="466"/>
      <c r="H392" s="466"/>
      <c r="I392" s="466"/>
      <c r="J392" s="466"/>
      <c r="K392" s="466"/>
      <c r="L392" s="466"/>
      <c r="M392" s="466"/>
      <c r="N392" s="466"/>
      <c r="O392" s="466"/>
      <c r="P392" s="466"/>
      <c r="Q392" s="466"/>
      <c r="R392" s="466"/>
      <c r="S392" s="466"/>
    </row>
    <row r="393" ht="16.5" spans="1:19">
      <c r="A393" s="466"/>
      <c r="B393" s="466" t="s">
        <v>2817</v>
      </c>
      <c r="C393" s="466"/>
      <c r="D393" s="466"/>
      <c r="E393" s="466"/>
      <c r="F393" s="466"/>
      <c r="G393" s="466"/>
      <c r="H393" s="466"/>
      <c r="I393" s="466"/>
      <c r="J393" s="466"/>
      <c r="K393" s="466"/>
      <c r="L393" s="466"/>
      <c r="M393" s="466"/>
      <c r="N393" s="466"/>
      <c r="O393" s="466"/>
      <c r="P393" s="466"/>
      <c r="Q393" s="466"/>
      <c r="R393" s="466"/>
      <c r="S393" s="466"/>
    </row>
    <row r="394" ht="16.5" spans="1:19">
      <c r="A394" s="467" t="s">
        <v>2818</v>
      </c>
      <c r="B394" s="403"/>
      <c r="C394" s="403"/>
      <c r="D394" s="403"/>
      <c r="E394" s="403"/>
      <c r="F394" s="403"/>
      <c r="G394" s="403"/>
      <c r="H394" s="403"/>
      <c r="I394" s="403"/>
      <c r="J394" s="403"/>
      <c r="K394" s="403"/>
      <c r="L394" s="403"/>
      <c r="M394" s="403"/>
      <c r="N394" s="403"/>
      <c r="O394" s="403"/>
      <c r="P394" s="403"/>
      <c r="Q394" s="403"/>
      <c r="R394" s="403"/>
      <c r="S394" s="403"/>
    </row>
    <row r="395" ht="16.5" spans="1:19">
      <c r="A395" s="367"/>
      <c r="B395" s="403"/>
      <c r="C395" s="403"/>
      <c r="D395" s="403"/>
      <c r="E395" s="403"/>
      <c r="F395" s="403"/>
      <c r="G395" s="403"/>
      <c r="H395" s="403"/>
      <c r="I395" s="403"/>
      <c r="J395" s="403"/>
      <c r="K395" s="403"/>
      <c r="L395" s="403"/>
      <c r="M395" s="403"/>
      <c r="N395" s="403"/>
      <c r="O395" s="403"/>
      <c r="P395" s="403"/>
      <c r="Q395" s="403"/>
      <c r="R395" s="403"/>
      <c r="S395" s="403"/>
    </row>
    <row r="396" ht="16.5" spans="1:19">
      <c r="A396" s="467" t="s">
        <v>2819</v>
      </c>
      <c r="B396" s="367" t="s">
        <v>2820</v>
      </c>
      <c r="C396" s="403"/>
      <c r="D396" s="403"/>
      <c r="E396" s="403"/>
      <c r="F396" s="403"/>
      <c r="G396" s="403"/>
      <c r="H396" s="403"/>
      <c r="I396" s="403"/>
      <c r="J396" s="403"/>
      <c r="K396" s="403"/>
      <c r="L396" s="403"/>
      <c r="M396" s="403"/>
      <c r="N396" s="403"/>
      <c r="O396" s="403"/>
      <c r="P396" s="403"/>
      <c r="Q396" s="403"/>
      <c r="R396" s="403"/>
      <c r="S396" s="403"/>
    </row>
    <row r="397" ht="16.5" spans="1:19">
      <c r="A397" s="367"/>
      <c r="B397" s="403" t="s">
        <v>2821</v>
      </c>
      <c r="C397" s="403"/>
      <c r="D397" s="403"/>
      <c r="E397" s="403"/>
      <c r="F397" s="403"/>
      <c r="G397" s="403"/>
      <c r="H397" s="403"/>
      <c r="I397" s="403"/>
      <c r="J397" s="403"/>
      <c r="K397" s="403"/>
      <c r="L397" s="403"/>
      <c r="M397" s="403"/>
      <c r="N397" s="403"/>
      <c r="O397" s="403"/>
      <c r="P397" s="403"/>
      <c r="Q397" s="403"/>
      <c r="R397" s="403"/>
      <c r="S397" s="403"/>
    </row>
    <row r="398" ht="16.5" spans="1:19">
      <c r="A398" s="466" t="s">
        <v>2822</v>
      </c>
      <c r="B398" s="466"/>
      <c r="C398" s="466"/>
      <c r="D398" s="466"/>
      <c r="E398" s="466"/>
      <c r="F398" s="466"/>
      <c r="G398" s="466"/>
      <c r="H398" s="466"/>
      <c r="I398" s="466"/>
      <c r="J398" s="466"/>
      <c r="K398" s="466"/>
      <c r="L398" s="466"/>
      <c r="M398" s="466"/>
      <c r="N398" s="466"/>
      <c r="O398" s="466"/>
      <c r="P398" s="466"/>
      <c r="Q398" s="466"/>
      <c r="R398" s="466"/>
      <c r="S398" s="466"/>
    </row>
    <row r="399" ht="16.5" spans="1:19">
      <c r="A399" s="466"/>
      <c r="B399" s="466"/>
      <c r="C399" s="466"/>
      <c r="D399" s="466"/>
      <c r="E399" s="466"/>
      <c r="F399" s="466"/>
      <c r="G399" s="466"/>
      <c r="H399" s="466"/>
      <c r="I399" s="466"/>
      <c r="J399" s="466"/>
      <c r="K399" s="466"/>
      <c r="L399" s="466"/>
      <c r="M399" s="466"/>
      <c r="N399" s="466"/>
      <c r="O399" s="466"/>
      <c r="P399" s="466"/>
      <c r="Q399" s="466"/>
      <c r="R399" s="466"/>
      <c r="S399" s="466"/>
    </row>
    <row r="400" ht="16.5" spans="1:19">
      <c r="A400" s="466" t="s">
        <v>2823</v>
      </c>
      <c r="B400" s="466" t="s">
        <v>2824</v>
      </c>
      <c r="C400" s="466"/>
      <c r="D400" s="466"/>
      <c r="E400" s="466"/>
      <c r="F400" s="466"/>
      <c r="G400" s="466"/>
      <c r="H400" s="466"/>
      <c r="I400" s="466"/>
      <c r="J400" s="466"/>
      <c r="K400" s="466"/>
      <c r="L400" s="466"/>
      <c r="M400" s="466"/>
      <c r="N400" s="466"/>
      <c r="O400" s="466"/>
      <c r="P400" s="466"/>
      <c r="Q400" s="466"/>
      <c r="R400" s="466"/>
      <c r="S400" s="466"/>
    </row>
    <row r="401" ht="16.5" spans="1:19">
      <c r="A401" s="466"/>
      <c r="B401" s="466"/>
      <c r="C401" s="466"/>
      <c r="D401" s="466"/>
      <c r="E401" s="466"/>
      <c r="F401" s="466"/>
      <c r="G401" s="466"/>
      <c r="H401" s="466"/>
      <c r="I401" s="466"/>
      <c r="J401" s="466"/>
      <c r="K401" s="466"/>
      <c r="L401" s="466"/>
      <c r="M401" s="466"/>
      <c r="N401" s="466"/>
      <c r="O401" s="466"/>
      <c r="P401" s="466"/>
      <c r="Q401" s="466"/>
      <c r="R401" s="466"/>
      <c r="S401" s="466"/>
    </row>
    <row r="402" ht="16.5" spans="1:19">
      <c r="A402" s="467" t="s">
        <v>2825</v>
      </c>
      <c r="B402" s="403"/>
      <c r="C402" s="403"/>
      <c r="D402" s="403"/>
      <c r="E402" s="403"/>
      <c r="F402" s="403"/>
      <c r="G402" s="403"/>
      <c r="H402" s="403"/>
      <c r="I402" s="403"/>
      <c r="J402" s="403"/>
      <c r="K402" s="403"/>
      <c r="L402" s="403"/>
      <c r="M402" s="403"/>
      <c r="N402" s="403"/>
      <c r="O402" s="403"/>
      <c r="P402" s="403"/>
      <c r="Q402" s="403"/>
      <c r="R402" s="403"/>
      <c r="S402" s="403"/>
    </row>
    <row r="403" ht="16.5" spans="1:19">
      <c r="A403" s="367"/>
      <c r="B403" s="403"/>
      <c r="C403" s="403"/>
      <c r="D403" s="403"/>
      <c r="E403" s="403"/>
      <c r="F403" s="403"/>
      <c r="G403" s="403"/>
      <c r="H403" s="403"/>
      <c r="I403" s="403"/>
      <c r="J403" s="403"/>
      <c r="K403" s="403"/>
      <c r="L403" s="403"/>
      <c r="M403" s="403"/>
      <c r="N403" s="403"/>
      <c r="O403" s="403"/>
      <c r="P403" s="403"/>
      <c r="Q403" s="403"/>
      <c r="R403" s="403"/>
      <c r="S403" s="403"/>
    </row>
    <row r="404" ht="16.5" spans="1:19">
      <c r="A404" s="467" t="s">
        <v>2826</v>
      </c>
      <c r="B404" s="367" t="s">
        <v>2827</v>
      </c>
      <c r="C404" s="403"/>
      <c r="D404" s="403"/>
      <c r="E404" s="403"/>
      <c r="F404" s="403"/>
      <c r="G404" s="403"/>
      <c r="H404" s="403"/>
      <c r="I404" s="403"/>
      <c r="J404" s="403"/>
      <c r="K404" s="403"/>
      <c r="L404" s="403"/>
      <c r="M404" s="403"/>
      <c r="N404" s="403"/>
      <c r="O404" s="403"/>
      <c r="P404" s="403"/>
      <c r="Q404" s="403"/>
      <c r="R404" s="403"/>
      <c r="S404" s="403"/>
    </row>
    <row r="405" ht="16.5" spans="1:19">
      <c r="A405" s="367"/>
      <c r="B405" s="367" t="s">
        <v>2536</v>
      </c>
      <c r="C405" s="403"/>
      <c r="D405" s="403"/>
      <c r="E405" s="403"/>
      <c r="F405" s="403"/>
      <c r="G405" s="403"/>
      <c r="H405" s="403"/>
      <c r="I405" s="403"/>
      <c r="J405" s="403"/>
      <c r="K405" s="403"/>
      <c r="L405" s="403"/>
      <c r="M405" s="403"/>
      <c r="N405" s="403"/>
      <c r="O405" s="403"/>
      <c r="P405" s="403"/>
      <c r="Q405" s="403"/>
      <c r="R405" s="403"/>
      <c r="S405" s="403"/>
    </row>
    <row r="406" ht="16.5" spans="1:19">
      <c r="A406" s="466" t="s">
        <v>2828</v>
      </c>
      <c r="B406" s="466"/>
      <c r="C406" s="466"/>
      <c r="D406" s="466"/>
      <c r="E406" s="466"/>
      <c r="F406" s="466"/>
      <c r="G406" s="466"/>
      <c r="H406" s="466"/>
      <c r="I406" s="466"/>
      <c r="J406" s="466"/>
      <c r="K406" s="466"/>
      <c r="L406" s="466"/>
      <c r="M406" s="466"/>
      <c r="N406" s="466"/>
      <c r="O406" s="466"/>
      <c r="P406" s="466"/>
      <c r="Q406" s="466"/>
      <c r="R406" s="466"/>
      <c r="S406" s="466"/>
    </row>
    <row r="407" ht="16.5" spans="1:19">
      <c r="A407" s="466"/>
      <c r="B407" s="466"/>
      <c r="C407" s="466"/>
      <c r="D407" s="466"/>
      <c r="E407" s="466"/>
      <c r="F407" s="466"/>
      <c r="G407" s="466"/>
      <c r="H407" s="466"/>
      <c r="I407" s="466"/>
      <c r="J407" s="466"/>
      <c r="K407" s="466"/>
      <c r="L407" s="466"/>
      <c r="M407" s="466"/>
      <c r="N407" s="466"/>
      <c r="O407" s="466"/>
      <c r="P407" s="466"/>
      <c r="Q407" s="466"/>
      <c r="R407" s="466"/>
      <c r="S407" s="466"/>
    </row>
    <row r="408" ht="16.5" spans="1:19">
      <c r="A408" s="466" t="s">
        <v>2562</v>
      </c>
      <c r="B408" s="466" t="s">
        <v>2829</v>
      </c>
      <c r="C408" s="466"/>
      <c r="D408" s="466"/>
      <c r="E408" s="466"/>
      <c r="F408" s="466"/>
      <c r="G408" s="466"/>
      <c r="H408" s="466"/>
      <c r="I408" s="466"/>
      <c r="J408" s="466"/>
      <c r="K408" s="466"/>
      <c r="L408" s="466"/>
      <c r="M408" s="466"/>
      <c r="N408" s="466"/>
      <c r="O408" s="466"/>
      <c r="P408" s="466"/>
      <c r="Q408" s="466"/>
      <c r="R408" s="466"/>
      <c r="S408" s="466"/>
    </row>
    <row r="409" ht="16.5" spans="1:19">
      <c r="A409" s="466"/>
      <c r="B409" s="466" t="s">
        <v>2830</v>
      </c>
      <c r="C409" s="466"/>
      <c r="D409" s="466"/>
      <c r="E409" s="466"/>
      <c r="F409" s="466"/>
      <c r="G409" s="466"/>
      <c r="H409" s="466"/>
      <c r="I409" s="466"/>
      <c r="J409" s="466"/>
      <c r="K409" s="466"/>
      <c r="L409" s="466"/>
      <c r="M409" s="466"/>
      <c r="N409" s="466"/>
      <c r="O409" s="466"/>
      <c r="P409" s="466"/>
      <c r="Q409" s="466"/>
      <c r="R409" s="466"/>
      <c r="S409" s="466"/>
    </row>
    <row r="410" ht="16.5" spans="1:19">
      <c r="A410" s="467" t="s">
        <v>2831</v>
      </c>
      <c r="B410" s="403"/>
      <c r="C410" s="403"/>
      <c r="D410" s="403"/>
      <c r="E410" s="403"/>
      <c r="F410" s="403"/>
      <c r="G410" s="403"/>
      <c r="H410" s="403"/>
      <c r="I410" s="403"/>
      <c r="J410" s="403"/>
      <c r="K410" s="403"/>
      <c r="L410" s="403"/>
      <c r="M410" s="403"/>
      <c r="N410" s="403"/>
      <c r="O410" s="403"/>
      <c r="P410" s="403"/>
      <c r="Q410" s="403"/>
      <c r="R410" s="403"/>
      <c r="S410" s="403"/>
    </row>
    <row r="411" ht="16.5" spans="1:19">
      <c r="A411" s="367"/>
      <c r="B411" s="403"/>
      <c r="C411" s="403"/>
      <c r="D411" s="403"/>
      <c r="E411" s="403"/>
      <c r="F411" s="403"/>
      <c r="G411" s="403"/>
      <c r="H411" s="403"/>
      <c r="I411" s="403"/>
      <c r="J411" s="403"/>
      <c r="K411" s="403"/>
      <c r="L411" s="403"/>
      <c r="M411" s="403"/>
      <c r="N411" s="403"/>
      <c r="O411" s="403"/>
      <c r="P411" s="403"/>
      <c r="Q411" s="403"/>
      <c r="R411" s="403"/>
      <c r="S411" s="403"/>
    </row>
    <row r="412" ht="16.5" spans="1:19">
      <c r="A412" s="467" t="s">
        <v>2832</v>
      </c>
      <c r="B412" s="367" t="s">
        <v>2833</v>
      </c>
      <c r="C412" s="403"/>
      <c r="D412" s="403"/>
      <c r="E412" s="403"/>
      <c r="F412" s="403"/>
      <c r="G412" s="403"/>
      <c r="H412" s="403"/>
      <c r="I412" s="403"/>
      <c r="J412" s="403"/>
      <c r="K412" s="403"/>
      <c r="L412" s="403"/>
      <c r="M412" s="403"/>
      <c r="N412" s="403"/>
      <c r="O412" s="403"/>
      <c r="P412" s="403"/>
      <c r="Q412" s="403"/>
      <c r="R412" s="403"/>
      <c r="S412" s="403"/>
    </row>
    <row r="413" ht="16.5" spans="1:19">
      <c r="A413" s="367"/>
      <c r="B413" s="403"/>
      <c r="C413" s="403"/>
      <c r="D413" s="403"/>
      <c r="E413" s="403"/>
      <c r="F413" s="403"/>
      <c r="G413" s="403"/>
      <c r="H413" s="403"/>
      <c r="I413" s="403"/>
      <c r="J413" s="403"/>
      <c r="K413" s="403"/>
      <c r="L413" s="403"/>
      <c r="M413" s="403"/>
      <c r="N413" s="403"/>
      <c r="O413" s="403"/>
      <c r="P413" s="403"/>
      <c r="Q413" s="403"/>
      <c r="R413" s="403"/>
      <c r="S413" s="403"/>
    </row>
    <row r="414" ht="16.5" spans="1:19">
      <c r="A414" s="466" t="s">
        <v>2834</v>
      </c>
      <c r="B414" s="466"/>
      <c r="C414" s="466"/>
      <c r="D414" s="466"/>
      <c r="E414" s="466"/>
      <c r="F414" s="466"/>
      <c r="G414" s="466"/>
      <c r="H414" s="466"/>
      <c r="I414" s="466"/>
      <c r="J414" s="466"/>
      <c r="K414" s="466"/>
      <c r="L414" s="466"/>
      <c r="M414" s="466"/>
      <c r="N414" s="466"/>
      <c r="O414" s="466"/>
      <c r="P414" s="466"/>
      <c r="Q414" s="466"/>
      <c r="R414" s="466"/>
      <c r="S414" s="466"/>
    </row>
    <row r="415" ht="16.5" spans="1:19">
      <c r="A415" s="466"/>
      <c r="B415" s="466"/>
      <c r="C415" s="466"/>
      <c r="D415" s="466"/>
      <c r="E415" s="466"/>
      <c r="F415" s="466"/>
      <c r="G415" s="466"/>
      <c r="H415" s="466"/>
      <c r="I415" s="466"/>
      <c r="J415" s="466"/>
      <c r="K415" s="466"/>
      <c r="L415" s="466"/>
      <c r="M415" s="466"/>
      <c r="N415" s="466"/>
      <c r="O415" s="466"/>
      <c r="P415" s="466"/>
      <c r="Q415" s="466"/>
      <c r="R415" s="466"/>
      <c r="S415" s="466"/>
    </row>
    <row r="416" ht="16.5" spans="1:19">
      <c r="A416" s="466" t="s">
        <v>2559</v>
      </c>
      <c r="B416" s="466" t="s">
        <v>2560</v>
      </c>
      <c r="C416" s="466"/>
      <c r="D416" s="466"/>
      <c r="E416" s="466"/>
      <c r="F416" s="466"/>
      <c r="G416" s="466"/>
      <c r="H416" s="466"/>
      <c r="I416" s="466"/>
      <c r="J416" s="466"/>
      <c r="K416" s="466"/>
      <c r="L416" s="466"/>
      <c r="M416" s="466"/>
      <c r="N416" s="466"/>
      <c r="O416" s="466"/>
      <c r="P416" s="466"/>
      <c r="Q416" s="466"/>
      <c r="R416" s="466"/>
      <c r="S416" s="466"/>
    </row>
    <row r="417" ht="16.5" spans="1:19">
      <c r="A417" s="466"/>
      <c r="B417" s="466"/>
      <c r="C417" s="466"/>
      <c r="D417" s="466"/>
      <c r="E417" s="466"/>
      <c r="F417" s="466"/>
      <c r="G417" s="466"/>
      <c r="H417" s="466"/>
      <c r="I417" s="466"/>
      <c r="J417" s="466"/>
      <c r="K417" s="466"/>
      <c r="L417" s="466"/>
      <c r="M417" s="466"/>
      <c r="N417" s="466"/>
      <c r="O417" s="466"/>
      <c r="P417" s="466"/>
      <c r="Q417" s="466"/>
      <c r="R417" s="466"/>
      <c r="S417" s="466"/>
    </row>
    <row r="418" ht="16.5" spans="1:19">
      <c r="A418" s="467" t="s">
        <v>2835</v>
      </c>
      <c r="B418" s="403"/>
      <c r="C418" s="403"/>
      <c r="D418" s="403"/>
      <c r="E418" s="403"/>
      <c r="F418" s="403"/>
      <c r="G418" s="403"/>
      <c r="H418" s="403"/>
      <c r="I418" s="403"/>
      <c r="J418" s="403"/>
      <c r="K418" s="403"/>
      <c r="L418" s="403"/>
      <c r="M418" s="403"/>
      <c r="N418" s="403"/>
      <c r="O418" s="403"/>
      <c r="P418" s="403"/>
      <c r="Q418" s="403"/>
      <c r="R418" s="403"/>
      <c r="S418" s="403"/>
    </row>
    <row r="419" ht="16.5" spans="1:19">
      <c r="A419" s="367"/>
      <c r="B419" s="403"/>
      <c r="C419" s="403"/>
      <c r="D419" s="403"/>
      <c r="E419" s="403"/>
      <c r="F419" s="403"/>
      <c r="G419" s="403"/>
      <c r="H419" s="403"/>
      <c r="I419" s="403"/>
      <c r="J419" s="403"/>
      <c r="K419" s="403"/>
      <c r="L419" s="403"/>
      <c r="M419" s="403"/>
      <c r="N419" s="403"/>
      <c r="O419" s="403"/>
      <c r="P419" s="403"/>
      <c r="Q419" s="403"/>
      <c r="R419" s="403"/>
      <c r="S419" s="403"/>
    </row>
    <row r="420" ht="16.5" spans="1:19">
      <c r="A420" s="467" t="s">
        <v>2836</v>
      </c>
      <c r="B420" s="367" t="s">
        <v>2837</v>
      </c>
      <c r="C420" s="403"/>
      <c r="D420" s="403"/>
      <c r="E420" s="403"/>
      <c r="F420" s="403"/>
      <c r="G420" s="403"/>
      <c r="H420" s="403"/>
      <c r="I420" s="403"/>
      <c r="J420" s="403"/>
      <c r="K420" s="403"/>
      <c r="L420" s="403"/>
      <c r="M420" s="403"/>
      <c r="N420" s="403"/>
      <c r="O420" s="403"/>
      <c r="P420" s="403"/>
      <c r="Q420" s="403"/>
      <c r="R420" s="403"/>
      <c r="S420" s="403"/>
    </row>
    <row r="421" ht="16.5" spans="1:19">
      <c r="A421" s="367"/>
      <c r="B421" s="403"/>
      <c r="C421" s="403"/>
      <c r="D421" s="403"/>
      <c r="E421" s="403"/>
      <c r="F421" s="403"/>
      <c r="G421" s="403"/>
      <c r="H421" s="403"/>
      <c r="I421" s="403"/>
      <c r="J421" s="403"/>
      <c r="K421" s="403"/>
      <c r="L421" s="403"/>
      <c r="M421" s="403"/>
      <c r="N421" s="403"/>
      <c r="O421" s="403"/>
      <c r="P421" s="403"/>
      <c r="Q421" s="403"/>
      <c r="R421" s="403"/>
      <c r="S421" s="403"/>
    </row>
    <row r="422" ht="16.5" spans="1:19">
      <c r="A422" s="466" t="s">
        <v>2838</v>
      </c>
      <c r="B422" s="466"/>
      <c r="C422" s="466"/>
      <c r="D422" s="466"/>
      <c r="E422" s="466"/>
      <c r="F422" s="466"/>
      <c r="G422" s="466"/>
      <c r="H422" s="466"/>
      <c r="I422" s="466"/>
      <c r="J422" s="466"/>
      <c r="K422" s="466"/>
      <c r="L422" s="466"/>
      <c r="M422" s="466"/>
      <c r="N422" s="466"/>
      <c r="O422" s="466"/>
      <c r="P422" s="466"/>
      <c r="Q422" s="466"/>
      <c r="R422" s="466"/>
      <c r="S422" s="466"/>
    </row>
    <row r="423" ht="16.5" spans="1:19">
      <c r="A423" s="466"/>
      <c r="B423" s="466"/>
      <c r="C423" s="466"/>
      <c r="D423" s="466"/>
      <c r="E423" s="466"/>
      <c r="F423" s="466"/>
      <c r="G423" s="466"/>
      <c r="H423" s="466"/>
      <c r="I423" s="466"/>
      <c r="J423" s="466"/>
      <c r="K423" s="466"/>
      <c r="L423" s="466"/>
      <c r="M423" s="466"/>
      <c r="N423" s="466"/>
      <c r="O423" s="466"/>
      <c r="P423" s="466"/>
      <c r="Q423" s="466"/>
      <c r="R423" s="466"/>
      <c r="S423" s="466"/>
    </row>
    <row r="424" ht="16.5" spans="1:19">
      <c r="A424" s="466" t="s">
        <v>2839</v>
      </c>
      <c r="B424" s="466" t="s">
        <v>2840</v>
      </c>
      <c r="C424" s="466"/>
      <c r="D424" s="466"/>
      <c r="E424" s="466"/>
      <c r="F424" s="466"/>
      <c r="G424" s="466"/>
      <c r="H424" s="466"/>
      <c r="I424" s="466"/>
      <c r="J424" s="466"/>
      <c r="K424" s="466"/>
      <c r="L424" s="466"/>
      <c r="M424" s="466"/>
      <c r="N424" s="466"/>
      <c r="O424" s="466"/>
      <c r="P424" s="466"/>
      <c r="Q424" s="466"/>
      <c r="R424" s="466"/>
      <c r="S424" s="466"/>
    </row>
    <row r="425" ht="16.5" spans="1:19">
      <c r="A425" s="466"/>
      <c r="B425" s="466"/>
      <c r="C425" s="466"/>
      <c r="D425" s="466"/>
      <c r="E425" s="466"/>
      <c r="F425" s="466"/>
      <c r="G425" s="466"/>
      <c r="H425" s="466"/>
      <c r="I425" s="466"/>
      <c r="J425" s="466"/>
      <c r="K425" s="466"/>
      <c r="L425" s="466"/>
      <c r="M425" s="466"/>
      <c r="N425" s="466"/>
      <c r="O425" s="466"/>
      <c r="P425" s="466"/>
      <c r="Q425" s="466"/>
      <c r="R425" s="466"/>
      <c r="S425" s="466"/>
    </row>
    <row r="426" ht="16.5" spans="1:19">
      <c r="A426" s="467" t="s">
        <v>2841</v>
      </c>
      <c r="B426" s="403"/>
      <c r="C426" s="403"/>
      <c r="D426" s="403"/>
      <c r="E426" s="403"/>
      <c r="F426" s="403"/>
      <c r="G426" s="403"/>
      <c r="H426" s="403"/>
      <c r="I426" s="403"/>
      <c r="J426" s="403"/>
      <c r="K426" s="403"/>
      <c r="L426" s="403"/>
      <c r="M426" s="403"/>
      <c r="N426" s="403"/>
      <c r="O426" s="403"/>
      <c r="P426" s="403"/>
      <c r="Q426" s="403"/>
      <c r="R426" s="403"/>
      <c r="S426" s="403"/>
    </row>
    <row r="427" ht="16.5" spans="1:19">
      <c r="A427" s="367"/>
      <c r="B427" s="403"/>
      <c r="C427" s="403"/>
      <c r="D427" s="403"/>
      <c r="E427" s="403"/>
      <c r="F427" s="403"/>
      <c r="G427" s="403"/>
      <c r="H427" s="403"/>
      <c r="I427" s="403"/>
      <c r="J427" s="403"/>
      <c r="K427" s="403"/>
      <c r="L427" s="403"/>
      <c r="M427" s="403"/>
      <c r="N427" s="403"/>
      <c r="O427" s="403"/>
      <c r="P427" s="403"/>
      <c r="Q427" s="403"/>
      <c r="R427" s="403"/>
      <c r="S427" s="403"/>
    </row>
    <row r="428" ht="16.5" spans="1:19">
      <c r="A428" s="467" t="s">
        <v>2842</v>
      </c>
      <c r="B428" s="367" t="s">
        <v>2843</v>
      </c>
      <c r="C428" s="403"/>
      <c r="D428" s="403"/>
      <c r="E428" s="403"/>
      <c r="F428" s="403"/>
      <c r="G428" s="403"/>
      <c r="H428" s="403"/>
      <c r="I428" s="403"/>
      <c r="J428" s="403"/>
      <c r="K428" s="403"/>
      <c r="L428" s="403"/>
      <c r="M428" s="403"/>
      <c r="N428" s="403"/>
      <c r="O428" s="403"/>
      <c r="P428" s="403"/>
      <c r="Q428" s="403"/>
      <c r="R428" s="403"/>
      <c r="S428" s="403"/>
    </row>
    <row r="429" ht="16.5" spans="1:19">
      <c r="A429" s="367"/>
      <c r="B429" s="403"/>
      <c r="C429" s="403"/>
      <c r="D429" s="403"/>
      <c r="E429" s="403"/>
      <c r="F429" s="403"/>
      <c r="G429" s="403"/>
      <c r="H429" s="403"/>
      <c r="I429" s="403"/>
      <c r="J429" s="403"/>
      <c r="K429" s="403"/>
      <c r="L429" s="403"/>
      <c r="M429" s="403"/>
      <c r="N429" s="403"/>
      <c r="O429" s="403"/>
      <c r="P429" s="403"/>
      <c r="Q429" s="403"/>
      <c r="R429" s="403"/>
      <c r="S429" s="403"/>
    </row>
    <row r="430" ht="16.5" spans="1:19">
      <c r="A430" s="466" t="s">
        <v>2844</v>
      </c>
      <c r="B430" s="466"/>
      <c r="C430" s="466"/>
      <c r="D430" s="466"/>
      <c r="E430" s="466"/>
      <c r="F430" s="466"/>
      <c r="G430" s="466"/>
      <c r="H430" s="466"/>
      <c r="I430" s="466"/>
      <c r="J430" s="466"/>
      <c r="K430" s="466"/>
      <c r="L430" s="466"/>
      <c r="M430" s="466"/>
      <c r="N430" s="466"/>
      <c r="O430" s="466"/>
      <c r="P430" s="466"/>
      <c r="Q430" s="466"/>
      <c r="R430" s="466"/>
      <c r="S430" s="466"/>
    </row>
    <row r="431" ht="16.5" spans="1:19">
      <c r="A431" s="466"/>
      <c r="B431" s="466"/>
      <c r="C431" s="466"/>
      <c r="D431" s="466"/>
      <c r="E431" s="466"/>
      <c r="F431" s="466"/>
      <c r="G431" s="466"/>
      <c r="H431" s="466"/>
      <c r="I431" s="466"/>
      <c r="J431" s="466"/>
      <c r="K431" s="466"/>
      <c r="L431" s="466"/>
      <c r="M431" s="466"/>
      <c r="N431" s="466"/>
      <c r="O431" s="466"/>
      <c r="P431" s="466"/>
      <c r="Q431" s="466"/>
      <c r="R431" s="466"/>
      <c r="S431" s="466"/>
    </row>
    <row r="432" ht="16.5" spans="1:19">
      <c r="A432" s="466" t="s">
        <v>2845</v>
      </c>
      <c r="B432" s="466" t="s">
        <v>2846</v>
      </c>
      <c r="C432" s="466"/>
      <c r="D432" s="466"/>
      <c r="E432" s="466"/>
      <c r="F432" s="466"/>
      <c r="G432" s="466"/>
      <c r="H432" s="466"/>
      <c r="I432" s="466"/>
      <c r="J432" s="466"/>
      <c r="K432" s="466"/>
      <c r="L432" s="466"/>
      <c r="M432" s="466"/>
      <c r="N432" s="466"/>
      <c r="O432" s="466"/>
      <c r="P432" s="466"/>
      <c r="Q432" s="466"/>
      <c r="R432" s="466"/>
      <c r="S432" s="466"/>
    </row>
    <row r="433" ht="16.5" spans="1:19">
      <c r="A433" s="466"/>
      <c r="B433" s="466" t="s">
        <v>2847</v>
      </c>
      <c r="C433" s="466"/>
      <c r="D433" s="466"/>
      <c r="E433" s="466"/>
      <c r="F433" s="466"/>
      <c r="G433" s="466"/>
      <c r="H433" s="466"/>
      <c r="I433" s="466"/>
      <c r="J433" s="466"/>
      <c r="K433" s="466"/>
      <c r="L433" s="466"/>
      <c r="M433" s="466"/>
      <c r="N433" s="466"/>
      <c r="O433" s="466"/>
      <c r="P433" s="466"/>
      <c r="Q433" s="466"/>
      <c r="R433" s="466"/>
      <c r="S433" s="466"/>
    </row>
    <row r="434" ht="16.5" spans="1:19">
      <c r="A434" s="467" t="s">
        <v>2848</v>
      </c>
      <c r="B434" s="403"/>
      <c r="C434" s="403"/>
      <c r="D434" s="403"/>
      <c r="E434" s="403"/>
      <c r="F434" s="403"/>
      <c r="G434" s="403"/>
      <c r="H434" s="403"/>
      <c r="I434" s="403"/>
      <c r="J434" s="403"/>
      <c r="K434" s="403"/>
      <c r="L434" s="403"/>
      <c r="M434" s="403"/>
      <c r="N434" s="403"/>
      <c r="O434" s="403"/>
      <c r="P434" s="403"/>
      <c r="Q434" s="403"/>
      <c r="R434" s="403"/>
      <c r="S434" s="403"/>
    </row>
    <row r="435" ht="16.5" spans="1:19">
      <c r="A435" s="367"/>
      <c r="B435" s="403"/>
      <c r="C435" s="403"/>
      <c r="D435" s="403"/>
      <c r="E435" s="403"/>
      <c r="F435" s="403"/>
      <c r="G435" s="403"/>
      <c r="H435" s="403"/>
      <c r="I435" s="403"/>
      <c r="J435" s="403"/>
      <c r="K435" s="403"/>
      <c r="L435" s="403"/>
      <c r="M435" s="403"/>
      <c r="N435" s="403"/>
      <c r="O435" s="403"/>
      <c r="P435" s="403"/>
      <c r="Q435" s="403"/>
      <c r="R435" s="403"/>
      <c r="S435" s="403"/>
    </row>
    <row r="436" ht="16.5" spans="1:19">
      <c r="A436" s="467" t="s">
        <v>2849</v>
      </c>
      <c r="B436" s="367" t="s">
        <v>2850</v>
      </c>
      <c r="C436" s="403"/>
      <c r="D436" s="403"/>
      <c r="E436" s="403"/>
      <c r="F436" s="403"/>
      <c r="G436" s="403"/>
      <c r="H436" s="403"/>
      <c r="I436" s="403"/>
      <c r="J436" s="403"/>
      <c r="K436" s="403"/>
      <c r="L436" s="403"/>
      <c r="M436" s="403"/>
      <c r="N436" s="403"/>
      <c r="O436" s="403"/>
      <c r="P436" s="403"/>
      <c r="Q436" s="403"/>
      <c r="R436" s="403"/>
      <c r="S436" s="403"/>
    </row>
    <row r="437" ht="16.5" spans="1:19">
      <c r="A437" s="367"/>
      <c r="B437" s="403"/>
      <c r="C437" s="403"/>
      <c r="D437" s="403"/>
      <c r="E437" s="403"/>
      <c r="F437" s="403"/>
      <c r="G437" s="403"/>
      <c r="H437" s="403"/>
      <c r="I437" s="403"/>
      <c r="J437" s="403"/>
      <c r="K437" s="403"/>
      <c r="L437" s="403"/>
      <c r="M437" s="403"/>
      <c r="N437" s="403"/>
      <c r="O437" s="403"/>
      <c r="P437" s="403"/>
      <c r="Q437" s="403"/>
      <c r="R437" s="403"/>
      <c r="S437" s="403"/>
    </row>
    <row r="438" ht="16.5" spans="1:19">
      <c r="A438" s="466" t="s">
        <v>2851</v>
      </c>
      <c r="B438" s="466"/>
      <c r="C438" s="466"/>
      <c r="D438" s="466"/>
      <c r="E438" s="466"/>
      <c r="F438" s="466"/>
      <c r="G438" s="466"/>
      <c r="H438" s="466"/>
      <c r="I438" s="466"/>
      <c r="J438" s="466"/>
      <c r="K438" s="466"/>
      <c r="L438" s="466"/>
      <c r="M438" s="466"/>
      <c r="N438" s="466"/>
      <c r="O438" s="466"/>
      <c r="P438" s="466"/>
      <c r="Q438" s="466"/>
      <c r="R438" s="466"/>
      <c r="S438" s="466"/>
    </row>
    <row r="439" ht="16.5" spans="1:19">
      <c r="A439" s="466"/>
      <c r="B439" s="466"/>
      <c r="C439" s="466"/>
      <c r="D439" s="466"/>
      <c r="E439" s="466"/>
      <c r="F439" s="466"/>
      <c r="G439" s="466"/>
      <c r="H439" s="466"/>
      <c r="I439" s="466"/>
      <c r="J439" s="466"/>
      <c r="K439" s="466"/>
      <c r="L439" s="466"/>
      <c r="M439" s="466"/>
      <c r="N439" s="466"/>
      <c r="O439" s="466"/>
      <c r="P439" s="466"/>
      <c r="Q439" s="466"/>
      <c r="R439" s="466"/>
      <c r="S439" s="466"/>
    </row>
    <row r="440" ht="16.5" spans="1:19">
      <c r="A440" s="466" t="s">
        <v>2852</v>
      </c>
      <c r="B440" s="466" t="s">
        <v>2853</v>
      </c>
      <c r="C440" s="466"/>
      <c r="D440" s="466"/>
      <c r="E440" s="466"/>
      <c r="F440" s="466"/>
      <c r="G440" s="466"/>
      <c r="H440" s="466"/>
      <c r="I440" s="466"/>
      <c r="J440" s="466"/>
      <c r="K440" s="466"/>
      <c r="L440" s="466"/>
      <c r="M440" s="466"/>
      <c r="N440" s="466"/>
      <c r="O440" s="466"/>
      <c r="P440" s="466"/>
      <c r="Q440" s="466"/>
      <c r="R440" s="466"/>
      <c r="S440" s="466"/>
    </row>
    <row r="441" ht="16.5" spans="1:19">
      <c r="A441" s="466"/>
      <c r="B441" s="466"/>
      <c r="C441" s="466"/>
      <c r="D441" s="466"/>
      <c r="E441" s="466"/>
      <c r="F441" s="466"/>
      <c r="G441" s="466"/>
      <c r="H441" s="466"/>
      <c r="I441" s="466"/>
      <c r="J441" s="466"/>
      <c r="K441" s="466"/>
      <c r="L441" s="466"/>
      <c r="M441" s="466"/>
      <c r="N441" s="466"/>
      <c r="O441" s="466"/>
      <c r="P441" s="466"/>
      <c r="Q441" s="466"/>
      <c r="R441" s="466"/>
      <c r="S441" s="466"/>
    </row>
    <row r="442" ht="16.5" spans="1:19">
      <c r="A442" s="467" t="s">
        <v>2854</v>
      </c>
      <c r="B442" s="403"/>
      <c r="C442" s="403"/>
      <c r="D442" s="403"/>
      <c r="E442" s="403"/>
      <c r="F442" s="403"/>
      <c r="G442" s="403"/>
      <c r="H442" s="403"/>
      <c r="I442" s="403"/>
      <c r="J442" s="403"/>
      <c r="K442" s="403"/>
      <c r="L442" s="403"/>
      <c r="M442" s="403"/>
      <c r="N442" s="403"/>
      <c r="O442" s="403"/>
      <c r="P442" s="403"/>
      <c r="Q442" s="403"/>
      <c r="R442" s="403"/>
      <c r="S442" s="403"/>
    </row>
    <row r="443" ht="16.5" spans="1:19">
      <c r="A443" s="367"/>
      <c r="B443" s="403"/>
      <c r="C443" s="403"/>
      <c r="D443" s="403"/>
      <c r="E443" s="403"/>
      <c r="F443" s="403"/>
      <c r="G443" s="403"/>
      <c r="H443" s="403"/>
      <c r="I443" s="403"/>
      <c r="J443" s="403"/>
      <c r="K443" s="403"/>
      <c r="L443" s="403"/>
      <c r="M443" s="403"/>
      <c r="N443" s="403"/>
      <c r="O443" s="403"/>
      <c r="P443" s="403"/>
      <c r="Q443" s="403"/>
      <c r="R443" s="403"/>
      <c r="S443" s="403"/>
    </row>
    <row r="444" ht="16.5" spans="1:19">
      <c r="A444" s="467" t="s">
        <v>2855</v>
      </c>
      <c r="B444" s="367" t="s">
        <v>2856</v>
      </c>
      <c r="C444" s="403"/>
      <c r="D444" s="403"/>
      <c r="E444" s="403"/>
      <c r="F444" s="403"/>
      <c r="G444" s="403"/>
      <c r="H444" s="403"/>
      <c r="I444" s="403"/>
      <c r="J444" s="403"/>
      <c r="K444" s="403"/>
      <c r="L444" s="403"/>
      <c r="M444" s="403"/>
      <c r="N444" s="403"/>
      <c r="O444" s="403"/>
      <c r="P444" s="403"/>
      <c r="Q444" s="403"/>
      <c r="R444" s="403"/>
      <c r="S444" s="403"/>
    </row>
    <row r="445" ht="16.5" spans="1:19">
      <c r="A445" s="367"/>
      <c r="B445" s="403"/>
      <c r="C445" s="403"/>
      <c r="D445" s="403"/>
      <c r="E445" s="403"/>
      <c r="F445" s="403"/>
      <c r="G445" s="403"/>
      <c r="H445" s="403"/>
      <c r="I445" s="403"/>
      <c r="J445" s="403"/>
      <c r="K445" s="403"/>
      <c r="L445" s="403"/>
      <c r="M445" s="403"/>
      <c r="N445" s="403"/>
      <c r="O445" s="403"/>
      <c r="P445" s="403"/>
      <c r="Q445" s="403"/>
      <c r="R445" s="403"/>
      <c r="S445" s="403"/>
    </row>
    <row r="446" ht="16.5" spans="1:19">
      <c r="A446" s="466" t="s">
        <v>2857</v>
      </c>
      <c r="B446" s="466"/>
      <c r="C446" s="466"/>
      <c r="D446" s="466"/>
      <c r="E446" s="466"/>
      <c r="F446" s="466"/>
      <c r="G446" s="466"/>
      <c r="H446" s="466"/>
      <c r="I446" s="466"/>
      <c r="J446" s="466"/>
      <c r="K446" s="466"/>
      <c r="L446" s="466"/>
      <c r="M446" s="466"/>
      <c r="N446" s="466"/>
      <c r="O446" s="466"/>
      <c r="P446" s="466"/>
      <c r="Q446" s="466"/>
      <c r="R446" s="466"/>
      <c r="S446" s="466"/>
    </row>
    <row r="447" ht="16.5" spans="1:19">
      <c r="A447" s="466"/>
      <c r="B447" s="466"/>
      <c r="C447" s="466"/>
      <c r="D447" s="466"/>
      <c r="E447" s="466"/>
      <c r="F447" s="466"/>
      <c r="G447" s="466"/>
      <c r="H447" s="466"/>
      <c r="I447" s="466"/>
      <c r="J447" s="466"/>
      <c r="K447" s="466"/>
      <c r="L447" s="466"/>
      <c r="M447" s="466"/>
      <c r="N447" s="466"/>
      <c r="O447" s="466"/>
      <c r="P447" s="466"/>
      <c r="Q447" s="466"/>
      <c r="R447" s="466"/>
      <c r="S447" s="466"/>
    </row>
    <row r="448" ht="16.5" spans="1:19">
      <c r="A448" s="466" t="s">
        <v>2858</v>
      </c>
      <c r="B448" s="466" t="s">
        <v>2859</v>
      </c>
      <c r="C448" s="466"/>
      <c r="D448" s="466"/>
      <c r="E448" s="466"/>
      <c r="F448" s="466"/>
      <c r="G448" s="466"/>
      <c r="H448" s="466"/>
      <c r="I448" s="466"/>
      <c r="J448" s="466"/>
      <c r="K448" s="466"/>
      <c r="L448" s="466"/>
      <c r="M448" s="466"/>
      <c r="N448" s="466"/>
      <c r="O448" s="466"/>
      <c r="P448" s="466"/>
      <c r="Q448" s="466"/>
      <c r="R448" s="466"/>
      <c r="S448" s="466"/>
    </row>
    <row r="449" ht="16.5" spans="1:19">
      <c r="A449" s="466"/>
      <c r="B449" s="466" t="s">
        <v>2860</v>
      </c>
      <c r="C449" s="466"/>
      <c r="D449" s="466"/>
      <c r="E449" s="466"/>
      <c r="F449" s="466"/>
      <c r="G449" s="466"/>
      <c r="H449" s="466"/>
      <c r="I449" s="466"/>
      <c r="J449" s="466"/>
      <c r="K449" s="466"/>
      <c r="L449" s="466"/>
      <c r="M449" s="466"/>
      <c r="N449" s="466"/>
      <c r="O449" s="466"/>
      <c r="P449" s="466"/>
      <c r="Q449" s="466"/>
      <c r="R449" s="466"/>
      <c r="S449" s="466"/>
    </row>
    <row r="450" ht="16.5" spans="1:19">
      <c r="A450" s="467" t="s">
        <v>2861</v>
      </c>
      <c r="B450" s="403"/>
      <c r="C450" s="403"/>
      <c r="D450" s="403"/>
      <c r="E450" s="403"/>
      <c r="F450" s="403"/>
      <c r="G450" s="403"/>
      <c r="H450" s="403"/>
      <c r="I450" s="403"/>
      <c r="J450" s="403"/>
      <c r="K450" s="403"/>
      <c r="L450" s="403"/>
      <c r="M450" s="403"/>
      <c r="N450" s="403"/>
      <c r="O450" s="403"/>
      <c r="P450" s="403"/>
      <c r="Q450" s="403"/>
      <c r="R450" s="403"/>
      <c r="S450" s="403"/>
    </row>
    <row r="451" ht="16.5" spans="1:19">
      <c r="A451" s="367"/>
      <c r="B451" s="403"/>
      <c r="C451" s="403"/>
      <c r="D451" s="403"/>
      <c r="E451" s="403"/>
      <c r="F451" s="403"/>
      <c r="G451" s="403"/>
      <c r="H451" s="403"/>
      <c r="I451" s="403"/>
      <c r="J451" s="403"/>
      <c r="K451" s="403"/>
      <c r="L451" s="403"/>
      <c r="M451" s="403"/>
      <c r="N451" s="403"/>
      <c r="O451" s="403"/>
      <c r="P451" s="403"/>
      <c r="Q451" s="403"/>
      <c r="R451" s="403"/>
      <c r="S451" s="403"/>
    </row>
    <row r="452" ht="16.5" spans="1:19">
      <c r="A452" s="467" t="s">
        <v>2862</v>
      </c>
      <c r="B452" s="367" t="s">
        <v>2863</v>
      </c>
      <c r="C452" s="403"/>
      <c r="D452" s="403"/>
      <c r="E452" s="403"/>
      <c r="F452" s="403"/>
      <c r="G452" s="403"/>
      <c r="H452" s="403"/>
      <c r="I452" s="403"/>
      <c r="J452" s="403"/>
      <c r="K452" s="403"/>
      <c r="L452" s="403"/>
      <c r="M452" s="403"/>
      <c r="N452" s="403"/>
      <c r="O452" s="403"/>
      <c r="P452" s="403"/>
      <c r="Q452" s="403"/>
      <c r="R452" s="403"/>
      <c r="S452" s="403"/>
    </row>
    <row r="453" ht="16.5" spans="1:19">
      <c r="A453" s="367"/>
      <c r="B453" s="403"/>
      <c r="C453" s="403"/>
      <c r="D453" s="403"/>
      <c r="E453" s="403"/>
      <c r="F453" s="403"/>
      <c r="G453" s="403"/>
      <c r="H453" s="403"/>
      <c r="I453" s="403"/>
      <c r="J453" s="403"/>
      <c r="K453" s="403"/>
      <c r="L453" s="403"/>
      <c r="M453" s="403"/>
      <c r="N453" s="403"/>
      <c r="O453" s="403"/>
      <c r="P453" s="403"/>
      <c r="Q453" s="403"/>
      <c r="R453" s="403"/>
      <c r="S453" s="403"/>
    </row>
    <row r="454" ht="16.5" spans="1:19">
      <c r="A454" s="466" t="s">
        <v>2864</v>
      </c>
      <c r="B454" s="466"/>
      <c r="C454" s="466"/>
      <c r="D454" s="466"/>
      <c r="E454" s="466"/>
      <c r="F454" s="466"/>
      <c r="G454" s="466"/>
      <c r="H454" s="466"/>
      <c r="I454" s="466"/>
      <c r="J454" s="466"/>
      <c r="K454" s="466"/>
      <c r="L454" s="466"/>
      <c r="M454" s="466"/>
      <c r="N454" s="466"/>
      <c r="O454" s="466"/>
      <c r="P454" s="466"/>
      <c r="Q454" s="466"/>
      <c r="R454" s="466"/>
      <c r="S454" s="466"/>
    </row>
    <row r="455" ht="16.5" spans="1:19">
      <c r="A455" s="466"/>
      <c r="B455" s="466"/>
      <c r="C455" s="466"/>
      <c r="D455" s="466"/>
      <c r="E455" s="466"/>
      <c r="F455" s="466"/>
      <c r="G455" s="466"/>
      <c r="H455" s="466"/>
      <c r="I455" s="466"/>
      <c r="J455" s="466"/>
      <c r="K455" s="466"/>
      <c r="L455" s="466"/>
      <c r="M455" s="466"/>
      <c r="N455" s="466"/>
      <c r="O455" s="466"/>
      <c r="P455" s="466"/>
      <c r="Q455" s="466"/>
      <c r="R455" s="466"/>
      <c r="S455" s="466"/>
    </row>
    <row r="456" ht="16.5" spans="1:19">
      <c r="A456" s="466" t="s">
        <v>2865</v>
      </c>
      <c r="B456" s="466" t="s">
        <v>2866</v>
      </c>
      <c r="C456" s="466"/>
      <c r="D456" s="466"/>
      <c r="E456" s="466"/>
      <c r="F456" s="466"/>
      <c r="G456" s="466"/>
      <c r="H456" s="466"/>
      <c r="I456" s="466"/>
      <c r="J456" s="466"/>
      <c r="K456" s="466"/>
      <c r="L456" s="466"/>
      <c r="M456" s="466"/>
      <c r="N456" s="466"/>
      <c r="O456" s="466"/>
      <c r="P456" s="466"/>
      <c r="Q456" s="466"/>
      <c r="R456" s="466"/>
      <c r="S456" s="466"/>
    </row>
    <row r="457" ht="16.5" spans="1:19">
      <c r="A457" s="466"/>
      <c r="B457" s="466" t="s">
        <v>2867</v>
      </c>
      <c r="C457" s="466"/>
      <c r="D457" s="466"/>
      <c r="E457" s="466"/>
      <c r="F457" s="466"/>
      <c r="G457" s="466"/>
      <c r="H457" s="466"/>
      <c r="I457" s="466"/>
      <c r="J457" s="466"/>
      <c r="K457" s="466"/>
      <c r="L457" s="466"/>
      <c r="M457" s="466"/>
      <c r="N457" s="466"/>
      <c r="O457" s="466"/>
      <c r="P457" s="466"/>
      <c r="Q457" s="466"/>
      <c r="R457" s="466"/>
      <c r="S457" s="466"/>
    </row>
    <row r="458" ht="16.5" spans="1:19">
      <c r="A458" s="467" t="s">
        <v>2868</v>
      </c>
      <c r="B458" s="403"/>
      <c r="C458" s="403"/>
      <c r="D458" s="403"/>
      <c r="E458" s="403"/>
      <c r="F458" s="403"/>
      <c r="G458" s="403"/>
      <c r="H458" s="403"/>
      <c r="I458" s="403"/>
      <c r="J458" s="403"/>
      <c r="K458" s="403"/>
      <c r="L458" s="403"/>
      <c r="M458" s="403"/>
      <c r="N458" s="403"/>
      <c r="O458" s="403"/>
      <c r="P458" s="403"/>
      <c r="Q458" s="403"/>
      <c r="R458" s="403"/>
      <c r="S458" s="403"/>
    </row>
    <row r="459" ht="16.5" spans="1:19">
      <c r="A459" s="367"/>
      <c r="B459" s="403"/>
      <c r="C459" s="403"/>
      <c r="D459" s="403"/>
      <c r="E459" s="403"/>
      <c r="F459" s="403"/>
      <c r="G459" s="403"/>
      <c r="H459" s="403"/>
      <c r="I459" s="403"/>
      <c r="J459" s="403"/>
      <c r="K459" s="403"/>
      <c r="L459" s="403"/>
      <c r="M459" s="403"/>
      <c r="N459" s="403"/>
      <c r="O459" s="403"/>
      <c r="P459" s="403"/>
      <c r="Q459" s="403"/>
      <c r="R459" s="403"/>
      <c r="S459" s="403"/>
    </row>
    <row r="460" ht="16.5" spans="1:19">
      <c r="A460" s="467" t="s">
        <v>2869</v>
      </c>
      <c r="B460" s="367" t="s">
        <v>2870</v>
      </c>
      <c r="C460" s="403"/>
      <c r="D460" s="403"/>
      <c r="E460" s="403"/>
      <c r="F460" s="403"/>
      <c r="G460" s="403"/>
      <c r="H460" s="403"/>
      <c r="I460" s="403"/>
      <c r="J460" s="403"/>
      <c r="K460" s="403"/>
      <c r="L460" s="403"/>
      <c r="M460" s="403"/>
      <c r="N460" s="403"/>
      <c r="O460" s="403"/>
      <c r="P460" s="403"/>
      <c r="Q460" s="403"/>
      <c r="R460" s="403"/>
      <c r="S460" s="403"/>
    </row>
    <row r="461" ht="16.5" spans="1:19">
      <c r="A461" s="367"/>
      <c r="B461" s="367" t="s">
        <v>2536</v>
      </c>
      <c r="C461" s="403"/>
      <c r="D461" s="403"/>
      <c r="E461" s="403"/>
      <c r="F461" s="403"/>
      <c r="G461" s="403"/>
      <c r="H461" s="403"/>
      <c r="I461" s="403"/>
      <c r="J461" s="403"/>
      <c r="K461" s="403"/>
      <c r="L461" s="403"/>
      <c r="M461" s="403"/>
      <c r="N461" s="403"/>
      <c r="O461" s="403"/>
      <c r="P461" s="403"/>
      <c r="Q461" s="403"/>
      <c r="R461" s="403"/>
      <c r="S461" s="403"/>
    </row>
    <row r="462" ht="16.5" spans="1:19">
      <c r="A462" s="466" t="s">
        <v>2871</v>
      </c>
      <c r="B462" s="466"/>
      <c r="C462" s="466"/>
      <c r="D462" s="466"/>
      <c r="E462" s="466"/>
      <c r="F462" s="466"/>
      <c r="G462" s="466"/>
      <c r="H462" s="466"/>
      <c r="I462" s="466"/>
      <c r="J462" s="466"/>
      <c r="K462" s="466"/>
      <c r="L462" s="466"/>
      <c r="M462" s="466"/>
      <c r="N462" s="466"/>
      <c r="O462" s="466"/>
      <c r="P462" s="466"/>
      <c r="Q462" s="466"/>
      <c r="R462" s="466"/>
      <c r="S462" s="466"/>
    </row>
    <row r="463" ht="16.5" spans="1:19">
      <c r="A463" s="466"/>
      <c r="B463" s="466"/>
      <c r="C463" s="466"/>
      <c r="D463" s="466"/>
      <c r="E463" s="466"/>
      <c r="F463" s="466"/>
      <c r="G463" s="466"/>
      <c r="H463" s="466"/>
      <c r="I463" s="466"/>
      <c r="J463" s="466"/>
      <c r="K463" s="466"/>
      <c r="L463" s="466"/>
      <c r="M463" s="466"/>
      <c r="N463" s="466"/>
      <c r="O463" s="466"/>
      <c r="P463" s="466"/>
      <c r="Q463" s="466"/>
      <c r="R463" s="466"/>
      <c r="S463" s="466"/>
    </row>
    <row r="464" ht="16.5" spans="1:19">
      <c r="A464" s="466" t="s">
        <v>2872</v>
      </c>
      <c r="B464" s="466" t="s">
        <v>2873</v>
      </c>
      <c r="C464" s="466"/>
      <c r="D464" s="466"/>
      <c r="E464" s="466"/>
      <c r="F464" s="466"/>
      <c r="G464" s="466"/>
      <c r="H464" s="466"/>
      <c r="I464" s="466"/>
      <c r="J464" s="466"/>
      <c r="K464" s="466"/>
      <c r="L464" s="466"/>
      <c r="M464" s="466"/>
      <c r="N464" s="466"/>
      <c r="O464" s="466"/>
      <c r="P464" s="466"/>
      <c r="Q464" s="466"/>
      <c r="R464" s="466"/>
      <c r="S464" s="466"/>
    </row>
    <row r="465" ht="16.5" spans="1:19">
      <c r="A465" s="466"/>
      <c r="B465" s="466" t="s">
        <v>2874</v>
      </c>
      <c r="C465" s="466"/>
      <c r="D465" s="466"/>
      <c r="E465" s="466"/>
      <c r="F465" s="466"/>
      <c r="G465" s="466"/>
      <c r="H465" s="466"/>
      <c r="I465" s="466"/>
      <c r="J465" s="466"/>
      <c r="K465" s="466"/>
      <c r="L465" s="466"/>
      <c r="M465" s="466"/>
      <c r="N465" s="466"/>
      <c r="O465" s="466"/>
      <c r="P465" s="466"/>
      <c r="Q465" s="466"/>
      <c r="R465" s="466"/>
      <c r="S465" s="466"/>
    </row>
    <row r="466" ht="16.5" spans="1:19">
      <c r="A466" s="467" t="s">
        <v>2875</v>
      </c>
      <c r="B466" s="403"/>
      <c r="C466" s="403"/>
      <c r="D466" s="403"/>
      <c r="E466" s="403"/>
      <c r="F466" s="403"/>
      <c r="G466" s="403"/>
      <c r="H466" s="403"/>
      <c r="I466" s="403"/>
      <c r="J466" s="403"/>
      <c r="K466" s="403"/>
      <c r="L466" s="403"/>
      <c r="M466" s="403"/>
      <c r="N466" s="403"/>
      <c r="O466" s="403"/>
      <c r="P466" s="403"/>
      <c r="Q466" s="403"/>
      <c r="R466" s="403"/>
      <c r="S466" s="403"/>
    </row>
    <row r="467" ht="16.5" spans="1:19">
      <c r="A467" s="367"/>
      <c r="B467" s="403"/>
      <c r="C467" s="403"/>
      <c r="D467" s="403"/>
      <c r="E467" s="403"/>
      <c r="F467" s="403"/>
      <c r="G467" s="403"/>
      <c r="H467" s="403"/>
      <c r="I467" s="403"/>
      <c r="J467" s="403"/>
      <c r="K467" s="403"/>
      <c r="L467" s="403"/>
      <c r="M467" s="403"/>
      <c r="N467" s="403"/>
      <c r="O467" s="403"/>
      <c r="P467" s="403"/>
      <c r="Q467" s="403"/>
      <c r="R467" s="403"/>
      <c r="S467" s="403"/>
    </row>
    <row r="468" ht="16.5" spans="1:19">
      <c r="A468" s="467" t="s">
        <v>2876</v>
      </c>
      <c r="B468" s="367" t="s">
        <v>2877</v>
      </c>
      <c r="C468" s="403"/>
      <c r="D468" s="403"/>
      <c r="E468" s="403"/>
      <c r="F468" s="403"/>
      <c r="G468" s="403"/>
      <c r="H468" s="403"/>
      <c r="I468" s="403"/>
      <c r="J468" s="403"/>
      <c r="K468" s="403"/>
      <c r="L468" s="403"/>
      <c r="M468" s="403"/>
      <c r="N468" s="403"/>
      <c r="O468" s="403"/>
      <c r="P468" s="403"/>
      <c r="Q468" s="403"/>
      <c r="R468" s="403"/>
      <c r="S468" s="403"/>
    </row>
    <row r="469" ht="16.5" spans="1:19">
      <c r="A469" s="367"/>
      <c r="B469" s="403" t="s">
        <v>2878</v>
      </c>
      <c r="C469" s="403"/>
      <c r="D469" s="403"/>
      <c r="E469" s="403"/>
      <c r="F469" s="403"/>
      <c r="G469" s="403"/>
      <c r="H469" s="403"/>
      <c r="I469" s="403"/>
      <c r="J469" s="403"/>
      <c r="K469" s="403"/>
      <c r="L469" s="403"/>
      <c r="M469" s="403"/>
      <c r="N469" s="403"/>
      <c r="O469" s="403"/>
      <c r="P469" s="403"/>
      <c r="Q469" s="403"/>
      <c r="R469" s="403"/>
      <c r="S469" s="403"/>
    </row>
    <row r="470" ht="16.5" spans="1:19">
      <c r="A470" s="466" t="s">
        <v>2879</v>
      </c>
      <c r="B470" s="466"/>
      <c r="C470" s="466"/>
      <c r="D470" s="466"/>
      <c r="E470" s="466"/>
      <c r="F470" s="466"/>
      <c r="G470" s="466"/>
      <c r="H470" s="466"/>
      <c r="I470" s="466"/>
      <c r="J470" s="466"/>
      <c r="K470" s="466"/>
      <c r="L470" s="466"/>
      <c r="M470" s="466"/>
      <c r="N470" s="466"/>
      <c r="O470" s="466"/>
      <c r="P470" s="466"/>
      <c r="Q470" s="466"/>
      <c r="R470" s="466"/>
      <c r="S470" s="466"/>
    </row>
    <row r="471" ht="16.5" spans="1:19">
      <c r="A471" s="466"/>
      <c r="B471" s="466"/>
      <c r="C471" s="466"/>
      <c r="D471" s="466"/>
      <c r="E471" s="466"/>
      <c r="F471" s="466"/>
      <c r="G471" s="466"/>
      <c r="H471" s="466"/>
      <c r="I471" s="466"/>
      <c r="J471" s="466"/>
      <c r="K471" s="466"/>
      <c r="L471" s="466"/>
      <c r="M471" s="466"/>
      <c r="N471" s="466"/>
      <c r="O471" s="466"/>
      <c r="P471" s="466"/>
      <c r="Q471" s="466"/>
      <c r="R471" s="466"/>
      <c r="S471" s="466"/>
    </row>
    <row r="472" ht="16.5" spans="1:19">
      <c r="A472" s="466" t="s">
        <v>2880</v>
      </c>
      <c r="B472" s="466" t="s">
        <v>2881</v>
      </c>
      <c r="C472" s="466"/>
      <c r="D472" s="466"/>
      <c r="E472" s="466"/>
      <c r="F472" s="466"/>
      <c r="G472" s="466"/>
      <c r="H472" s="466"/>
      <c r="I472" s="466"/>
      <c r="J472" s="466"/>
      <c r="K472" s="466"/>
      <c r="L472" s="466"/>
      <c r="M472" s="466"/>
      <c r="N472" s="466"/>
      <c r="O472" s="466"/>
      <c r="P472" s="466"/>
      <c r="Q472" s="466"/>
      <c r="R472" s="466"/>
      <c r="S472" s="466"/>
    </row>
    <row r="473" ht="16.5" spans="1:19">
      <c r="A473" s="466"/>
      <c r="B473" s="466"/>
      <c r="C473" s="466"/>
      <c r="D473" s="466"/>
      <c r="E473" s="466"/>
      <c r="F473" s="466"/>
      <c r="G473" s="466"/>
      <c r="H473" s="466"/>
      <c r="I473" s="466"/>
      <c r="J473" s="466"/>
      <c r="K473" s="466"/>
      <c r="L473" s="466"/>
      <c r="M473" s="466"/>
      <c r="N473" s="466"/>
      <c r="O473" s="466"/>
      <c r="P473" s="466"/>
      <c r="Q473" s="466"/>
      <c r="R473" s="466"/>
      <c r="S473" s="466"/>
    </row>
    <row r="474" ht="16.5" spans="1:19">
      <c r="A474" s="467" t="s">
        <v>2882</v>
      </c>
      <c r="B474" s="367" t="s">
        <v>2883</v>
      </c>
      <c r="C474" s="403"/>
      <c r="D474" s="403"/>
      <c r="E474" s="403"/>
      <c r="F474" s="403"/>
      <c r="G474" s="403"/>
      <c r="H474" s="403"/>
      <c r="I474" s="403"/>
      <c r="J474" s="403"/>
      <c r="K474" s="403"/>
      <c r="L474" s="403"/>
      <c r="M474" s="403"/>
      <c r="N474" s="403"/>
      <c r="O474" s="403"/>
      <c r="P474" s="403"/>
      <c r="Q474" s="403"/>
      <c r="R474" s="403"/>
      <c r="S474" s="403"/>
    </row>
    <row r="475" ht="16.5" spans="1:19">
      <c r="A475" s="367"/>
      <c r="B475" s="403" t="s">
        <v>2884</v>
      </c>
      <c r="C475" s="403"/>
      <c r="D475" s="403"/>
      <c r="E475" s="403"/>
      <c r="F475" s="403"/>
      <c r="G475" s="403"/>
      <c r="H475" s="403"/>
      <c r="I475" s="403"/>
      <c r="J475" s="403"/>
      <c r="K475" s="403"/>
      <c r="L475" s="403"/>
      <c r="M475" s="403"/>
      <c r="N475" s="403"/>
      <c r="O475" s="403"/>
      <c r="P475" s="403"/>
      <c r="Q475" s="403"/>
      <c r="R475" s="403"/>
      <c r="S475" s="403"/>
    </row>
    <row r="476" ht="16.5" spans="1:19">
      <c r="A476" s="467" t="s">
        <v>2885</v>
      </c>
      <c r="B476" s="367" t="s">
        <v>2886</v>
      </c>
      <c r="C476" s="403"/>
      <c r="D476" s="403"/>
      <c r="E476" s="403"/>
      <c r="F476" s="403"/>
      <c r="G476" s="403"/>
      <c r="H476" s="403"/>
      <c r="I476" s="403"/>
      <c r="J476" s="403"/>
      <c r="K476" s="403"/>
      <c r="L476" s="403"/>
      <c r="M476" s="403"/>
      <c r="N476" s="403"/>
      <c r="O476" s="403"/>
      <c r="P476" s="403"/>
      <c r="Q476" s="403"/>
      <c r="R476" s="403"/>
      <c r="S476" s="403"/>
    </row>
    <row r="477" ht="16.5" spans="1:19">
      <c r="A477" s="367"/>
      <c r="B477" s="403" t="s">
        <v>2887</v>
      </c>
      <c r="C477" s="403"/>
      <c r="D477" s="403"/>
      <c r="E477" s="403"/>
      <c r="F477" s="403"/>
      <c r="G477" s="403"/>
      <c r="H477" s="403"/>
      <c r="I477" s="403"/>
      <c r="J477" s="403"/>
      <c r="K477" s="403"/>
      <c r="L477" s="403"/>
      <c r="M477" s="403"/>
      <c r="N477" s="403"/>
      <c r="O477" s="403"/>
      <c r="P477" s="403"/>
      <c r="Q477" s="403"/>
      <c r="R477" s="403"/>
      <c r="S477" s="403"/>
    </row>
    <row r="478" ht="16.5" spans="1:19">
      <c r="A478" s="466" t="s">
        <v>2888</v>
      </c>
      <c r="B478" s="466"/>
      <c r="C478" s="466"/>
      <c r="D478" s="466"/>
      <c r="E478" s="466"/>
      <c r="F478" s="466"/>
      <c r="G478" s="466"/>
      <c r="H478" s="466"/>
      <c r="I478" s="466"/>
      <c r="J478" s="466"/>
      <c r="K478" s="466"/>
      <c r="L478" s="466"/>
      <c r="M478" s="466"/>
      <c r="N478" s="466"/>
      <c r="O478" s="466"/>
      <c r="P478" s="466"/>
      <c r="Q478" s="466"/>
      <c r="R478" s="466"/>
      <c r="S478" s="466"/>
    </row>
    <row r="479" ht="16.5" spans="1:19">
      <c r="A479" s="466"/>
      <c r="B479" s="466"/>
      <c r="C479" s="466"/>
      <c r="D479" s="466"/>
      <c r="E479" s="466"/>
      <c r="F479" s="466"/>
      <c r="G479" s="466"/>
      <c r="H479" s="466"/>
      <c r="I479" s="466"/>
      <c r="J479" s="466"/>
      <c r="K479" s="466"/>
      <c r="L479" s="466"/>
      <c r="M479" s="466"/>
      <c r="N479" s="466"/>
      <c r="O479" s="466"/>
      <c r="P479" s="466"/>
      <c r="Q479" s="466"/>
      <c r="R479" s="466"/>
      <c r="S479" s="466"/>
    </row>
    <row r="480" ht="16.5" spans="1:19">
      <c r="A480" s="466" t="s">
        <v>2889</v>
      </c>
      <c r="B480" s="466" t="s">
        <v>2890</v>
      </c>
      <c r="C480" s="466"/>
      <c r="D480" s="466"/>
      <c r="E480" s="466"/>
      <c r="F480" s="466"/>
      <c r="G480" s="466"/>
      <c r="H480" s="466"/>
      <c r="I480" s="466"/>
      <c r="J480" s="466"/>
      <c r="K480" s="466"/>
      <c r="L480" s="466"/>
      <c r="M480" s="466"/>
      <c r="N480" s="466"/>
      <c r="O480" s="466"/>
      <c r="P480" s="466"/>
      <c r="Q480" s="466"/>
      <c r="R480" s="466"/>
      <c r="S480" s="466"/>
    </row>
    <row r="481" ht="16.5" spans="1:19">
      <c r="A481" s="466"/>
      <c r="B481" s="466"/>
      <c r="C481" s="466"/>
      <c r="D481" s="466"/>
      <c r="E481" s="466"/>
      <c r="F481" s="466"/>
      <c r="G481" s="466"/>
      <c r="H481" s="466"/>
      <c r="I481" s="466"/>
      <c r="J481" s="466"/>
      <c r="K481" s="466"/>
      <c r="L481" s="466"/>
      <c r="M481" s="466"/>
      <c r="N481" s="466"/>
      <c r="O481" s="466"/>
      <c r="P481" s="466"/>
      <c r="Q481" s="466"/>
      <c r="R481" s="466"/>
      <c r="S481" s="466"/>
    </row>
    <row r="482" ht="16.5" spans="1:19">
      <c r="A482" s="467" t="s">
        <v>2891</v>
      </c>
      <c r="B482" s="403"/>
      <c r="C482" s="403"/>
      <c r="D482" s="403"/>
      <c r="E482" s="403"/>
      <c r="F482" s="403"/>
      <c r="G482" s="403"/>
      <c r="H482" s="403"/>
      <c r="I482" s="403"/>
      <c r="J482" s="403"/>
      <c r="K482" s="403"/>
      <c r="L482" s="403"/>
      <c r="M482" s="403"/>
      <c r="N482" s="403"/>
      <c r="O482" s="403"/>
      <c r="P482" s="403"/>
      <c r="Q482" s="403"/>
      <c r="R482" s="403"/>
      <c r="S482" s="403"/>
    </row>
    <row r="483" ht="16.5" spans="1:19">
      <c r="A483" s="367"/>
      <c r="B483" s="367" t="s">
        <v>2892</v>
      </c>
      <c r="C483" s="403"/>
      <c r="D483" s="403"/>
      <c r="E483" s="403"/>
      <c r="F483" s="403"/>
      <c r="G483" s="403"/>
      <c r="H483" s="403"/>
      <c r="I483" s="403"/>
      <c r="J483" s="403"/>
      <c r="K483" s="403"/>
      <c r="L483" s="403"/>
      <c r="M483" s="403"/>
      <c r="N483" s="403"/>
      <c r="O483" s="403"/>
      <c r="P483" s="403"/>
      <c r="Q483" s="403"/>
      <c r="R483" s="403"/>
      <c r="S483" s="403"/>
    </row>
    <row r="484" ht="16.5" spans="1:19">
      <c r="A484" s="467" t="s">
        <v>2893</v>
      </c>
      <c r="B484" s="367" t="s">
        <v>2894</v>
      </c>
      <c r="C484" s="403"/>
      <c r="D484" s="403"/>
      <c r="E484" s="403"/>
      <c r="F484" s="403"/>
      <c r="G484" s="403"/>
      <c r="H484" s="403"/>
      <c r="I484" s="403"/>
      <c r="J484" s="403"/>
      <c r="K484" s="403"/>
      <c r="L484" s="403"/>
      <c r="M484" s="403"/>
      <c r="N484" s="403"/>
      <c r="O484" s="403"/>
      <c r="P484" s="403"/>
      <c r="Q484" s="403"/>
      <c r="R484" s="403"/>
      <c r="S484" s="403"/>
    </row>
    <row r="485" ht="16.5" spans="1:19">
      <c r="A485" s="367"/>
      <c r="B485" s="403" t="s">
        <v>2895</v>
      </c>
      <c r="C485" s="403"/>
      <c r="D485" s="403"/>
      <c r="E485" s="403"/>
      <c r="F485" s="403"/>
      <c r="G485" s="403"/>
      <c r="H485" s="403"/>
      <c r="I485" s="403"/>
      <c r="J485" s="403"/>
      <c r="K485" s="403"/>
      <c r="L485" s="403"/>
      <c r="M485" s="403"/>
      <c r="N485" s="403"/>
      <c r="O485" s="403"/>
      <c r="P485" s="403"/>
      <c r="Q485" s="403"/>
      <c r="R485" s="403"/>
      <c r="S485" s="403"/>
    </row>
    <row r="486" ht="16.5" spans="1:19">
      <c r="A486" s="466" t="s">
        <v>2896</v>
      </c>
      <c r="B486" s="466"/>
      <c r="C486" s="466"/>
      <c r="D486" s="466"/>
      <c r="E486" s="466"/>
      <c r="F486" s="466"/>
      <c r="G486" s="466"/>
      <c r="H486" s="466"/>
      <c r="I486" s="466"/>
      <c r="J486" s="466"/>
      <c r="K486" s="466"/>
      <c r="L486" s="466"/>
      <c r="M486" s="466"/>
      <c r="N486" s="466"/>
      <c r="O486" s="466"/>
      <c r="P486" s="466"/>
      <c r="Q486" s="466"/>
      <c r="R486" s="466"/>
      <c r="S486" s="466"/>
    </row>
    <row r="487" ht="16.5" spans="1:19">
      <c r="A487" s="466"/>
      <c r="B487" s="466"/>
      <c r="C487" s="466"/>
      <c r="D487" s="466"/>
      <c r="E487" s="466"/>
      <c r="F487" s="466"/>
      <c r="G487" s="466"/>
      <c r="H487" s="466"/>
      <c r="I487" s="466"/>
      <c r="J487" s="466"/>
      <c r="K487" s="466"/>
      <c r="L487" s="466"/>
      <c r="M487" s="466"/>
      <c r="N487" s="466"/>
      <c r="O487" s="466"/>
      <c r="P487" s="466"/>
      <c r="Q487" s="466"/>
      <c r="R487" s="466"/>
      <c r="S487" s="466"/>
    </row>
    <row r="488" ht="16.5" spans="1:19">
      <c r="A488" s="466" t="s">
        <v>2625</v>
      </c>
      <c r="B488" s="466" t="s">
        <v>2897</v>
      </c>
      <c r="C488" s="466"/>
      <c r="D488" s="466"/>
      <c r="E488" s="466"/>
      <c r="F488" s="466"/>
      <c r="G488" s="466"/>
      <c r="H488" s="466"/>
      <c r="I488" s="466"/>
      <c r="J488" s="466"/>
      <c r="K488" s="466"/>
      <c r="L488" s="466"/>
      <c r="M488" s="466"/>
      <c r="N488" s="466"/>
      <c r="O488" s="466"/>
      <c r="P488" s="466"/>
      <c r="Q488" s="466"/>
      <c r="R488" s="466"/>
      <c r="S488" s="466"/>
    </row>
    <row r="489" ht="16.5" spans="1:19">
      <c r="A489" s="466"/>
      <c r="B489" s="466"/>
      <c r="C489" s="466"/>
      <c r="D489" s="466"/>
      <c r="E489" s="466"/>
      <c r="F489" s="466"/>
      <c r="G489" s="466"/>
      <c r="H489" s="466"/>
      <c r="I489" s="466"/>
      <c r="J489" s="466"/>
      <c r="K489" s="466"/>
      <c r="L489" s="466"/>
      <c r="M489" s="466"/>
      <c r="N489" s="466"/>
      <c r="O489" s="466"/>
      <c r="P489" s="466"/>
      <c r="Q489" s="466"/>
      <c r="R489" s="466"/>
      <c r="S489" s="466"/>
    </row>
    <row r="490" ht="16.5" spans="1:19">
      <c r="A490" s="467" t="s">
        <v>2898</v>
      </c>
      <c r="B490" s="403"/>
      <c r="C490" s="403"/>
      <c r="D490" s="403"/>
      <c r="E490" s="403"/>
      <c r="F490" s="403"/>
      <c r="G490" s="403"/>
      <c r="H490" s="403"/>
      <c r="I490" s="403"/>
      <c r="J490" s="403"/>
      <c r="K490" s="403"/>
      <c r="L490" s="403"/>
      <c r="M490" s="403"/>
      <c r="N490" s="403"/>
      <c r="O490" s="403"/>
      <c r="P490" s="403"/>
      <c r="Q490" s="403"/>
      <c r="R490" s="403"/>
      <c r="S490" s="403"/>
    </row>
    <row r="491" ht="16.5" spans="1:19">
      <c r="A491" s="367"/>
      <c r="B491" s="403"/>
      <c r="C491" s="403"/>
      <c r="D491" s="403"/>
      <c r="E491" s="403"/>
      <c r="F491" s="403"/>
      <c r="G491" s="403"/>
      <c r="H491" s="403"/>
      <c r="I491" s="403"/>
      <c r="J491" s="403"/>
      <c r="K491" s="403"/>
      <c r="L491" s="403"/>
      <c r="M491" s="403"/>
      <c r="N491" s="403"/>
      <c r="O491" s="403"/>
      <c r="P491" s="403"/>
      <c r="Q491" s="403"/>
      <c r="R491" s="403"/>
      <c r="S491" s="403"/>
    </row>
    <row r="492" ht="16.5" spans="1:19">
      <c r="A492" s="467" t="s">
        <v>2899</v>
      </c>
      <c r="B492" s="367" t="s">
        <v>2900</v>
      </c>
      <c r="C492" s="403"/>
      <c r="D492" s="403"/>
      <c r="E492" s="403"/>
      <c r="F492" s="403"/>
      <c r="G492" s="403"/>
      <c r="H492" s="403"/>
      <c r="I492" s="403"/>
      <c r="J492" s="403"/>
      <c r="K492" s="403"/>
      <c r="L492" s="403"/>
      <c r="M492" s="403"/>
      <c r="N492" s="403"/>
      <c r="O492" s="403"/>
      <c r="P492" s="403"/>
      <c r="Q492" s="403"/>
      <c r="R492" s="403"/>
      <c r="S492" s="403"/>
    </row>
    <row r="493" ht="16.5" spans="1:19">
      <c r="A493" s="367"/>
      <c r="B493" s="403"/>
      <c r="C493" s="403"/>
      <c r="D493" s="403"/>
      <c r="E493" s="403"/>
      <c r="F493" s="403"/>
      <c r="G493" s="403"/>
      <c r="H493" s="403"/>
      <c r="I493" s="403"/>
      <c r="J493" s="403"/>
      <c r="K493" s="403"/>
      <c r="L493" s="403"/>
      <c r="M493" s="403"/>
      <c r="N493" s="403"/>
      <c r="O493" s="403"/>
      <c r="P493" s="403"/>
      <c r="Q493" s="403"/>
      <c r="R493" s="403"/>
      <c r="S493" s="403"/>
    </row>
  </sheetData>
  <mergeCells count="10">
    <mergeCell ref="A1:S1"/>
    <mergeCell ref="A2:S2"/>
    <mergeCell ref="A3:S3"/>
    <mergeCell ref="A4:S4"/>
    <mergeCell ref="A5:S5"/>
    <mergeCell ref="A6:S6"/>
    <mergeCell ref="A7:S7"/>
    <mergeCell ref="A8:S8"/>
    <mergeCell ref="A9:S9"/>
    <mergeCell ref="A10:S10"/>
  </mergeCells>
  <pageMargins left="0.75" right="0.75" top="1" bottom="1" header="0.5" footer="0.5"/>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351C75"/>
    <outlinePr summaryBelow="0" summaryRight="0"/>
  </sheetPr>
  <dimension ref="A1:H84"/>
  <sheetViews>
    <sheetView workbookViewId="0">
      <selection activeCell="A1" sqref="A1"/>
    </sheetView>
  </sheetViews>
  <sheetFormatPr defaultColWidth="11.2166666666667" defaultRowHeight="15" customHeight="1" outlineLevelCol="7"/>
  <cols>
    <col min="1" max="1" width="1.55833333333333" customWidth="1"/>
  </cols>
  <sheetData>
    <row r="1" spans="1:8">
      <c r="A1" s="438"/>
      <c r="B1" s="439"/>
      <c r="C1" s="440"/>
      <c r="D1" s="440"/>
      <c r="E1" s="440"/>
      <c r="F1" s="440"/>
      <c r="G1" s="440"/>
      <c r="H1" s="441"/>
    </row>
    <row r="2" ht="16.5" spans="1:8">
      <c r="A2" s="442"/>
      <c r="B2" s="443" t="s">
        <v>724</v>
      </c>
      <c r="C2" s="180"/>
      <c r="D2" s="180"/>
      <c r="E2" s="180"/>
      <c r="F2" s="180"/>
      <c r="G2" s="180"/>
      <c r="H2" s="181"/>
    </row>
    <row r="3" ht="14.25" spans="1:8">
      <c r="A3" s="442"/>
      <c r="B3" s="444" t="s">
        <v>2901</v>
      </c>
      <c r="C3" s="183"/>
      <c r="D3" s="183"/>
      <c r="E3" s="183"/>
      <c r="F3" s="183"/>
      <c r="G3" s="183"/>
      <c r="H3" s="184"/>
    </row>
    <row r="4" ht="14.25" spans="1:8">
      <c r="A4" s="442"/>
      <c r="B4" s="445" t="s">
        <v>2902</v>
      </c>
      <c r="C4" s="372"/>
      <c r="D4" s="372"/>
      <c r="E4" s="372"/>
      <c r="F4" s="372"/>
      <c r="G4" s="372"/>
      <c r="H4" s="382"/>
    </row>
    <row r="5" ht="14.25" spans="1:8">
      <c r="A5" s="442"/>
      <c r="B5" s="445" t="s">
        <v>2903</v>
      </c>
      <c r="C5" s="372"/>
      <c r="D5" s="372"/>
      <c r="E5" s="372"/>
      <c r="F5" s="372"/>
      <c r="G5" s="372"/>
      <c r="H5" s="382"/>
    </row>
    <row r="6" ht="14.25" spans="1:8">
      <c r="A6" s="442"/>
      <c r="B6" s="445" t="s">
        <v>2904</v>
      </c>
      <c r="C6" s="372"/>
      <c r="D6" s="372"/>
      <c r="E6" s="372"/>
      <c r="F6" s="372"/>
      <c r="G6" s="372"/>
      <c r="H6" s="382"/>
    </row>
    <row r="7" spans="1:8">
      <c r="A7" s="442"/>
      <c r="B7" s="446" t="s">
        <v>2905</v>
      </c>
      <c r="C7" s="375"/>
      <c r="D7" s="375"/>
      <c r="E7" s="375"/>
      <c r="F7" s="375"/>
      <c r="G7" s="375"/>
      <c r="H7" s="394"/>
    </row>
    <row r="8" spans="1:8">
      <c r="A8" s="447"/>
      <c r="B8" s="448"/>
      <c r="C8" s="448"/>
      <c r="D8" s="448"/>
      <c r="E8" s="448"/>
      <c r="F8" s="448"/>
      <c r="G8" s="448"/>
      <c r="H8" s="448"/>
    </row>
    <row r="9" ht="24" customHeight="1" spans="1:8">
      <c r="A9" s="449"/>
      <c r="B9" s="443" t="s">
        <v>2906</v>
      </c>
      <c r="C9" s="180"/>
      <c r="D9" s="180"/>
      <c r="E9" s="180"/>
      <c r="F9" s="180"/>
      <c r="G9" s="180"/>
      <c r="H9" s="181"/>
    </row>
    <row r="10" ht="14.25" spans="1:8">
      <c r="A10" s="450"/>
      <c r="B10" s="451" t="s">
        <v>2907</v>
      </c>
      <c r="C10" s="452"/>
      <c r="D10" s="452"/>
      <c r="E10" s="452"/>
      <c r="F10" s="452"/>
      <c r="G10" s="452"/>
      <c r="H10" s="453"/>
    </row>
    <row r="11" ht="14.25" spans="1:8">
      <c r="A11" s="450"/>
      <c r="B11" s="454"/>
      <c r="C11" s="183"/>
      <c r="D11" s="183"/>
      <c r="E11" s="183"/>
      <c r="F11" s="183"/>
      <c r="G11" s="183"/>
      <c r="H11" s="184"/>
    </row>
    <row r="12" ht="14.25" spans="1:8">
      <c r="A12" s="455"/>
      <c r="B12" s="456" t="s">
        <v>2908</v>
      </c>
      <c r="C12" s="452"/>
      <c r="D12" s="452"/>
      <c r="E12" s="452"/>
      <c r="F12" s="452"/>
      <c r="G12" s="452"/>
      <c r="H12" s="453"/>
    </row>
    <row r="13" ht="14.25" spans="1:8">
      <c r="A13" s="455"/>
      <c r="B13" s="53"/>
      <c r="H13" s="104"/>
    </row>
    <row r="14" ht="14.25" spans="1:8">
      <c r="A14" s="455"/>
      <c r="B14" s="53"/>
      <c r="H14" s="104"/>
    </row>
    <row r="15" ht="14.25" spans="1:8">
      <c r="A15" s="455"/>
      <c r="B15" s="53"/>
      <c r="H15" s="104"/>
    </row>
    <row r="16" ht="14.25" spans="1:8">
      <c r="A16" s="455"/>
      <c r="B16" s="53"/>
      <c r="H16" s="104"/>
    </row>
    <row r="17" ht="14.25" spans="1:8">
      <c r="A17" s="455"/>
      <c r="B17" s="53"/>
      <c r="H17" s="104"/>
    </row>
    <row r="18" ht="14.25" spans="1:8">
      <c r="A18" s="455"/>
      <c r="B18" s="53"/>
      <c r="H18" s="104"/>
    </row>
    <row r="19" ht="14.25" spans="1:8">
      <c r="A19" s="455"/>
      <c r="B19" s="53"/>
      <c r="H19" s="104"/>
    </row>
    <row r="20" ht="14.25" spans="1:8">
      <c r="A20" s="455"/>
      <c r="B20" s="53"/>
      <c r="H20" s="104"/>
    </row>
    <row r="21" ht="14.25" spans="1:8">
      <c r="A21" s="455"/>
      <c r="B21" s="53"/>
      <c r="H21" s="104"/>
    </row>
    <row r="22" spans="1:8">
      <c r="A22" s="455"/>
      <c r="B22" s="54"/>
      <c r="C22" s="55"/>
      <c r="D22" s="55"/>
      <c r="E22" s="55"/>
      <c r="F22" s="55"/>
      <c r="G22" s="55"/>
      <c r="H22" s="110"/>
    </row>
    <row r="23" spans="1:8">
      <c r="A23" s="447"/>
      <c r="B23" s="448"/>
      <c r="C23" s="448"/>
      <c r="D23" s="448"/>
      <c r="E23" s="448"/>
      <c r="F23" s="448"/>
      <c r="G23" s="448"/>
      <c r="H23" s="448"/>
    </row>
    <row r="24" ht="24" customHeight="1" spans="1:8">
      <c r="A24" s="449"/>
      <c r="B24" s="443" t="s">
        <v>2909</v>
      </c>
      <c r="C24" s="180"/>
      <c r="D24" s="180"/>
      <c r="E24" s="180"/>
      <c r="F24" s="180"/>
      <c r="G24" s="180"/>
      <c r="H24" s="181"/>
    </row>
    <row r="25" ht="14.25" spans="1:8">
      <c r="A25" s="450"/>
      <c r="B25" s="451" t="s">
        <v>2910</v>
      </c>
      <c r="C25" s="452"/>
      <c r="D25" s="452"/>
      <c r="E25" s="452"/>
      <c r="F25" s="452"/>
      <c r="G25" s="452"/>
      <c r="H25" s="453"/>
    </row>
    <row r="26" ht="14.25" spans="1:8">
      <c r="A26" s="450"/>
      <c r="B26" s="454"/>
      <c r="C26" s="183"/>
      <c r="D26" s="183"/>
      <c r="E26" s="183"/>
      <c r="F26" s="183"/>
      <c r="G26" s="183"/>
      <c r="H26" s="184"/>
    </row>
    <row r="27" ht="14.25" spans="1:8">
      <c r="A27" s="455"/>
      <c r="B27" s="456" t="s">
        <v>2911</v>
      </c>
      <c r="C27" s="452"/>
      <c r="D27" s="452"/>
      <c r="E27" s="452"/>
      <c r="F27" s="452"/>
      <c r="G27" s="452"/>
      <c r="H27" s="453"/>
    </row>
    <row r="28" ht="14.25" spans="1:8">
      <c r="A28" s="455"/>
      <c r="B28" s="53"/>
      <c r="H28" s="104"/>
    </row>
    <row r="29" ht="14.25" spans="1:8">
      <c r="A29" s="455"/>
      <c r="B29" s="53"/>
      <c r="H29" s="104"/>
    </row>
    <row r="30" ht="14.25" spans="1:8">
      <c r="A30" s="455"/>
      <c r="B30" s="53"/>
      <c r="H30" s="104"/>
    </row>
    <row r="31" ht="14.25" spans="1:8">
      <c r="A31" s="455"/>
      <c r="B31" s="53"/>
      <c r="H31" s="104"/>
    </row>
    <row r="32" ht="14.25" spans="1:8">
      <c r="A32" s="455"/>
      <c r="B32" s="53"/>
      <c r="H32" s="104"/>
    </row>
    <row r="33" ht="14.25" spans="1:8">
      <c r="A33" s="455"/>
      <c r="B33" s="53"/>
      <c r="H33" s="104"/>
    </row>
    <row r="34" ht="14.25" spans="1:8">
      <c r="A34" s="455"/>
      <c r="B34" s="53"/>
      <c r="H34" s="104"/>
    </row>
    <row r="35" ht="14.25" spans="1:8">
      <c r="A35" s="455"/>
      <c r="B35" s="53"/>
      <c r="H35" s="104"/>
    </row>
    <row r="36" ht="14.25" spans="1:8">
      <c r="A36" s="455"/>
      <c r="B36" s="53"/>
      <c r="H36" s="104"/>
    </row>
    <row r="37" spans="1:8">
      <c r="A37" s="455"/>
      <c r="B37" s="54"/>
      <c r="C37" s="55"/>
      <c r="D37" s="55"/>
      <c r="E37" s="55"/>
      <c r="F37" s="55"/>
      <c r="G37" s="55"/>
      <c r="H37" s="110"/>
    </row>
    <row r="38" spans="1:8">
      <c r="A38" s="447"/>
      <c r="B38" s="448"/>
      <c r="C38" s="448"/>
      <c r="D38" s="448"/>
      <c r="E38" s="448"/>
      <c r="F38" s="448"/>
      <c r="G38" s="448"/>
      <c r="H38" s="448"/>
    </row>
    <row r="39" ht="24" customHeight="1" spans="1:8">
      <c r="A39" s="449"/>
      <c r="B39" s="443" t="s">
        <v>2912</v>
      </c>
      <c r="C39" s="180"/>
      <c r="D39" s="180"/>
      <c r="E39" s="180"/>
      <c r="F39" s="180"/>
      <c r="G39" s="180"/>
      <c r="H39" s="181"/>
    </row>
    <row r="40" ht="14.25" spans="1:8">
      <c r="A40" s="450"/>
      <c r="B40" s="451" t="s">
        <v>2913</v>
      </c>
      <c r="C40" s="452"/>
      <c r="D40" s="452"/>
      <c r="E40" s="452"/>
      <c r="F40" s="452"/>
      <c r="G40" s="452"/>
      <c r="H40" s="453"/>
    </row>
    <row r="41" ht="14.25" spans="1:8">
      <c r="A41" s="450"/>
      <c r="B41" s="454"/>
      <c r="C41" s="183"/>
      <c r="D41" s="183"/>
      <c r="E41" s="183"/>
      <c r="F41" s="183"/>
      <c r="G41" s="183"/>
      <c r="H41" s="184"/>
    </row>
    <row r="42" ht="14.25" spans="1:8">
      <c r="A42" s="455"/>
      <c r="B42" s="456" t="s">
        <v>2914</v>
      </c>
      <c r="C42" s="452"/>
      <c r="D42" s="452"/>
      <c r="E42" s="452"/>
      <c r="F42" s="452"/>
      <c r="G42" s="452"/>
      <c r="H42" s="453"/>
    </row>
    <row r="43" ht="14.25" spans="1:8">
      <c r="A43" s="455"/>
      <c r="B43" s="53"/>
      <c r="H43" s="104"/>
    </row>
    <row r="44" ht="14.25" spans="1:8">
      <c r="A44" s="455"/>
      <c r="B44" s="53"/>
      <c r="H44" s="104"/>
    </row>
    <row r="45" ht="14.25" spans="1:8">
      <c r="A45" s="455"/>
      <c r="B45" s="53"/>
      <c r="H45" s="104"/>
    </row>
    <row r="46" ht="14.25" spans="1:8">
      <c r="A46" s="455"/>
      <c r="B46" s="53"/>
      <c r="H46" s="104"/>
    </row>
    <row r="47" ht="14.25" spans="1:8">
      <c r="A47" s="455"/>
      <c r="B47" s="53"/>
      <c r="H47" s="104"/>
    </row>
    <row r="48" ht="14.25" spans="1:8">
      <c r="A48" s="455"/>
      <c r="B48" s="53"/>
      <c r="H48" s="104"/>
    </row>
    <row r="49" ht="14.25" spans="1:8">
      <c r="A49" s="455"/>
      <c r="B49" s="53"/>
      <c r="H49" s="104"/>
    </row>
    <row r="50" ht="14.25" spans="1:8">
      <c r="A50" s="455"/>
      <c r="B50" s="53"/>
      <c r="H50" s="104"/>
    </row>
    <row r="51" ht="14.25" spans="1:8">
      <c r="A51" s="455"/>
      <c r="B51" s="53"/>
      <c r="H51" s="104"/>
    </row>
    <row r="52" spans="1:8">
      <c r="A52" s="455"/>
      <c r="B52" s="54"/>
      <c r="C52" s="55"/>
      <c r="D52" s="55"/>
      <c r="E52" s="55"/>
      <c r="F52" s="55"/>
      <c r="G52" s="55"/>
      <c r="H52" s="110"/>
    </row>
    <row r="53" spans="1:8">
      <c r="A53" s="447"/>
      <c r="B53" s="448"/>
      <c r="C53" s="448"/>
      <c r="D53" s="448"/>
      <c r="E53" s="448"/>
      <c r="F53" s="448"/>
      <c r="G53" s="448"/>
      <c r="H53" s="448"/>
    </row>
    <row r="54" ht="24" customHeight="1" spans="1:8">
      <c r="A54" s="449"/>
      <c r="B54" s="443" t="s">
        <v>2915</v>
      </c>
      <c r="C54" s="180"/>
      <c r="D54" s="180"/>
      <c r="E54" s="180"/>
      <c r="F54" s="180"/>
      <c r="G54" s="180"/>
      <c r="H54" s="181"/>
    </row>
    <row r="55" ht="14.25" spans="1:8">
      <c r="A55" s="450"/>
      <c r="B55" s="451" t="s">
        <v>2916</v>
      </c>
      <c r="C55" s="452"/>
      <c r="D55" s="452"/>
      <c r="E55" s="452"/>
      <c r="F55" s="452"/>
      <c r="G55" s="452"/>
      <c r="H55" s="453"/>
    </row>
    <row r="56" ht="14.25" spans="1:8">
      <c r="A56" s="450"/>
      <c r="B56" s="454"/>
      <c r="C56" s="183"/>
      <c r="D56" s="183"/>
      <c r="E56" s="183"/>
      <c r="F56" s="183"/>
      <c r="G56" s="183"/>
      <c r="H56" s="184"/>
    </row>
    <row r="57" ht="14.25" spans="1:8">
      <c r="A57" s="455"/>
      <c r="B57" s="456" t="s">
        <v>2917</v>
      </c>
      <c r="C57" s="452"/>
      <c r="D57" s="452"/>
      <c r="E57" s="452"/>
      <c r="F57" s="452"/>
      <c r="G57" s="452"/>
      <c r="H57" s="453"/>
    </row>
    <row r="58" ht="14.25" spans="1:8">
      <c r="A58" s="455"/>
      <c r="B58" s="53"/>
      <c r="H58" s="104"/>
    </row>
    <row r="59" ht="14.25" spans="1:8">
      <c r="A59" s="455"/>
      <c r="B59" s="53"/>
      <c r="H59" s="104"/>
    </row>
    <row r="60" ht="14.25" spans="1:8">
      <c r="A60" s="455"/>
      <c r="B60" s="53"/>
      <c r="H60" s="104"/>
    </row>
    <row r="61" ht="14.25" spans="1:8">
      <c r="A61" s="455"/>
      <c r="B61" s="53"/>
      <c r="H61" s="104"/>
    </row>
    <row r="62" ht="14.25" spans="1:8">
      <c r="A62" s="455"/>
      <c r="B62" s="53"/>
      <c r="H62" s="104"/>
    </row>
    <row r="63" ht="14.25" spans="1:8">
      <c r="A63" s="455"/>
      <c r="B63" s="53"/>
      <c r="H63" s="104"/>
    </row>
    <row r="64" ht="14.25" spans="1:8">
      <c r="A64" s="455"/>
      <c r="B64" s="53"/>
      <c r="H64" s="104"/>
    </row>
    <row r="65" ht="14.25" spans="1:8">
      <c r="A65" s="455"/>
      <c r="B65" s="53"/>
      <c r="H65" s="104"/>
    </row>
    <row r="66" ht="14.25" spans="1:8">
      <c r="A66" s="455"/>
      <c r="B66" s="53"/>
      <c r="H66" s="104"/>
    </row>
    <row r="67" spans="1:8">
      <c r="A67" s="455"/>
      <c r="B67" s="54"/>
      <c r="C67" s="55"/>
      <c r="D67" s="55"/>
      <c r="E67" s="55"/>
      <c r="F67" s="55"/>
      <c r="G67" s="55"/>
      <c r="H67" s="110"/>
    </row>
    <row r="68" spans="1:8">
      <c r="A68" s="447"/>
      <c r="B68" s="448"/>
      <c r="C68" s="448"/>
      <c r="D68" s="448"/>
      <c r="E68" s="448"/>
      <c r="F68" s="448"/>
      <c r="G68" s="448"/>
      <c r="H68" s="448"/>
    </row>
    <row r="69" ht="24" customHeight="1" spans="1:8">
      <c r="A69" s="449"/>
      <c r="B69" s="443" t="s">
        <v>2918</v>
      </c>
      <c r="C69" s="180"/>
      <c r="D69" s="180"/>
      <c r="E69" s="180"/>
      <c r="F69" s="180"/>
      <c r="G69" s="180"/>
      <c r="H69" s="181"/>
    </row>
    <row r="70" ht="14.25" spans="1:8">
      <c r="A70" s="450"/>
      <c r="B70" s="451" t="s">
        <v>2919</v>
      </c>
      <c r="C70" s="452"/>
      <c r="D70" s="452"/>
      <c r="E70" s="452"/>
      <c r="F70" s="452"/>
      <c r="G70" s="452"/>
      <c r="H70" s="453"/>
    </row>
    <row r="71" ht="28.5" customHeight="1" spans="1:8">
      <c r="A71" s="450"/>
      <c r="B71" s="53"/>
      <c r="H71" s="104"/>
    </row>
    <row r="72" ht="28.5" customHeight="1" spans="1:8">
      <c r="A72" s="450"/>
      <c r="B72" s="53"/>
      <c r="H72" s="104"/>
    </row>
    <row r="73" ht="14.25" spans="1:8">
      <c r="A73" s="455"/>
      <c r="B73" s="456" t="s">
        <v>2920</v>
      </c>
      <c r="C73" s="452"/>
      <c r="D73" s="452"/>
      <c r="E73" s="452"/>
      <c r="F73" s="452"/>
      <c r="G73" s="452"/>
      <c r="H73" s="453"/>
    </row>
    <row r="74" ht="14.25" spans="1:8">
      <c r="A74" s="455"/>
      <c r="B74" s="53"/>
      <c r="H74" s="104"/>
    </row>
    <row r="75" ht="14.25" spans="1:8">
      <c r="A75" s="455"/>
      <c r="B75" s="53"/>
      <c r="H75" s="104"/>
    </row>
    <row r="76" ht="14.25" spans="1:8">
      <c r="A76" s="455"/>
      <c r="B76" s="53"/>
      <c r="H76" s="104"/>
    </row>
    <row r="77" ht="14.25" spans="1:8">
      <c r="A77" s="455"/>
      <c r="B77" s="53"/>
      <c r="H77" s="104"/>
    </row>
    <row r="78" ht="14.25" spans="1:8">
      <c r="A78" s="455"/>
      <c r="B78" s="53"/>
      <c r="H78" s="104"/>
    </row>
    <row r="79" ht="14.25" spans="1:8">
      <c r="A79" s="455"/>
      <c r="B79" s="53"/>
      <c r="H79" s="104"/>
    </row>
    <row r="80" ht="14.25" spans="1:8">
      <c r="A80" s="455"/>
      <c r="B80" s="53"/>
      <c r="H80" s="104"/>
    </row>
    <row r="81" ht="14.25" spans="1:8">
      <c r="A81" s="455"/>
      <c r="B81" s="53"/>
      <c r="H81" s="104"/>
    </row>
    <row r="82" ht="14.25" spans="1:8">
      <c r="A82" s="455"/>
      <c r="B82" s="53"/>
      <c r="H82" s="104"/>
    </row>
    <row r="83" spans="1:8">
      <c r="A83" s="455"/>
      <c r="B83" s="54"/>
      <c r="C83" s="55"/>
      <c r="D83" s="55"/>
      <c r="E83" s="55"/>
      <c r="F83" s="55"/>
      <c r="G83" s="55"/>
      <c r="H83" s="110"/>
    </row>
    <row r="84" ht="14.25" spans="1:8">
      <c r="A84" s="447"/>
      <c r="B84" s="457"/>
      <c r="C84" s="457"/>
      <c r="D84" s="457"/>
      <c r="E84" s="457"/>
      <c r="F84" s="457"/>
      <c r="G84" s="457"/>
      <c r="H84" s="457"/>
    </row>
  </sheetData>
  <mergeCells count="21">
    <mergeCell ref="B2:H2"/>
    <mergeCell ref="B3:H3"/>
    <mergeCell ref="B4:H4"/>
    <mergeCell ref="B5:H5"/>
    <mergeCell ref="B6:H6"/>
    <mergeCell ref="B7:H7"/>
    <mergeCell ref="B9:H9"/>
    <mergeCell ref="B24:H24"/>
    <mergeCell ref="B39:H39"/>
    <mergeCell ref="B54:H54"/>
    <mergeCell ref="B69:H69"/>
    <mergeCell ref="B42:H52"/>
    <mergeCell ref="B55:H56"/>
    <mergeCell ref="B57:H67"/>
    <mergeCell ref="B70:H72"/>
    <mergeCell ref="B73:H83"/>
    <mergeCell ref="B10:H11"/>
    <mergeCell ref="B12:H22"/>
    <mergeCell ref="B25:H26"/>
    <mergeCell ref="B27:H37"/>
    <mergeCell ref="B40:H41"/>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4F81BD"/>
    <outlinePr summaryBelow="0" summaryRight="0"/>
  </sheetPr>
  <dimension ref="A1:AE358"/>
  <sheetViews>
    <sheetView workbookViewId="0">
      <selection activeCell="A1" sqref="A1"/>
    </sheetView>
  </sheetViews>
  <sheetFormatPr defaultColWidth="11.2166666666667" defaultRowHeight="15" customHeight="1"/>
  <cols>
    <col min="1" max="1" width="0.891666666666667" customWidth="1"/>
    <col min="2" max="19" width="4" customWidth="1"/>
    <col min="20" max="20" width="12.5583333333333" customWidth="1"/>
    <col min="21" max="23" width="4" customWidth="1"/>
    <col min="24" max="24" width="17.1083333333333" customWidth="1"/>
    <col min="25" max="26" width="4" customWidth="1"/>
    <col min="27" max="31" width="4" hidden="1" customWidth="1"/>
  </cols>
  <sheetData>
    <row r="1" ht="8.25" customHeight="1" spans="1:31">
      <c r="A1" s="367"/>
      <c r="B1" s="368"/>
      <c r="C1" s="368"/>
      <c r="D1" s="368"/>
      <c r="E1" s="368"/>
      <c r="F1" s="368"/>
      <c r="G1" s="368"/>
      <c r="H1" s="368"/>
      <c r="I1" s="368"/>
      <c r="J1" s="368"/>
      <c r="K1" s="368"/>
      <c r="L1" s="368"/>
      <c r="M1" s="368"/>
      <c r="N1" s="368"/>
      <c r="O1" s="368"/>
      <c r="P1" s="368"/>
      <c r="Q1" s="368"/>
      <c r="R1" s="368"/>
      <c r="S1" s="367"/>
      <c r="T1" s="367"/>
      <c r="U1" s="367"/>
      <c r="V1" s="367"/>
      <c r="W1" s="367"/>
      <c r="X1" s="367"/>
      <c r="Y1" s="367"/>
      <c r="Z1" s="403"/>
      <c r="AA1" s="403"/>
      <c r="AB1" s="403"/>
      <c r="AC1" s="403"/>
      <c r="AD1" s="403"/>
      <c r="AE1" s="403"/>
    </row>
    <row r="2" ht="24" customHeight="1" spans="1:31">
      <c r="A2" s="369"/>
      <c r="B2" s="370" t="s">
        <v>2921</v>
      </c>
      <c r="C2" s="180"/>
      <c r="D2" s="180"/>
      <c r="E2" s="180"/>
      <c r="F2" s="180"/>
      <c r="G2" s="180"/>
      <c r="H2" s="180"/>
      <c r="I2" s="180"/>
      <c r="J2" s="180"/>
      <c r="K2" s="180"/>
      <c r="L2" s="180"/>
      <c r="M2" s="180"/>
      <c r="N2" s="180"/>
      <c r="O2" s="180"/>
      <c r="P2" s="180"/>
      <c r="Q2" s="180"/>
      <c r="R2" s="181"/>
      <c r="S2" s="381"/>
      <c r="T2" s="368"/>
      <c r="U2" s="368"/>
      <c r="V2" s="368"/>
      <c r="W2" s="368"/>
      <c r="X2" s="368"/>
      <c r="Y2" s="368"/>
      <c r="Z2" s="403"/>
      <c r="AA2" s="403"/>
      <c r="AB2" s="403"/>
      <c r="AC2" s="403"/>
      <c r="AD2" s="403"/>
      <c r="AE2" s="403"/>
    </row>
    <row r="3" ht="15.75" customHeight="1" spans="1:31">
      <c r="A3" s="369"/>
      <c r="B3" s="371" t="s">
        <v>2922</v>
      </c>
      <c r="C3" s="372"/>
      <c r="D3" s="372"/>
      <c r="E3" s="372"/>
      <c r="F3" s="372"/>
      <c r="G3" s="372"/>
      <c r="H3" s="372"/>
      <c r="I3" s="372"/>
      <c r="J3" s="372"/>
      <c r="K3" s="372"/>
      <c r="L3" s="372"/>
      <c r="M3" s="372"/>
      <c r="N3" s="372"/>
      <c r="O3" s="372"/>
      <c r="P3" s="372"/>
      <c r="Q3" s="372"/>
      <c r="R3" s="382"/>
      <c r="S3" s="383"/>
      <c r="T3" s="384" t="s">
        <v>2923</v>
      </c>
      <c r="U3" s="180"/>
      <c r="V3" s="180"/>
      <c r="W3" s="180"/>
      <c r="X3" s="180"/>
      <c r="Y3" s="181"/>
      <c r="Z3" s="404"/>
      <c r="AA3" s="403"/>
      <c r="AB3" s="403"/>
      <c r="AC3" s="403"/>
      <c r="AD3" s="403"/>
      <c r="AE3" s="403"/>
    </row>
    <row r="4" ht="15.75" customHeight="1" spans="1:31">
      <c r="A4" s="369"/>
      <c r="B4" s="373" t="s">
        <v>2924</v>
      </c>
      <c r="C4" s="372"/>
      <c r="D4" s="372"/>
      <c r="E4" s="372"/>
      <c r="F4" s="372"/>
      <c r="G4" s="372"/>
      <c r="H4" s="372"/>
      <c r="I4" s="372"/>
      <c r="J4" s="372"/>
      <c r="K4" s="372"/>
      <c r="L4" s="372"/>
      <c r="M4" s="372"/>
      <c r="N4" s="372"/>
      <c r="O4" s="372"/>
      <c r="P4" s="372"/>
      <c r="Q4" s="372"/>
      <c r="R4" s="382"/>
      <c r="S4" s="383"/>
      <c r="T4" s="385" t="s">
        <v>2925</v>
      </c>
      <c r="U4" s="386" t="s">
        <v>2926</v>
      </c>
      <c r="V4" s="387"/>
      <c r="W4" s="387"/>
      <c r="X4" s="387"/>
      <c r="Y4" s="405"/>
      <c r="Z4" s="404"/>
      <c r="AA4" s="403"/>
      <c r="AB4" s="403"/>
      <c r="AC4" s="403"/>
      <c r="AD4" s="403"/>
      <c r="AE4" s="403"/>
    </row>
    <row r="5" ht="15.75" customHeight="1" spans="1:31">
      <c r="A5" s="369"/>
      <c r="B5" s="373" t="s">
        <v>2927</v>
      </c>
      <c r="C5" s="372"/>
      <c r="D5" s="372"/>
      <c r="E5" s="372"/>
      <c r="F5" s="372"/>
      <c r="G5" s="372"/>
      <c r="H5" s="372"/>
      <c r="I5" s="372"/>
      <c r="J5" s="372"/>
      <c r="K5" s="372"/>
      <c r="L5" s="372"/>
      <c r="M5" s="372"/>
      <c r="N5" s="372"/>
      <c r="O5" s="372"/>
      <c r="P5" s="372"/>
      <c r="Q5" s="372"/>
      <c r="R5" s="382"/>
      <c r="S5" s="383"/>
      <c r="T5" s="385" t="s">
        <v>2928</v>
      </c>
      <c r="U5" s="386" t="s">
        <v>2929</v>
      </c>
      <c r="V5" s="387"/>
      <c r="W5" s="387"/>
      <c r="X5" s="387"/>
      <c r="Y5" s="405"/>
      <c r="Z5" s="404"/>
      <c r="AA5" s="403"/>
      <c r="AB5" s="403"/>
      <c r="AC5" s="403"/>
      <c r="AD5" s="403"/>
      <c r="AE5" s="403"/>
    </row>
    <row r="6" ht="15.75" customHeight="1" spans="1:31">
      <c r="A6" s="369"/>
      <c r="B6" s="373" t="s">
        <v>2930</v>
      </c>
      <c r="C6" s="372"/>
      <c r="D6" s="372"/>
      <c r="E6" s="372"/>
      <c r="F6" s="372"/>
      <c r="G6" s="372"/>
      <c r="H6" s="372"/>
      <c r="I6" s="372"/>
      <c r="J6" s="372"/>
      <c r="K6" s="372"/>
      <c r="L6" s="372"/>
      <c r="M6" s="372"/>
      <c r="N6" s="372"/>
      <c r="O6" s="372"/>
      <c r="P6" s="372"/>
      <c r="Q6" s="372"/>
      <c r="R6" s="382"/>
      <c r="S6" s="383"/>
      <c r="T6" s="385" t="s">
        <v>2931</v>
      </c>
      <c r="U6" s="386" t="s">
        <v>2932</v>
      </c>
      <c r="V6" s="387"/>
      <c r="W6" s="387"/>
      <c r="X6" s="387"/>
      <c r="Y6" s="405"/>
      <c r="Z6" s="404"/>
      <c r="AA6" s="403"/>
      <c r="AB6" s="403"/>
      <c r="AC6" s="403"/>
      <c r="AD6" s="403"/>
      <c r="AE6" s="403"/>
    </row>
    <row r="7" ht="15.75" customHeight="1" spans="1:31">
      <c r="A7" s="369"/>
      <c r="B7" s="373" t="s">
        <v>2933</v>
      </c>
      <c r="C7" s="372"/>
      <c r="D7" s="372"/>
      <c r="E7" s="372"/>
      <c r="F7" s="372"/>
      <c r="G7" s="372"/>
      <c r="H7" s="372"/>
      <c r="I7" s="372"/>
      <c r="J7" s="372"/>
      <c r="K7" s="372"/>
      <c r="L7" s="372"/>
      <c r="M7" s="372"/>
      <c r="N7" s="372"/>
      <c r="O7" s="372"/>
      <c r="P7" s="372"/>
      <c r="Q7" s="372"/>
      <c r="R7" s="382"/>
      <c r="S7" s="383"/>
      <c r="T7" s="385" t="s">
        <v>2934</v>
      </c>
      <c r="U7" s="386" t="s">
        <v>2935</v>
      </c>
      <c r="V7" s="387"/>
      <c r="W7" s="387"/>
      <c r="X7" s="387"/>
      <c r="Y7" s="405"/>
      <c r="Z7" s="404"/>
      <c r="AA7" s="403"/>
      <c r="AB7" s="403"/>
      <c r="AC7" s="403"/>
      <c r="AD7" s="403"/>
      <c r="AE7" s="403"/>
    </row>
    <row r="8" ht="15.75" customHeight="1" spans="1:31">
      <c r="A8" s="369"/>
      <c r="B8" s="373" t="s">
        <v>2936</v>
      </c>
      <c r="C8" s="372"/>
      <c r="D8" s="372"/>
      <c r="E8" s="372"/>
      <c r="F8" s="372"/>
      <c r="G8" s="372"/>
      <c r="H8" s="372"/>
      <c r="I8" s="372"/>
      <c r="J8" s="372"/>
      <c r="K8" s="372"/>
      <c r="L8" s="372"/>
      <c r="M8" s="372"/>
      <c r="N8" s="372"/>
      <c r="O8" s="372"/>
      <c r="P8" s="372"/>
      <c r="Q8" s="372"/>
      <c r="R8" s="382"/>
      <c r="S8" s="383"/>
      <c r="T8" s="385" t="s">
        <v>2937</v>
      </c>
      <c r="U8" s="386" t="s">
        <v>2938</v>
      </c>
      <c r="V8" s="387"/>
      <c r="W8" s="387"/>
      <c r="X8" s="387"/>
      <c r="Y8" s="405"/>
      <c r="Z8" s="404"/>
      <c r="AA8" s="403"/>
      <c r="AB8" s="403"/>
      <c r="AC8" s="403"/>
      <c r="AD8" s="403"/>
      <c r="AE8" s="403"/>
    </row>
    <row r="9" ht="15.75" customHeight="1" spans="1:31">
      <c r="A9" s="369"/>
      <c r="B9" s="373"/>
      <c r="C9" s="372"/>
      <c r="D9" s="372"/>
      <c r="E9" s="372"/>
      <c r="F9" s="372"/>
      <c r="G9" s="372"/>
      <c r="H9" s="372"/>
      <c r="I9" s="372"/>
      <c r="J9" s="372"/>
      <c r="K9" s="372"/>
      <c r="L9" s="372"/>
      <c r="M9" s="372"/>
      <c r="N9" s="372"/>
      <c r="O9" s="372"/>
      <c r="P9" s="372"/>
      <c r="Q9" s="372"/>
      <c r="R9" s="382"/>
      <c r="S9" s="383"/>
      <c r="T9" s="385" t="s">
        <v>2937</v>
      </c>
      <c r="U9" s="386" t="s">
        <v>2939</v>
      </c>
      <c r="V9" s="387"/>
      <c r="W9" s="387"/>
      <c r="X9" s="387"/>
      <c r="Y9" s="405"/>
      <c r="Z9" s="404"/>
      <c r="AA9" s="403"/>
      <c r="AB9" s="403"/>
      <c r="AC9" s="403"/>
      <c r="AD9" s="403"/>
      <c r="AE9" s="403"/>
    </row>
    <row r="10" ht="15.75" customHeight="1" spans="1:31">
      <c r="A10" s="369"/>
      <c r="B10" s="371" t="s">
        <v>2940</v>
      </c>
      <c r="C10" s="372"/>
      <c r="D10" s="372"/>
      <c r="E10" s="372"/>
      <c r="F10" s="372"/>
      <c r="G10" s="372"/>
      <c r="H10" s="372"/>
      <c r="I10" s="372"/>
      <c r="J10" s="372"/>
      <c r="K10" s="372"/>
      <c r="L10" s="372"/>
      <c r="M10" s="372"/>
      <c r="N10" s="372"/>
      <c r="O10" s="372"/>
      <c r="P10" s="372"/>
      <c r="Q10" s="372"/>
      <c r="R10" s="382"/>
      <c r="S10" s="383"/>
      <c r="T10" s="385" t="s">
        <v>2937</v>
      </c>
      <c r="U10" s="386" t="s">
        <v>2941</v>
      </c>
      <c r="V10" s="387"/>
      <c r="W10" s="387"/>
      <c r="X10" s="387"/>
      <c r="Y10" s="405"/>
      <c r="Z10" s="404"/>
      <c r="AA10" s="403"/>
      <c r="AB10" s="403"/>
      <c r="AC10" s="403"/>
      <c r="AD10" s="403"/>
      <c r="AE10" s="403"/>
    </row>
    <row r="11" ht="15.75" customHeight="1" spans="1:31">
      <c r="A11" s="369"/>
      <c r="B11" s="373" t="s">
        <v>2942</v>
      </c>
      <c r="C11" s="372"/>
      <c r="D11" s="372"/>
      <c r="E11" s="372"/>
      <c r="F11" s="372"/>
      <c r="G11" s="372"/>
      <c r="H11" s="372"/>
      <c r="I11" s="372"/>
      <c r="J11" s="372"/>
      <c r="K11" s="372"/>
      <c r="L11" s="372"/>
      <c r="M11" s="372"/>
      <c r="N11" s="372"/>
      <c r="O11" s="372"/>
      <c r="P11" s="372"/>
      <c r="Q11" s="372"/>
      <c r="R11" s="382"/>
      <c r="S11" s="383"/>
      <c r="T11" s="385" t="s">
        <v>2943</v>
      </c>
      <c r="U11" s="386" t="s">
        <v>2944</v>
      </c>
      <c r="V11" s="387"/>
      <c r="W11" s="387"/>
      <c r="X11" s="387"/>
      <c r="Y11" s="405"/>
      <c r="Z11" s="404"/>
      <c r="AA11" s="403"/>
      <c r="AB11" s="403"/>
      <c r="AC11" s="403"/>
      <c r="AD11" s="403"/>
      <c r="AE11" s="403"/>
    </row>
    <row r="12" ht="15.75" customHeight="1" spans="1:31">
      <c r="A12" s="369"/>
      <c r="B12" s="373" t="s">
        <v>2945</v>
      </c>
      <c r="C12" s="372"/>
      <c r="D12" s="372"/>
      <c r="E12" s="372"/>
      <c r="F12" s="372"/>
      <c r="G12" s="372"/>
      <c r="H12" s="372"/>
      <c r="I12" s="372"/>
      <c r="J12" s="372"/>
      <c r="K12" s="372"/>
      <c r="L12" s="372"/>
      <c r="M12" s="372"/>
      <c r="N12" s="372"/>
      <c r="O12" s="372"/>
      <c r="P12" s="372"/>
      <c r="Q12" s="372"/>
      <c r="R12" s="382"/>
      <c r="S12" s="383"/>
      <c r="T12" s="385" t="s">
        <v>2946</v>
      </c>
      <c r="U12" s="386" t="s">
        <v>2947</v>
      </c>
      <c r="V12" s="387"/>
      <c r="W12" s="387"/>
      <c r="X12" s="387"/>
      <c r="Y12" s="405"/>
      <c r="Z12" s="404"/>
      <c r="AA12" s="403"/>
      <c r="AB12" s="403"/>
      <c r="AC12" s="403"/>
      <c r="AD12" s="403"/>
      <c r="AE12" s="403"/>
    </row>
    <row r="13" ht="15.75" customHeight="1" spans="1:31">
      <c r="A13" s="369"/>
      <c r="B13" s="373" t="s">
        <v>2948</v>
      </c>
      <c r="C13" s="372"/>
      <c r="D13" s="372"/>
      <c r="E13" s="372"/>
      <c r="F13" s="372"/>
      <c r="G13" s="372"/>
      <c r="H13" s="372"/>
      <c r="I13" s="372"/>
      <c r="J13" s="372"/>
      <c r="K13" s="372"/>
      <c r="L13" s="372"/>
      <c r="M13" s="372"/>
      <c r="N13" s="372"/>
      <c r="O13" s="372"/>
      <c r="P13" s="372"/>
      <c r="Q13" s="372"/>
      <c r="R13" s="382"/>
      <c r="S13" s="383"/>
      <c r="T13" s="385" t="s">
        <v>2949</v>
      </c>
      <c r="U13" s="386" t="s">
        <v>2950</v>
      </c>
      <c r="V13" s="387"/>
      <c r="W13" s="387"/>
      <c r="X13" s="387"/>
      <c r="Y13" s="405"/>
      <c r="Z13" s="404"/>
      <c r="AA13" s="403"/>
      <c r="AB13" s="403"/>
      <c r="AC13" s="403"/>
      <c r="AD13" s="403"/>
      <c r="AE13" s="403"/>
    </row>
    <row r="14" ht="15.75" customHeight="1" spans="1:31">
      <c r="A14" s="369"/>
      <c r="B14" s="373" t="s">
        <v>2951</v>
      </c>
      <c r="C14" s="372"/>
      <c r="D14" s="372"/>
      <c r="E14" s="372"/>
      <c r="F14" s="372"/>
      <c r="G14" s="372"/>
      <c r="H14" s="372"/>
      <c r="I14" s="372"/>
      <c r="J14" s="372"/>
      <c r="K14" s="372"/>
      <c r="L14" s="372"/>
      <c r="M14" s="372"/>
      <c r="N14" s="372"/>
      <c r="O14" s="372"/>
      <c r="P14" s="372"/>
      <c r="Q14" s="372"/>
      <c r="R14" s="382"/>
      <c r="S14" s="383"/>
      <c r="T14" s="385" t="s">
        <v>2952</v>
      </c>
      <c r="U14" s="386" t="s">
        <v>2953</v>
      </c>
      <c r="V14" s="387"/>
      <c r="W14" s="387"/>
      <c r="X14" s="387"/>
      <c r="Y14" s="405"/>
      <c r="Z14" s="404"/>
      <c r="AA14" s="403"/>
      <c r="AB14" s="403"/>
      <c r="AC14" s="403"/>
      <c r="AD14" s="403"/>
      <c r="AE14" s="403"/>
    </row>
    <row r="15" ht="15.75" customHeight="1" spans="1:31">
      <c r="A15" s="369"/>
      <c r="B15" s="373" t="s">
        <v>2954</v>
      </c>
      <c r="C15" s="372"/>
      <c r="D15" s="372"/>
      <c r="E15" s="372"/>
      <c r="F15" s="372"/>
      <c r="G15" s="372"/>
      <c r="H15" s="372"/>
      <c r="I15" s="372"/>
      <c r="J15" s="372"/>
      <c r="K15" s="372"/>
      <c r="L15" s="372"/>
      <c r="M15" s="372"/>
      <c r="N15" s="372"/>
      <c r="O15" s="372"/>
      <c r="P15" s="372"/>
      <c r="Q15" s="372"/>
      <c r="R15" s="382"/>
      <c r="S15" s="383"/>
      <c r="T15" s="388" t="s">
        <v>2955</v>
      </c>
      <c r="U15" s="389" t="s">
        <v>2956</v>
      </c>
      <c r="V15" s="152"/>
      <c r="W15" s="152"/>
      <c r="X15" s="152"/>
      <c r="Y15" s="193"/>
      <c r="Z15" s="404"/>
      <c r="AA15" s="403"/>
      <c r="AB15" s="403"/>
      <c r="AC15" s="403"/>
      <c r="AD15" s="403"/>
      <c r="AE15" s="403"/>
    </row>
    <row r="16" ht="15.75" customHeight="1" spans="1:31">
      <c r="A16" s="369"/>
      <c r="B16" s="373"/>
      <c r="C16" s="372"/>
      <c r="D16" s="372"/>
      <c r="E16" s="372"/>
      <c r="F16" s="372"/>
      <c r="G16" s="372"/>
      <c r="H16" s="372"/>
      <c r="I16" s="372"/>
      <c r="J16" s="372"/>
      <c r="K16" s="372"/>
      <c r="L16" s="372"/>
      <c r="M16" s="372"/>
      <c r="N16" s="372"/>
      <c r="O16" s="372"/>
      <c r="P16" s="372"/>
      <c r="Q16" s="372"/>
      <c r="R16" s="382"/>
      <c r="S16" s="381"/>
      <c r="T16" s="390"/>
      <c r="U16" s="390"/>
      <c r="V16" s="390"/>
      <c r="W16" s="390"/>
      <c r="X16" s="390"/>
      <c r="Y16" s="390"/>
      <c r="Z16" s="403"/>
      <c r="AA16" s="403"/>
      <c r="AB16" s="403"/>
      <c r="AC16" s="403"/>
      <c r="AD16" s="403"/>
      <c r="AE16" s="403"/>
    </row>
    <row r="17" ht="15.75" customHeight="1" spans="1:31">
      <c r="A17" s="369"/>
      <c r="B17" s="371" t="s">
        <v>2957</v>
      </c>
      <c r="C17" s="372"/>
      <c r="D17" s="372"/>
      <c r="E17" s="372"/>
      <c r="F17" s="372"/>
      <c r="G17" s="372"/>
      <c r="H17" s="372"/>
      <c r="I17" s="372"/>
      <c r="J17" s="372"/>
      <c r="K17" s="372"/>
      <c r="L17" s="372"/>
      <c r="M17" s="372"/>
      <c r="N17" s="372"/>
      <c r="O17" s="372"/>
      <c r="P17" s="372"/>
      <c r="Q17" s="372"/>
      <c r="R17" s="382"/>
      <c r="S17" s="381"/>
      <c r="T17" s="380"/>
      <c r="U17" s="380"/>
      <c r="V17" s="380"/>
      <c r="W17" s="380"/>
      <c r="X17" s="380"/>
      <c r="Y17" s="368"/>
      <c r="Z17" s="403"/>
      <c r="AA17" s="403"/>
      <c r="AB17" s="403"/>
      <c r="AC17" s="403"/>
      <c r="AD17" s="403"/>
      <c r="AE17" s="403"/>
    </row>
    <row r="18" ht="15.75" customHeight="1" spans="1:31">
      <c r="A18" s="369"/>
      <c r="B18" s="373" t="s">
        <v>2958</v>
      </c>
      <c r="C18" s="372"/>
      <c r="D18" s="372"/>
      <c r="E18" s="372"/>
      <c r="F18" s="372"/>
      <c r="G18" s="372"/>
      <c r="H18" s="372"/>
      <c r="I18" s="372"/>
      <c r="J18" s="372"/>
      <c r="K18" s="372"/>
      <c r="L18" s="372"/>
      <c r="M18" s="372"/>
      <c r="N18" s="372"/>
      <c r="O18" s="372"/>
      <c r="P18" s="372"/>
      <c r="Q18" s="372"/>
      <c r="R18" s="382"/>
      <c r="S18" s="391"/>
      <c r="T18" s="392" t="s">
        <v>2923</v>
      </c>
      <c r="U18" s="38"/>
      <c r="V18" s="38"/>
      <c r="W18" s="38"/>
      <c r="X18" s="38"/>
      <c r="Y18" s="95"/>
      <c r="Z18" s="404"/>
      <c r="AA18" s="403"/>
      <c r="AB18" s="403"/>
      <c r="AC18" s="403"/>
      <c r="AD18" s="403"/>
      <c r="AE18" s="403"/>
    </row>
    <row r="19" ht="15.75" customHeight="1" spans="1:31">
      <c r="A19" s="369"/>
      <c r="B19" s="373" t="s">
        <v>2959</v>
      </c>
      <c r="C19" s="372"/>
      <c r="D19" s="372"/>
      <c r="E19" s="372"/>
      <c r="F19" s="372"/>
      <c r="G19" s="372"/>
      <c r="H19" s="372"/>
      <c r="I19" s="372"/>
      <c r="J19" s="372"/>
      <c r="K19" s="372"/>
      <c r="L19" s="372"/>
      <c r="M19" s="372"/>
      <c r="N19" s="372"/>
      <c r="O19" s="372"/>
      <c r="P19" s="372"/>
      <c r="Q19" s="372"/>
      <c r="R19" s="382"/>
      <c r="S19" s="391"/>
      <c r="T19" s="393" t="s">
        <v>2960</v>
      </c>
      <c r="U19" s="38"/>
      <c r="V19" s="38"/>
      <c r="W19" s="38"/>
      <c r="X19" s="38"/>
      <c r="Y19" s="95"/>
      <c r="Z19" s="404"/>
      <c r="AA19" s="403"/>
      <c r="AB19" s="403"/>
      <c r="AC19" s="403"/>
      <c r="AD19" s="403"/>
      <c r="AE19" s="403"/>
    </row>
    <row r="20" ht="15.75" customHeight="1" spans="1:31">
      <c r="A20" s="369"/>
      <c r="B20" s="374"/>
      <c r="C20" s="375"/>
      <c r="D20" s="375"/>
      <c r="E20" s="375"/>
      <c r="F20" s="375"/>
      <c r="G20" s="375"/>
      <c r="H20" s="375"/>
      <c r="I20" s="375"/>
      <c r="J20" s="375"/>
      <c r="K20" s="375"/>
      <c r="L20" s="375"/>
      <c r="M20" s="375"/>
      <c r="N20" s="375"/>
      <c r="O20" s="375"/>
      <c r="P20" s="375"/>
      <c r="Q20" s="375"/>
      <c r="R20" s="394"/>
      <c r="S20" s="391"/>
      <c r="T20" s="395" t="s">
        <v>2961</v>
      </c>
      <c r="U20" s="41"/>
      <c r="V20" s="41"/>
      <c r="W20" s="41"/>
      <c r="X20" s="41"/>
      <c r="Y20" s="97"/>
      <c r="Z20" s="404"/>
      <c r="AA20" s="403"/>
      <c r="AB20" s="403"/>
      <c r="AC20" s="403"/>
      <c r="AD20" s="403"/>
      <c r="AE20" s="403"/>
    </row>
    <row r="21" ht="15.75" customHeight="1" spans="1:31">
      <c r="A21" s="369"/>
      <c r="B21" s="376"/>
      <c r="C21" s="377"/>
      <c r="D21" s="377"/>
      <c r="E21" s="377"/>
      <c r="F21" s="377"/>
      <c r="G21" s="377"/>
      <c r="H21" s="377"/>
      <c r="I21" s="377"/>
      <c r="J21" s="377"/>
      <c r="K21" s="377"/>
      <c r="L21" s="377"/>
      <c r="M21" s="377"/>
      <c r="N21" s="379"/>
      <c r="O21" s="380"/>
      <c r="P21" s="380"/>
      <c r="Q21" s="380"/>
      <c r="R21" s="380"/>
      <c r="S21" s="391"/>
      <c r="T21" s="395" t="s">
        <v>2962</v>
      </c>
      <c r="U21" s="41"/>
      <c r="V21" s="41"/>
      <c r="W21" s="41"/>
      <c r="X21" s="41"/>
      <c r="Y21" s="97"/>
      <c r="Z21" s="404"/>
      <c r="AA21" s="403"/>
      <c r="AB21" s="403"/>
      <c r="AC21" s="403"/>
      <c r="AD21" s="403"/>
      <c r="AE21" s="403"/>
    </row>
    <row r="22" ht="27.75" customHeight="1" spans="1:31">
      <c r="A22" s="369"/>
      <c r="B22" s="370" t="s">
        <v>2963</v>
      </c>
      <c r="C22" s="180"/>
      <c r="D22" s="180"/>
      <c r="E22" s="180"/>
      <c r="F22" s="180"/>
      <c r="G22" s="180"/>
      <c r="H22" s="180"/>
      <c r="I22" s="180"/>
      <c r="J22" s="180"/>
      <c r="K22" s="180"/>
      <c r="L22" s="180"/>
      <c r="M22" s="180"/>
      <c r="N22" s="180"/>
      <c r="O22" s="180"/>
      <c r="P22" s="180"/>
      <c r="Q22" s="180"/>
      <c r="R22" s="181"/>
      <c r="S22" s="369"/>
      <c r="T22" s="395" t="s">
        <v>2964</v>
      </c>
      <c r="U22" s="41"/>
      <c r="V22" s="41"/>
      <c r="W22" s="41"/>
      <c r="X22" s="41"/>
      <c r="Y22" s="97"/>
      <c r="Z22" s="404"/>
      <c r="AA22" s="403"/>
      <c r="AB22" s="403"/>
      <c r="AC22" s="403"/>
      <c r="AD22" s="403"/>
      <c r="AE22" s="403"/>
    </row>
    <row r="23" ht="15.75" customHeight="1" spans="1:31">
      <c r="A23" s="369"/>
      <c r="B23" s="371" t="s">
        <v>2965</v>
      </c>
      <c r="C23" s="372"/>
      <c r="D23" s="372"/>
      <c r="E23" s="372"/>
      <c r="F23" s="372"/>
      <c r="G23" s="372"/>
      <c r="H23" s="372"/>
      <c r="I23" s="372"/>
      <c r="J23" s="372"/>
      <c r="K23" s="372"/>
      <c r="L23" s="372"/>
      <c r="M23" s="372"/>
      <c r="N23" s="372"/>
      <c r="O23" s="372"/>
      <c r="P23" s="372"/>
      <c r="Q23" s="372"/>
      <c r="R23" s="382"/>
      <c r="S23" s="391"/>
      <c r="T23" s="395" t="s">
        <v>2966</v>
      </c>
      <c r="U23" s="41"/>
      <c r="V23" s="41"/>
      <c r="W23" s="41"/>
      <c r="X23" s="41"/>
      <c r="Y23" s="97"/>
      <c r="Z23" s="404"/>
      <c r="AA23" s="403"/>
      <c r="AB23" s="403"/>
      <c r="AC23" s="403"/>
      <c r="AD23" s="403"/>
      <c r="AE23" s="403"/>
    </row>
    <row r="24" ht="15.75" customHeight="1" spans="1:31">
      <c r="A24" s="369"/>
      <c r="B24" s="373" t="s">
        <v>2967</v>
      </c>
      <c r="C24" s="372"/>
      <c r="D24" s="372"/>
      <c r="E24" s="372"/>
      <c r="F24" s="372"/>
      <c r="G24" s="372"/>
      <c r="H24" s="372"/>
      <c r="I24" s="372"/>
      <c r="J24" s="372"/>
      <c r="K24" s="372"/>
      <c r="L24" s="372"/>
      <c r="M24" s="372"/>
      <c r="N24" s="372"/>
      <c r="O24" s="372"/>
      <c r="P24" s="372"/>
      <c r="Q24" s="372"/>
      <c r="R24" s="382"/>
      <c r="S24" s="391"/>
      <c r="T24" s="395" t="s">
        <v>2968</v>
      </c>
      <c r="U24" s="41"/>
      <c r="V24" s="41"/>
      <c r="W24" s="41"/>
      <c r="X24" s="41"/>
      <c r="Y24" s="97"/>
      <c r="Z24" s="404"/>
      <c r="AA24" s="403"/>
      <c r="AB24" s="403"/>
      <c r="AC24" s="403"/>
      <c r="AD24" s="403"/>
      <c r="AE24" s="403"/>
    </row>
    <row r="25" ht="15.75" customHeight="1" spans="1:31">
      <c r="A25" s="369"/>
      <c r="B25" s="373" t="s">
        <v>2969</v>
      </c>
      <c r="C25" s="372"/>
      <c r="D25" s="372"/>
      <c r="E25" s="372"/>
      <c r="F25" s="372"/>
      <c r="G25" s="372"/>
      <c r="H25" s="372"/>
      <c r="I25" s="372"/>
      <c r="J25" s="372"/>
      <c r="K25" s="372"/>
      <c r="L25" s="372"/>
      <c r="M25" s="372"/>
      <c r="N25" s="372"/>
      <c r="O25" s="372"/>
      <c r="P25" s="372"/>
      <c r="Q25" s="372"/>
      <c r="R25" s="382"/>
      <c r="S25" s="391"/>
      <c r="T25" s="396" t="s">
        <v>2970</v>
      </c>
      <c r="U25" s="41"/>
      <c r="V25" s="41"/>
      <c r="W25" s="41"/>
      <c r="X25" s="41"/>
      <c r="Y25" s="97"/>
      <c r="Z25" s="404"/>
      <c r="AA25" s="403"/>
      <c r="AB25" s="403"/>
      <c r="AC25" s="403"/>
      <c r="AD25" s="403"/>
      <c r="AE25" s="403"/>
    </row>
    <row r="26" ht="15.75" customHeight="1" spans="1:31">
      <c r="A26" s="369"/>
      <c r="B26" s="373" t="s">
        <v>2971</v>
      </c>
      <c r="C26" s="372"/>
      <c r="D26" s="372"/>
      <c r="E26" s="372"/>
      <c r="F26" s="372"/>
      <c r="G26" s="372"/>
      <c r="H26" s="372"/>
      <c r="I26" s="372"/>
      <c r="J26" s="372"/>
      <c r="K26" s="372"/>
      <c r="L26" s="372"/>
      <c r="M26" s="372"/>
      <c r="N26" s="372"/>
      <c r="O26" s="372"/>
      <c r="P26" s="372"/>
      <c r="Q26" s="372"/>
      <c r="R26" s="382"/>
      <c r="S26" s="391"/>
      <c r="T26" s="395" t="s">
        <v>2972</v>
      </c>
      <c r="U26" s="41"/>
      <c r="V26" s="41"/>
      <c r="W26" s="41"/>
      <c r="X26" s="41"/>
      <c r="Y26" s="97"/>
      <c r="Z26" s="404"/>
      <c r="AA26" s="403"/>
      <c r="AB26" s="403"/>
      <c r="AC26" s="403"/>
      <c r="AD26" s="403"/>
      <c r="AE26" s="403"/>
    </row>
    <row r="27" ht="15.75" customHeight="1" spans="1:31">
      <c r="A27" s="369"/>
      <c r="B27" s="373" t="s">
        <v>2973</v>
      </c>
      <c r="C27" s="372"/>
      <c r="D27" s="372"/>
      <c r="E27" s="372"/>
      <c r="F27" s="372"/>
      <c r="G27" s="372"/>
      <c r="H27" s="372"/>
      <c r="I27" s="372"/>
      <c r="J27" s="372"/>
      <c r="K27" s="372"/>
      <c r="L27" s="372"/>
      <c r="M27" s="372"/>
      <c r="N27" s="372"/>
      <c r="O27" s="372"/>
      <c r="P27" s="372"/>
      <c r="Q27" s="372"/>
      <c r="R27" s="382"/>
      <c r="S27" s="391"/>
      <c r="T27" s="395" t="s">
        <v>2974</v>
      </c>
      <c r="U27" s="41"/>
      <c r="V27" s="41"/>
      <c r="W27" s="41"/>
      <c r="X27" s="41"/>
      <c r="Y27" s="97"/>
      <c r="Z27" s="404"/>
      <c r="AA27" s="403"/>
      <c r="AB27" s="403"/>
      <c r="AC27" s="403"/>
      <c r="AD27" s="403"/>
      <c r="AE27" s="403"/>
    </row>
    <row r="28" ht="15.75" customHeight="1" spans="1:31">
      <c r="A28" s="369"/>
      <c r="B28" s="373" t="s">
        <v>2975</v>
      </c>
      <c r="C28" s="372"/>
      <c r="D28" s="372"/>
      <c r="E28" s="372"/>
      <c r="F28" s="372"/>
      <c r="G28" s="372"/>
      <c r="H28" s="372"/>
      <c r="I28" s="372"/>
      <c r="J28" s="372"/>
      <c r="K28" s="372"/>
      <c r="L28" s="372"/>
      <c r="M28" s="372"/>
      <c r="N28" s="372"/>
      <c r="O28" s="372"/>
      <c r="P28" s="372"/>
      <c r="Q28" s="372"/>
      <c r="R28" s="382"/>
      <c r="S28" s="391"/>
      <c r="T28" s="395" t="s">
        <v>2976</v>
      </c>
      <c r="U28" s="41"/>
      <c r="V28" s="41"/>
      <c r="W28" s="41"/>
      <c r="X28" s="41"/>
      <c r="Y28" s="97"/>
      <c r="Z28" s="404"/>
      <c r="AA28" s="403"/>
      <c r="AB28" s="403"/>
      <c r="AC28" s="403"/>
      <c r="AD28" s="403"/>
      <c r="AE28" s="403"/>
    </row>
    <row r="29" ht="15.75" customHeight="1" spans="1:31">
      <c r="A29" s="369"/>
      <c r="B29" s="373" t="s">
        <v>2977</v>
      </c>
      <c r="C29" s="372"/>
      <c r="D29" s="372"/>
      <c r="E29" s="372"/>
      <c r="F29" s="372"/>
      <c r="G29" s="372"/>
      <c r="H29" s="372"/>
      <c r="I29" s="372"/>
      <c r="J29" s="372"/>
      <c r="K29" s="372"/>
      <c r="L29" s="372"/>
      <c r="M29" s="372"/>
      <c r="N29" s="372"/>
      <c r="O29" s="372"/>
      <c r="P29" s="372"/>
      <c r="Q29" s="372"/>
      <c r="R29" s="382"/>
      <c r="S29" s="391"/>
      <c r="T29" s="395" t="s">
        <v>2978</v>
      </c>
      <c r="U29" s="41"/>
      <c r="V29" s="41"/>
      <c r="W29" s="41"/>
      <c r="X29" s="41"/>
      <c r="Y29" s="97"/>
      <c r="Z29" s="404"/>
      <c r="AA29" s="403"/>
      <c r="AB29" s="403"/>
      <c r="AC29" s="403"/>
      <c r="AD29" s="403"/>
      <c r="AE29" s="403"/>
    </row>
    <row r="30" ht="15.75" customHeight="1" spans="1:31">
      <c r="A30" s="369"/>
      <c r="B30" s="373" t="s">
        <v>2979</v>
      </c>
      <c r="C30" s="372"/>
      <c r="D30" s="372"/>
      <c r="E30" s="372"/>
      <c r="F30" s="372"/>
      <c r="G30" s="372"/>
      <c r="H30" s="372"/>
      <c r="I30" s="372"/>
      <c r="J30" s="372"/>
      <c r="K30" s="372"/>
      <c r="L30" s="372"/>
      <c r="M30" s="372"/>
      <c r="N30" s="372"/>
      <c r="O30" s="372"/>
      <c r="P30" s="372"/>
      <c r="Q30" s="372"/>
      <c r="R30" s="382"/>
      <c r="S30" s="391"/>
      <c r="T30" s="395" t="s">
        <v>2980</v>
      </c>
      <c r="U30" s="41"/>
      <c r="V30" s="41"/>
      <c r="W30" s="41"/>
      <c r="X30" s="41"/>
      <c r="Y30" s="97"/>
      <c r="Z30" s="404"/>
      <c r="AA30" s="403"/>
      <c r="AB30" s="403"/>
      <c r="AC30" s="403"/>
      <c r="AD30" s="403"/>
      <c r="AE30" s="403"/>
    </row>
    <row r="31" ht="15.75" customHeight="1" spans="1:31">
      <c r="A31" s="369"/>
      <c r="B31" s="373"/>
      <c r="C31" s="372"/>
      <c r="D31" s="372"/>
      <c r="E31" s="372"/>
      <c r="F31" s="372"/>
      <c r="G31" s="372"/>
      <c r="H31" s="372"/>
      <c r="I31" s="372"/>
      <c r="J31" s="372"/>
      <c r="K31" s="372"/>
      <c r="L31" s="372"/>
      <c r="M31" s="372"/>
      <c r="N31" s="372"/>
      <c r="O31" s="372"/>
      <c r="P31" s="372"/>
      <c r="Q31" s="372"/>
      <c r="R31" s="382"/>
      <c r="S31" s="391"/>
      <c r="T31" s="395" t="s">
        <v>2981</v>
      </c>
      <c r="U31" s="41"/>
      <c r="V31" s="41"/>
      <c r="W31" s="41"/>
      <c r="X31" s="41"/>
      <c r="Y31" s="97"/>
      <c r="Z31" s="404"/>
      <c r="AA31" s="403"/>
      <c r="AB31" s="403"/>
      <c r="AC31" s="403"/>
      <c r="AD31" s="403"/>
      <c r="AE31" s="403"/>
    </row>
    <row r="32" ht="15.75" customHeight="1" spans="1:31">
      <c r="A32" s="369"/>
      <c r="B32" s="373"/>
      <c r="C32" s="372"/>
      <c r="D32" s="372"/>
      <c r="E32" s="372"/>
      <c r="F32" s="372"/>
      <c r="G32" s="372"/>
      <c r="H32" s="372"/>
      <c r="I32" s="372"/>
      <c r="J32" s="372"/>
      <c r="K32" s="372"/>
      <c r="L32" s="372"/>
      <c r="M32" s="372"/>
      <c r="N32" s="372"/>
      <c r="O32" s="372"/>
      <c r="P32" s="372"/>
      <c r="Q32" s="372"/>
      <c r="R32" s="382"/>
      <c r="S32" s="391"/>
      <c r="T32" s="395" t="s">
        <v>2982</v>
      </c>
      <c r="U32" s="41"/>
      <c r="V32" s="41"/>
      <c r="W32" s="41"/>
      <c r="X32" s="41"/>
      <c r="Y32" s="97"/>
      <c r="Z32" s="404"/>
      <c r="AA32" s="403"/>
      <c r="AB32" s="403"/>
      <c r="AC32" s="403"/>
      <c r="AD32" s="403"/>
      <c r="AE32" s="403"/>
    </row>
    <row r="33" ht="15.75" customHeight="1" spans="1:31">
      <c r="A33" s="369"/>
      <c r="B33" s="371" t="s">
        <v>2983</v>
      </c>
      <c r="C33" s="372"/>
      <c r="D33" s="372"/>
      <c r="E33" s="372"/>
      <c r="F33" s="372"/>
      <c r="G33" s="372"/>
      <c r="H33" s="372"/>
      <c r="I33" s="372"/>
      <c r="J33" s="372"/>
      <c r="K33" s="372"/>
      <c r="L33" s="372"/>
      <c r="M33" s="372"/>
      <c r="N33" s="372"/>
      <c r="O33" s="372"/>
      <c r="P33" s="372"/>
      <c r="Q33" s="372"/>
      <c r="R33" s="382"/>
      <c r="S33" s="391"/>
      <c r="T33" s="395" t="s">
        <v>2984</v>
      </c>
      <c r="U33" s="41"/>
      <c r="V33" s="41"/>
      <c r="W33" s="41"/>
      <c r="X33" s="41"/>
      <c r="Y33" s="97"/>
      <c r="Z33" s="404"/>
      <c r="AA33" s="403"/>
      <c r="AB33" s="403"/>
      <c r="AC33" s="403"/>
      <c r="AD33" s="403"/>
      <c r="AE33" s="403"/>
    </row>
    <row r="34" ht="15.75" customHeight="1" spans="1:31">
      <c r="A34" s="369"/>
      <c r="B34" s="373" t="s">
        <v>2985</v>
      </c>
      <c r="C34" s="372"/>
      <c r="D34" s="372"/>
      <c r="E34" s="372"/>
      <c r="F34" s="372"/>
      <c r="G34" s="372"/>
      <c r="H34" s="372"/>
      <c r="I34" s="372"/>
      <c r="J34" s="372"/>
      <c r="K34" s="372"/>
      <c r="L34" s="372"/>
      <c r="M34" s="372"/>
      <c r="N34" s="372"/>
      <c r="O34" s="372"/>
      <c r="P34" s="372"/>
      <c r="Q34" s="372"/>
      <c r="R34" s="382"/>
      <c r="S34" s="391"/>
      <c r="T34" s="395" t="s">
        <v>2986</v>
      </c>
      <c r="U34" s="41"/>
      <c r="V34" s="41"/>
      <c r="W34" s="41"/>
      <c r="X34" s="41"/>
      <c r="Y34" s="97"/>
      <c r="Z34" s="404"/>
      <c r="AA34" s="403"/>
      <c r="AB34" s="403"/>
      <c r="AC34" s="403"/>
      <c r="AD34" s="403"/>
      <c r="AE34" s="403"/>
    </row>
    <row r="35" ht="15.75" customHeight="1" spans="1:31">
      <c r="A35" s="369"/>
      <c r="B35" s="374" t="s">
        <v>2987</v>
      </c>
      <c r="C35" s="375"/>
      <c r="D35" s="375"/>
      <c r="E35" s="375"/>
      <c r="F35" s="375"/>
      <c r="G35" s="375"/>
      <c r="H35" s="375"/>
      <c r="I35" s="375"/>
      <c r="J35" s="375"/>
      <c r="K35" s="375"/>
      <c r="L35" s="375"/>
      <c r="M35" s="375"/>
      <c r="N35" s="375"/>
      <c r="O35" s="375"/>
      <c r="P35" s="375"/>
      <c r="Q35" s="375"/>
      <c r="R35" s="394"/>
      <c r="S35" s="391"/>
      <c r="T35" s="395" t="s">
        <v>2988</v>
      </c>
      <c r="U35" s="41"/>
      <c r="V35" s="41"/>
      <c r="W35" s="41"/>
      <c r="X35" s="41"/>
      <c r="Y35" s="97"/>
      <c r="Z35" s="404"/>
      <c r="AA35" s="403"/>
      <c r="AB35" s="403"/>
      <c r="AC35" s="403"/>
      <c r="AD35" s="403"/>
      <c r="AE35" s="403"/>
    </row>
    <row r="36" ht="15.75" customHeight="1" spans="1:31">
      <c r="A36" s="369"/>
      <c r="B36" s="377"/>
      <c r="C36" s="377"/>
      <c r="D36" s="377"/>
      <c r="E36" s="377"/>
      <c r="F36" s="377"/>
      <c r="G36" s="377"/>
      <c r="H36" s="377"/>
      <c r="I36" s="377"/>
      <c r="J36" s="377"/>
      <c r="K36" s="377"/>
      <c r="L36" s="377"/>
      <c r="M36" s="377"/>
      <c r="N36" s="379"/>
      <c r="O36" s="380"/>
      <c r="P36" s="380"/>
      <c r="Q36" s="380"/>
      <c r="R36" s="380"/>
      <c r="S36" s="369"/>
      <c r="T36" s="397" t="s">
        <v>2989</v>
      </c>
      <c r="U36" s="152"/>
      <c r="V36" s="152"/>
      <c r="W36" s="152"/>
      <c r="X36" s="152"/>
      <c r="Y36" s="193"/>
      <c r="Z36" s="404"/>
      <c r="AA36" s="403"/>
      <c r="AB36" s="403"/>
      <c r="AC36" s="403"/>
      <c r="AD36" s="403"/>
      <c r="AE36" s="403"/>
    </row>
    <row r="37" ht="39" customHeight="1" spans="1:31">
      <c r="A37" s="369"/>
      <c r="B37" s="370" t="s">
        <v>2990</v>
      </c>
      <c r="C37" s="180"/>
      <c r="D37" s="180"/>
      <c r="E37" s="180"/>
      <c r="F37" s="180"/>
      <c r="G37" s="180"/>
      <c r="H37" s="180"/>
      <c r="I37" s="180"/>
      <c r="J37" s="180"/>
      <c r="K37" s="180"/>
      <c r="L37" s="180"/>
      <c r="M37" s="180"/>
      <c r="N37" s="180"/>
      <c r="O37" s="180"/>
      <c r="P37" s="180"/>
      <c r="Q37" s="180"/>
      <c r="R37" s="181"/>
      <c r="S37" s="398"/>
      <c r="T37" s="399"/>
      <c r="U37" s="400"/>
      <c r="V37" s="400"/>
      <c r="W37" s="400"/>
      <c r="X37" s="400"/>
      <c r="Y37" s="400"/>
      <c r="Z37" s="403"/>
      <c r="AA37" s="403"/>
      <c r="AB37" s="403"/>
      <c r="AC37" s="403"/>
      <c r="AD37" s="403"/>
      <c r="AE37" s="403"/>
    </row>
    <row r="38" ht="15.75" customHeight="1" spans="1:31">
      <c r="A38" s="369"/>
      <c r="B38" s="371" t="s">
        <v>2991</v>
      </c>
      <c r="C38" s="372"/>
      <c r="D38" s="372"/>
      <c r="E38" s="372"/>
      <c r="F38" s="372"/>
      <c r="G38" s="372"/>
      <c r="H38" s="372"/>
      <c r="I38" s="372"/>
      <c r="J38" s="372"/>
      <c r="K38" s="372"/>
      <c r="L38" s="372"/>
      <c r="M38" s="372"/>
      <c r="N38" s="372"/>
      <c r="O38" s="372"/>
      <c r="P38" s="372"/>
      <c r="Q38" s="372"/>
      <c r="R38" s="382"/>
      <c r="S38" s="391"/>
      <c r="T38" s="384" t="s">
        <v>2992</v>
      </c>
      <c r="U38" s="180"/>
      <c r="V38" s="180"/>
      <c r="W38" s="180"/>
      <c r="X38" s="180"/>
      <c r="Y38" s="181"/>
      <c r="Z38" s="404"/>
      <c r="AA38" s="403"/>
      <c r="AB38" s="403"/>
      <c r="AC38" s="403"/>
      <c r="AD38" s="403"/>
      <c r="AE38" s="403"/>
    </row>
    <row r="39" ht="15.75" customHeight="1" spans="1:31">
      <c r="A39" s="369"/>
      <c r="B39" s="373"/>
      <c r="C39" s="372"/>
      <c r="D39" s="372"/>
      <c r="E39" s="372"/>
      <c r="F39" s="372"/>
      <c r="G39" s="372"/>
      <c r="H39" s="372"/>
      <c r="I39" s="372"/>
      <c r="J39" s="372"/>
      <c r="K39" s="372"/>
      <c r="L39" s="372"/>
      <c r="M39" s="372"/>
      <c r="N39" s="372"/>
      <c r="O39" s="372"/>
      <c r="P39" s="372"/>
      <c r="Q39" s="372"/>
      <c r="R39" s="382"/>
      <c r="S39" s="391"/>
      <c r="T39" s="401" t="s">
        <v>2993</v>
      </c>
      <c r="Y39" s="104"/>
      <c r="Z39" s="404"/>
      <c r="AA39" s="403"/>
      <c r="AB39" s="403"/>
      <c r="AC39" s="403"/>
      <c r="AD39" s="403"/>
      <c r="AE39" s="403"/>
    </row>
    <row r="40" ht="15.75" customHeight="1" spans="1:31">
      <c r="A40" s="369"/>
      <c r="B40" s="371" t="s">
        <v>2994</v>
      </c>
      <c r="C40" s="372"/>
      <c r="D40" s="372"/>
      <c r="E40" s="372"/>
      <c r="F40" s="372"/>
      <c r="G40" s="372"/>
      <c r="H40" s="372"/>
      <c r="I40" s="372"/>
      <c r="J40" s="372"/>
      <c r="K40" s="372"/>
      <c r="L40" s="372"/>
      <c r="M40" s="372"/>
      <c r="N40" s="372"/>
      <c r="O40" s="372"/>
      <c r="P40" s="372"/>
      <c r="Q40" s="372"/>
      <c r="R40" s="382"/>
      <c r="S40" s="391"/>
      <c r="T40" s="53"/>
      <c r="Y40" s="104"/>
      <c r="Z40" s="404"/>
      <c r="AA40" s="403"/>
      <c r="AB40" s="403"/>
      <c r="AC40" s="403"/>
      <c r="AD40" s="403"/>
      <c r="AE40" s="403"/>
    </row>
    <row r="41" ht="15.75" customHeight="1" spans="1:31">
      <c r="A41" s="369"/>
      <c r="B41" s="373" t="s">
        <v>2995</v>
      </c>
      <c r="C41" s="372"/>
      <c r="D41" s="372"/>
      <c r="E41" s="372"/>
      <c r="F41" s="372"/>
      <c r="G41" s="372"/>
      <c r="H41" s="372"/>
      <c r="I41" s="372"/>
      <c r="J41" s="372"/>
      <c r="K41" s="372"/>
      <c r="L41" s="372"/>
      <c r="M41" s="372"/>
      <c r="N41" s="372"/>
      <c r="O41" s="372"/>
      <c r="P41" s="372"/>
      <c r="Q41" s="372"/>
      <c r="R41" s="382"/>
      <c r="S41" s="391"/>
      <c r="T41" s="247"/>
      <c r="U41" s="11"/>
      <c r="V41" s="11"/>
      <c r="W41" s="11"/>
      <c r="X41" s="11"/>
      <c r="Y41" s="185"/>
      <c r="Z41" s="404"/>
      <c r="AA41" s="403"/>
      <c r="AB41" s="403"/>
      <c r="AC41" s="403"/>
      <c r="AD41" s="403"/>
      <c r="AE41" s="403"/>
    </row>
    <row r="42" ht="15.75" customHeight="1" spans="1:31">
      <c r="A42" s="369"/>
      <c r="B42" s="373" t="s">
        <v>2996</v>
      </c>
      <c r="C42" s="372"/>
      <c r="D42" s="372"/>
      <c r="E42" s="372"/>
      <c r="F42" s="372"/>
      <c r="G42" s="372"/>
      <c r="H42" s="372"/>
      <c r="I42" s="372"/>
      <c r="J42" s="372"/>
      <c r="K42" s="372"/>
      <c r="L42" s="372"/>
      <c r="M42" s="372"/>
      <c r="N42" s="372"/>
      <c r="O42" s="372"/>
      <c r="P42" s="372"/>
      <c r="Q42" s="372"/>
      <c r="R42" s="382"/>
      <c r="S42" s="391"/>
      <c r="T42" s="402" t="s">
        <v>2997</v>
      </c>
      <c r="U42" s="34"/>
      <c r="V42" s="34"/>
      <c r="W42" s="34"/>
      <c r="X42" s="34"/>
      <c r="Y42" s="202"/>
      <c r="Z42" s="404"/>
      <c r="AA42" s="403"/>
      <c r="AB42" s="403"/>
      <c r="AC42" s="403"/>
      <c r="AD42" s="403"/>
      <c r="AE42" s="403"/>
    </row>
    <row r="43" ht="15.75" customHeight="1" spans="1:31">
      <c r="A43" s="369"/>
      <c r="B43" s="373" t="s">
        <v>2998</v>
      </c>
      <c r="C43" s="372"/>
      <c r="D43" s="372"/>
      <c r="E43" s="372"/>
      <c r="F43" s="372"/>
      <c r="G43" s="372"/>
      <c r="H43" s="372"/>
      <c r="I43" s="372"/>
      <c r="J43" s="372"/>
      <c r="K43" s="372"/>
      <c r="L43" s="372"/>
      <c r="M43" s="372"/>
      <c r="N43" s="372"/>
      <c r="O43" s="372"/>
      <c r="P43" s="372"/>
      <c r="Q43" s="372"/>
      <c r="R43" s="382"/>
      <c r="S43" s="391"/>
      <c r="T43" s="53"/>
      <c r="Y43" s="104"/>
      <c r="Z43" s="404"/>
      <c r="AA43" s="403"/>
      <c r="AB43" s="403"/>
      <c r="AC43" s="403"/>
      <c r="AD43" s="403"/>
      <c r="AE43" s="403"/>
    </row>
    <row r="44" ht="15.75" customHeight="1" spans="1:31">
      <c r="A44" s="369"/>
      <c r="B44" s="373" t="s">
        <v>2999</v>
      </c>
      <c r="C44" s="372"/>
      <c r="D44" s="372"/>
      <c r="E44" s="372"/>
      <c r="F44" s="372"/>
      <c r="G44" s="372"/>
      <c r="H44" s="372"/>
      <c r="I44" s="372"/>
      <c r="J44" s="372"/>
      <c r="K44" s="372"/>
      <c r="L44" s="372"/>
      <c r="M44" s="372"/>
      <c r="N44" s="372"/>
      <c r="O44" s="372"/>
      <c r="P44" s="372"/>
      <c r="Q44" s="372"/>
      <c r="R44" s="382"/>
      <c r="S44" s="391"/>
      <c r="T44" s="53"/>
      <c r="Y44" s="104"/>
      <c r="Z44" s="404"/>
      <c r="AA44" s="403"/>
      <c r="AB44" s="403"/>
      <c r="AC44" s="403"/>
      <c r="AD44" s="403"/>
      <c r="AE44" s="403"/>
    </row>
    <row r="45" ht="15.75" customHeight="1" spans="1:31">
      <c r="A45" s="369"/>
      <c r="B45" s="371" t="s">
        <v>3000</v>
      </c>
      <c r="C45" s="372"/>
      <c r="D45" s="372"/>
      <c r="E45" s="372"/>
      <c r="F45" s="372"/>
      <c r="G45" s="372"/>
      <c r="H45" s="372"/>
      <c r="I45" s="372"/>
      <c r="J45" s="372"/>
      <c r="K45" s="372"/>
      <c r="L45" s="372"/>
      <c r="M45" s="372"/>
      <c r="N45" s="372"/>
      <c r="O45" s="372"/>
      <c r="P45" s="372"/>
      <c r="Q45" s="372"/>
      <c r="R45" s="382"/>
      <c r="S45" s="391"/>
      <c r="T45" s="247"/>
      <c r="U45" s="11"/>
      <c r="V45" s="11"/>
      <c r="W45" s="11"/>
      <c r="X45" s="11"/>
      <c r="Y45" s="185"/>
      <c r="Z45" s="404"/>
      <c r="AA45" s="403"/>
      <c r="AB45" s="403"/>
      <c r="AC45" s="403"/>
      <c r="AD45" s="403"/>
      <c r="AE45" s="403"/>
    </row>
    <row r="46" ht="15.75" customHeight="1" spans="1:31">
      <c r="A46" s="369"/>
      <c r="B46" s="373" t="s">
        <v>3001</v>
      </c>
      <c r="C46" s="372"/>
      <c r="D46" s="372"/>
      <c r="E46" s="372"/>
      <c r="F46" s="372"/>
      <c r="G46" s="372"/>
      <c r="H46" s="372"/>
      <c r="I46" s="372"/>
      <c r="J46" s="372"/>
      <c r="K46" s="372"/>
      <c r="L46" s="372"/>
      <c r="M46" s="372"/>
      <c r="N46" s="372"/>
      <c r="O46" s="372"/>
      <c r="P46" s="372"/>
      <c r="Q46" s="372"/>
      <c r="R46" s="382"/>
      <c r="S46" s="391"/>
      <c r="T46" s="402" t="s">
        <v>3002</v>
      </c>
      <c r="U46" s="34"/>
      <c r="V46" s="34"/>
      <c r="W46" s="34"/>
      <c r="X46" s="34"/>
      <c r="Y46" s="202"/>
      <c r="Z46" s="404"/>
      <c r="AA46" s="403"/>
      <c r="AB46" s="403"/>
      <c r="AC46" s="403"/>
      <c r="AD46" s="403"/>
      <c r="AE46" s="403"/>
    </row>
    <row r="47" ht="15.75" customHeight="1" spans="1:31">
      <c r="A47" s="369"/>
      <c r="B47" s="373"/>
      <c r="C47" s="372"/>
      <c r="D47" s="372"/>
      <c r="E47" s="372"/>
      <c r="F47" s="372"/>
      <c r="G47" s="372"/>
      <c r="H47" s="372"/>
      <c r="I47" s="372"/>
      <c r="J47" s="372"/>
      <c r="K47" s="372"/>
      <c r="L47" s="372"/>
      <c r="M47" s="372"/>
      <c r="N47" s="372"/>
      <c r="O47" s="372"/>
      <c r="P47" s="372"/>
      <c r="Q47" s="372"/>
      <c r="R47" s="382"/>
      <c r="S47" s="391"/>
      <c r="T47" s="53"/>
      <c r="Y47" s="104"/>
      <c r="Z47" s="404"/>
      <c r="AA47" s="403"/>
      <c r="AB47" s="403"/>
      <c r="AC47" s="403"/>
      <c r="AD47" s="403"/>
      <c r="AE47" s="403"/>
    </row>
    <row r="48" ht="15.75" customHeight="1" spans="1:31">
      <c r="A48" s="369"/>
      <c r="B48" s="371"/>
      <c r="C48" s="372"/>
      <c r="D48" s="372"/>
      <c r="E48" s="372"/>
      <c r="F48" s="372"/>
      <c r="G48" s="372"/>
      <c r="H48" s="372"/>
      <c r="I48" s="372"/>
      <c r="J48" s="372"/>
      <c r="K48" s="372"/>
      <c r="L48" s="372"/>
      <c r="M48" s="372"/>
      <c r="N48" s="372"/>
      <c r="O48" s="372"/>
      <c r="P48" s="372"/>
      <c r="Q48" s="372"/>
      <c r="R48" s="382"/>
      <c r="S48" s="391"/>
      <c r="T48" s="247"/>
      <c r="U48" s="11"/>
      <c r="V48" s="11"/>
      <c r="W48" s="11"/>
      <c r="X48" s="11"/>
      <c r="Y48" s="185"/>
      <c r="Z48" s="404"/>
      <c r="AA48" s="403"/>
      <c r="AB48" s="403"/>
      <c r="AC48" s="403"/>
      <c r="AD48" s="403"/>
      <c r="AE48" s="403"/>
    </row>
    <row r="49" ht="15.75" customHeight="1" spans="1:31">
      <c r="A49" s="369"/>
      <c r="B49" s="378" t="s">
        <v>3003</v>
      </c>
      <c r="C49" s="372"/>
      <c r="D49" s="372"/>
      <c r="E49" s="372"/>
      <c r="F49" s="372"/>
      <c r="G49" s="372"/>
      <c r="H49" s="372"/>
      <c r="I49" s="372"/>
      <c r="J49" s="372"/>
      <c r="K49" s="372"/>
      <c r="L49" s="372"/>
      <c r="M49" s="372"/>
      <c r="N49" s="372"/>
      <c r="O49" s="372"/>
      <c r="P49" s="372"/>
      <c r="Q49" s="372"/>
      <c r="R49" s="382"/>
      <c r="S49" s="391"/>
      <c r="T49" s="402" t="s">
        <v>3004</v>
      </c>
      <c r="U49" s="34"/>
      <c r="V49" s="34"/>
      <c r="W49" s="34"/>
      <c r="X49" s="34"/>
      <c r="Y49" s="202"/>
      <c r="Z49" s="404"/>
      <c r="AA49" s="403"/>
      <c r="AB49" s="403"/>
      <c r="AC49" s="403"/>
      <c r="AD49" s="403"/>
      <c r="AE49" s="403"/>
    </row>
    <row r="50" ht="15.75" customHeight="1" spans="1:31">
      <c r="A50" s="369"/>
      <c r="B50" s="378" t="s">
        <v>3005</v>
      </c>
      <c r="C50" s="372"/>
      <c r="D50" s="372"/>
      <c r="E50" s="372"/>
      <c r="F50" s="372"/>
      <c r="G50" s="372"/>
      <c r="H50" s="372"/>
      <c r="I50" s="372"/>
      <c r="J50" s="372"/>
      <c r="K50" s="372"/>
      <c r="L50" s="372"/>
      <c r="M50" s="372"/>
      <c r="N50" s="372"/>
      <c r="O50" s="372"/>
      <c r="P50" s="372"/>
      <c r="Q50" s="372"/>
      <c r="R50" s="382"/>
      <c r="S50" s="391"/>
      <c r="T50" s="53"/>
      <c r="Y50" s="104"/>
      <c r="Z50" s="404"/>
      <c r="AA50" s="403"/>
      <c r="AB50" s="403"/>
      <c r="AC50" s="403"/>
      <c r="AD50" s="403"/>
      <c r="AE50" s="403"/>
    </row>
    <row r="51" ht="15.75" customHeight="1" spans="1:31">
      <c r="A51" s="369"/>
      <c r="B51" s="378" t="s">
        <v>3006</v>
      </c>
      <c r="C51" s="372"/>
      <c r="D51" s="372"/>
      <c r="E51" s="372"/>
      <c r="F51" s="372"/>
      <c r="G51" s="372"/>
      <c r="H51" s="372"/>
      <c r="I51" s="372"/>
      <c r="J51" s="372"/>
      <c r="K51" s="372"/>
      <c r="L51" s="372"/>
      <c r="M51" s="372"/>
      <c r="N51" s="372"/>
      <c r="O51" s="372"/>
      <c r="P51" s="372"/>
      <c r="Q51" s="372"/>
      <c r="R51" s="382"/>
      <c r="S51" s="391"/>
      <c r="T51" s="53"/>
      <c r="Y51" s="104"/>
      <c r="Z51" s="404"/>
      <c r="AA51" s="403"/>
      <c r="AB51" s="403"/>
      <c r="AC51" s="403"/>
      <c r="AD51" s="403"/>
      <c r="AE51" s="403"/>
    </row>
    <row r="52" ht="15.75" customHeight="1" spans="1:31">
      <c r="A52" s="369"/>
      <c r="B52" s="378" t="s">
        <v>3007</v>
      </c>
      <c r="C52" s="372"/>
      <c r="D52" s="372"/>
      <c r="E52" s="372"/>
      <c r="F52" s="372"/>
      <c r="G52" s="372"/>
      <c r="H52" s="372"/>
      <c r="I52" s="372"/>
      <c r="J52" s="372"/>
      <c r="K52" s="372"/>
      <c r="L52" s="372"/>
      <c r="M52" s="372"/>
      <c r="N52" s="372"/>
      <c r="O52" s="372"/>
      <c r="P52" s="372"/>
      <c r="Q52" s="372"/>
      <c r="R52" s="382"/>
      <c r="S52" s="391"/>
      <c r="T52" s="53"/>
      <c r="Y52" s="104"/>
      <c r="Z52" s="404"/>
      <c r="AA52" s="403"/>
      <c r="AB52" s="403"/>
      <c r="AC52" s="403"/>
      <c r="AD52" s="403"/>
      <c r="AE52" s="403"/>
    </row>
    <row r="53" ht="15.75" customHeight="1" spans="1:31">
      <c r="A53" s="369"/>
      <c r="B53" s="378" t="s">
        <v>3008</v>
      </c>
      <c r="C53" s="372"/>
      <c r="D53" s="372"/>
      <c r="E53" s="372"/>
      <c r="F53" s="372"/>
      <c r="G53" s="372"/>
      <c r="H53" s="372"/>
      <c r="I53" s="372"/>
      <c r="J53" s="372"/>
      <c r="K53" s="372"/>
      <c r="L53" s="372"/>
      <c r="M53" s="372"/>
      <c r="N53" s="372"/>
      <c r="O53" s="372"/>
      <c r="P53" s="372"/>
      <c r="Q53" s="372"/>
      <c r="R53" s="382"/>
      <c r="S53" s="391"/>
      <c r="T53" s="53"/>
      <c r="Y53" s="104"/>
      <c r="Z53" s="404"/>
      <c r="AA53" s="403"/>
      <c r="AB53" s="403"/>
      <c r="AC53" s="403"/>
      <c r="AD53" s="403"/>
      <c r="AE53" s="403"/>
    </row>
    <row r="54" ht="15.75" customHeight="1" spans="1:31">
      <c r="A54" s="369"/>
      <c r="B54" s="378" t="s">
        <v>3009</v>
      </c>
      <c r="C54" s="372"/>
      <c r="D54" s="372"/>
      <c r="E54" s="372"/>
      <c r="F54" s="372"/>
      <c r="G54" s="372"/>
      <c r="H54" s="372"/>
      <c r="I54" s="372"/>
      <c r="J54" s="372"/>
      <c r="K54" s="372"/>
      <c r="L54" s="372"/>
      <c r="M54" s="372"/>
      <c r="N54" s="372"/>
      <c r="O54" s="372"/>
      <c r="P54" s="372"/>
      <c r="Q54" s="372"/>
      <c r="R54" s="382"/>
      <c r="S54" s="391"/>
      <c r="T54" s="53"/>
      <c r="Y54" s="104"/>
      <c r="Z54" s="404"/>
      <c r="AA54" s="403"/>
      <c r="AB54" s="403"/>
      <c r="AC54" s="403"/>
      <c r="AD54" s="403"/>
      <c r="AE54" s="403"/>
    </row>
    <row r="55" ht="15.75" customHeight="1" spans="1:31">
      <c r="A55" s="369"/>
      <c r="B55" s="378" t="s">
        <v>3010</v>
      </c>
      <c r="C55" s="372"/>
      <c r="D55" s="372"/>
      <c r="E55" s="372"/>
      <c r="F55" s="372"/>
      <c r="G55" s="372"/>
      <c r="H55" s="372"/>
      <c r="I55" s="372"/>
      <c r="J55" s="372"/>
      <c r="K55" s="372"/>
      <c r="L55" s="372"/>
      <c r="M55" s="372"/>
      <c r="N55" s="372"/>
      <c r="O55" s="372"/>
      <c r="P55" s="372"/>
      <c r="Q55" s="372"/>
      <c r="R55" s="382"/>
      <c r="S55" s="391"/>
      <c r="T55" s="53"/>
      <c r="Y55" s="104"/>
      <c r="Z55" s="404"/>
      <c r="AA55" s="403"/>
      <c r="AB55" s="403"/>
      <c r="AC55" s="403"/>
      <c r="AD55" s="403"/>
      <c r="AE55" s="403"/>
    </row>
    <row r="56" ht="15.75" customHeight="1" spans="1:31">
      <c r="A56" s="369"/>
      <c r="B56" s="378" t="s">
        <v>3011</v>
      </c>
      <c r="C56" s="372"/>
      <c r="D56" s="372"/>
      <c r="E56" s="372"/>
      <c r="F56" s="372"/>
      <c r="G56" s="372"/>
      <c r="H56" s="372"/>
      <c r="I56" s="372"/>
      <c r="J56" s="372"/>
      <c r="K56" s="372"/>
      <c r="L56" s="372"/>
      <c r="M56" s="372"/>
      <c r="N56" s="372"/>
      <c r="O56" s="372"/>
      <c r="P56" s="372"/>
      <c r="Q56" s="372"/>
      <c r="R56" s="382"/>
      <c r="S56" s="391"/>
      <c r="T56" s="53"/>
      <c r="Y56" s="104"/>
      <c r="Z56" s="404"/>
      <c r="AA56" s="403"/>
      <c r="AB56" s="403"/>
      <c r="AC56" s="403"/>
      <c r="AD56" s="403"/>
      <c r="AE56" s="403"/>
    </row>
    <row r="57" ht="15.75" customHeight="1" spans="1:31">
      <c r="A57" s="369"/>
      <c r="B57" s="378" t="s">
        <v>3012</v>
      </c>
      <c r="C57" s="372"/>
      <c r="D57" s="372"/>
      <c r="E57" s="372"/>
      <c r="F57" s="372"/>
      <c r="G57" s="372"/>
      <c r="H57" s="372"/>
      <c r="I57" s="372"/>
      <c r="J57" s="372"/>
      <c r="K57" s="372"/>
      <c r="L57" s="372"/>
      <c r="M57" s="372"/>
      <c r="N57" s="372"/>
      <c r="O57" s="372"/>
      <c r="P57" s="372"/>
      <c r="Q57" s="372"/>
      <c r="R57" s="382"/>
      <c r="S57" s="391"/>
      <c r="T57" s="247"/>
      <c r="U57" s="11"/>
      <c r="V57" s="11"/>
      <c r="W57" s="11"/>
      <c r="X57" s="11"/>
      <c r="Y57" s="185"/>
      <c r="Z57" s="404"/>
      <c r="AA57" s="403"/>
      <c r="AB57" s="403"/>
      <c r="AC57" s="403"/>
      <c r="AD57" s="403"/>
      <c r="AE57" s="403"/>
    </row>
    <row r="58" ht="15.75" customHeight="1" spans="1:31">
      <c r="A58" s="369"/>
      <c r="B58" s="378" t="s">
        <v>3013</v>
      </c>
      <c r="C58" s="372"/>
      <c r="D58" s="372"/>
      <c r="E58" s="372"/>
      <c r="F58" s="372"/>
      <c r="G58" s="372"/>
      <c r="H58" s="372"/>
      <c r="I58" s="372"/>
      <c r="J58" s="372"/>
      <c r="K58" s="372"/>
      <c r="L58" s="372"/>
      <c r="M58" s="372"/>
      <c r="N58" s="372"/>
      <c r="O58" s="372"/>
      <c r="P58" s="372"/>
      <c r="Q58" s="372"/>
      <c r="R58" s="382"/>
      <c r="S58" s="391"/>
      <c r="T58" s="402" t="s">
        <v>3014</v>
      </c>
      <c r="U58" s="34"/>
      <c r="V58" s="34"/>
      <c r="W58" s="34"/>
      <c r="X58" s="34"/>
      <c r="Y58" s="202"/>
      <c r="Z58" s="404"/>
      <c r="AA58" s="403"/>
      <c r="AB58" s="403"/>
      <c r="AC58" s="403"/>
      <c r="AD58" s="403"/>
      <c r="AE58" s="403"/>
    </row>
    <row r="59" ht="15.75" customHeight="1" spans="1:31">
      <c r="A59" s="369"/>
      <c r="B59" s="378" t="s">
        <v>3015</v>
      </c>
      <c r="C59" s="372"/>
      <c r="D59" s="372"/>
      <c r="E59" s="372"/>
      <c r="F59" s="372"/>
      <c r="G59" s="372"/>
      <c r="H59" s="372"/>
      <c r="I59" s="372"/>
      <c r="J59" s="372"/>
      <c r="K59" s="372"/>
      <c r="L59" s="372"/>
      <c r="M59" s="372"/>
      <c r="N59" s="372"/>
      <c r="O59" s="372"/>
      <c r="P59" s="372"/>
      <c r="Q59" s="372"/>
      <c r="R59" s="382"/>
      <c r="S59" s="391"/>
      <c r="T59" s="53"/>
      <c r="Y59" s="104"/>
      <c r="Z59" s="404"/>
      <c r="AA59" s="403"/>
      <c r="AB59" s="403"/>
      <c r="AC59" s="403"/>
      <c r="AD59" s="403"/>
      <c r="AE59" s="403"/>
    </row>
    <row r="60" ht="15.75" customHeight="1" spans="1:31">
      <c r="A60" s="369"/>
      <c r="B60" s="378" t="s">
        <v>3016</v>
      </c>
      <c r="C60" s="372"/>
      <c r="D60" s="372"/>
      <c r="E60" s="372"/>
      <c r="F60" s="372"/>
      <c r="G60" s="372"/>
      <c r="H60" s="372"/>
      <c r="I60" s="372"/>
      <c r="J60" s="372"/>
      <c r="K60" s="372"/>
      <c r="L60" s="372"/>
      <c r="M60" s="372"/>
      <c r="N60" s="372"/>
      <c r="O60" s="372"/>
      <c r="P60" s="372"/>
      <c r="Q60" s="372"/>
      <c r="R60" s="382"/>
      <c r="S60" s="391"/>
      <c r="T60" s="247"/>
      <c r="U60" s="11"/>
      <c r="V60" s="11"/>
      <c r="W60" s="11"/>
      <c r="X60" s="11"/>
      <c r="Y60" s="185"/>
      <c r="Z60" s="404"/>
      <c r="AA60" s="403"/>
      <c r="AB60" s="403"/>
      <c r="AC60" s="403"/>
      <c r="AD60" s="403"/>
      <c r="AE60" s="403"/>
    </row>
    <row r="61" ht="15.75" customHeight="1" spans="1:31">
      <c r="A61" s="369"/>
      <c r="B61" s="378" t="s">
        <v>3017</v>
      </c>
      <c r="C61" s="372"/>
      <c r="D61" s="372"/>
      <c r="E61" s="372"/>
      <c r="F61" s="372"/>
      <c r="G61" s="372"/>
      <c r="H61" s="372"/>
      <c r="I61" s="372"/>
      <c r="J61" s="372"/>
      <c r="K61" s="372"/>
      <c r="L61" s="372"/>
      <c r="M61" s="372"/>
      <c r="N61" s="372"/>
      <c r="O61" s="372"/>
      <c r="P61" s="372"/>
      <c r="Q61" s="372"/>
      <c r="R61" s="382"/>
      <c r="S61" s="391"/>
      <c r="T61" s="402" t="s">
        <v>3018</v>
      </c>
      <c r="U61" s="34"/>
      <c r="V61" s="34"/>
      <c r="W61" s="34"/>
      <c r="X61" s="34"/>
      <c r="Y61" s="202"/>
      <c r="Z61" s="404"/>
      <c r="AA61" s="403"/>
      <c r="AB61" s="403"/>
      <c r="AC61" s="403"/>
      <c r="AD61" s="403"/>
      <c r="AE61" s="403"/>
    </row>
    <row r="62" ht="15.75" customHeight="1" spans="1:31">
      <c r="A62" s="369"/>
      <c r="B62" s="378" t="s">
        <v>3019</v>
      </c>
      <c r="C62" s="372"/>
      <c r="D62" s="372"/>
      <c r="E62" s="372"/>
      <c r="F62" s="372"/>
      <c r="G62" s="372"/>
      <c r="H62" s="372"/>
      <c r="I62" s="372"/>
      <c r="J62" s="372"/>
      <c r="K62" s="372"/>
      <c r="L62" s="372"/>
      <c r="M62" s="372"/>
      <c r="N62" s="372"/>
      <c r="O62" s="372"/>
      <c r="P62" s="372"/>
      <c r="Q62" s="372"/>
      <c r="R62" s="382"/>
      <c r="S62" s="391"/>
      <c r="T62" s="53"/>
      <c r="Y62" s="104"/>
      <c r="Z62" s="404"/>
      <c r="AA62" s="403"/>
      <c r="AB62" s="403"/>
      <c r="AC62" s="403"/>
      <c r="AD62" s="403"/>
      <c r="AE62" s="403"/>
    </row>
    <row r="63" ht="15.75" customHeight="1" spans="1:31">
      <c r="A63" s="369"/>
      <c r="B63" s="378" t="s">
        <v>3020</v>
      </c>
      <c r="C63" s="372"/>
      <c r="D63" s="372"/>
      <c r="E63" s="372"/>
      <c r="F63" s="372"/>
      <c r="G63" s="372"/>
      <c r="H63" s="372"/>
      <c r="I63" s="372"/>
      <c r="J63" s="372"/>
      <c r="K63" s="372"/>
      <c r="L63" s="372"/>
      <c r="M63" s="372"/>
      <c r="N63" s="372"/>
      <c r="O63" s="372"/>
      <c r="P63" s="372"/>
      <c r="Q63" s="372"/>
      <c r="R63" s="382"/>
      <c r="S63" s="391"/>
      <c r="T63" s="247"/>
      <c r="U63" s="11"/>
      <c r="V63" s="11"/>
      <c r="W63" s="11"/>
      <c r="X63" s="11"/>
      <c r="Y63" s="185"/>
      <c r="Z63" s="404"/>
      <c r="AA63" s="403"/>
      <c r="AB63" s="403"/>
      <c r="AC63" s="403"/>
      <c r="AD63" s="403"/>
      <c r="AE63" s="403"/>
    </row>
    <row r="64" ht="15.75" customHeight="1" spans="1:31">
      <c r="A64" s="369"/>
      <c r="B64" s="378" t="s">
        <v>3021</v>
      </c>
      <c r="C64" s="372"/>
      <c r="D64" s="372"/>
      <c r="E64" s="372"/>
      <c r="F64" s="372"/>
      <c r="G64" s="372"/>
      <c r="H64" s="372"/>
      <c r="I64" s="372"/>
      <c r="J64" s="372"/>
      <c r="K64" s="372"/>
      <c r="L64" s="372"/>
      <c r="M64" s="372"/>
      <c r="N64" s="372"/>
      <c r="O64" s="372"/>
      <c r="P64" s="372"/>
      <c r="Q64" s="372"/>
      <c r="R64" s="382"/>
      <c r="S64" s="391"/>
      <c r="T64" s="402" t="s">
        <v>3022</v>
      </c>
      <c r="U64" s="34"/>
      <c r="V64" s="34"/>
      <c r="W64" s="34"/>
      <c r="X64" s="34"/>
      <c r="Y64" s="202"/>
      <c r="Z64" s="404"/>
      <c r="AA64" s="403"/>
      <c r="AB64" s="403"/>
      <c r="AC64" s="403"/>
      <c r="AD64" s="403"/>
      <c r="AE64" s="403"/>
    </row>
    <row r="65" ht="15.75" customHeight="1" spans="1:31">
      <c r="A65" s="369"/>
      <c r="B65" s="406" t="s">
        <v>3023</v>
      </c>
      <c r="C65" s="375"/>
      <c r="D65" s="375"/>
      <c r="E65" s="375"/>
      <c r="F65" s="375"/>
      <c r="G65" s="375"/>
      <c r="H65" s="375"/>
      <c r="I65" s="375"/>
      <c r="J65" s="375"/>
      <c r="K65" s="375"/>
      <c r="L65" s="375"/>
      <c r="M65" s="375"/>
      <c r="N65" s="375"/>
      <c r="O65" s="375"/>
      <c r="P65" s="375"/>
      <c r="Q65" s="375"/>
      <c r="R65" s="394"/>
      <c r="S65" s="391"/>
      <c r="T65" s="53"/>
      <c r="Y65" s="104"/>
      <c r="Z65" s="404"/>
      <c r="AA65" s="403"/>
      <c r="AB65" s="403"/>
      <c r="AC65" s="403"/>
      <c r="AD65" s="403"/>
      <c r="AE65" s="403"/>
    </row>
    <row r="66" ht="15.75" customHeight="1" spans="1:31">
      <c r="A66" s="367"/>
      <c r="B66" s="390"/>
      <c r="C66" s="390"/>
      <c r="D66" s="390"/>
      <c r="E66" s="390"/>
      <c r="F66" s="390"/>
      <c r="G66" s="390"/>
      <c r="H66" s="390"/>
      <c r="I66" s="390"/>
      <c r="J66" s="390"/>
      <c r="K66" s="390"/>
      <c r="L66" s="390"/>
      <c r="M66" s="390"/>
      <c r="N66" s="390"/>
      <c r="O66" s="390"/>
      <c r="P66" s="390"/>
      <c r="Q66" s="390"/>
      <c r="R66" s="390"/>
      <c r="S66" s="369"/>
      <c r="T66" s="247"/>
      <c r="U66" s="11"/>
      <c r="V66" s="11"/>
      <c r="W66" s="11"/>
      <c r="X66" s="11"/>
      <c r="Y66" s="185"/>
      <c r="Z66" s="404"/>
      <c r="AA66" s="403"/>
      <c r="AB66" s="403"/>
      <c r="AC66" s="403"/>
      <c r="AD66" s="403"/>
      <c r="AE66" s="403"/>
    </row>
    <row r="67" ht="15.75" customHeight="1" spans="1:31">
      <c r="A67" s="367"/>
      <c r="B67" s="367"/>
      <c r="C67" s="367"/>
      <c r="D67" s="367"/>
      <c r="E67" s="367"/>
      <c r="F67" s="367"/>
      <c r="G67" s="367"/>
      <c r="H67" s="367"/>
      <c r="I67" s="367"/>
      <c r="J67" s="367"/>
      <c r="K67" s="367"/>
      <c r="L67" s="367"/>
      <c r="M67" s="367"/>
      <c r="N67" s="367"/>
      <c r="O67" s="367"/>
      <c r="P67" s="367"/>
      <c r="Q67" s="367"/>
      <c r="R67" s="367"/>
      <c r="S67" s="369"/>
      <c r="T67" s="420" t="s">
        <v>3024</v>
      </c>
      <c r="U67" s="34"/>
      <c r="V67" s="34"/>
      <c r="W67" s="34"/>
      <c r="X67" s="34"/>
      <c r="Y67" s="202"/>
      <c r="Z67" s="404"/>
      <c r="AA67" s="403"/>
      <c r="AB67" s="403"/>
      <c r="AC67" s="403"/>
      <c r="AD67" s="403"/>
      <c r="AE67" s="403"/>
    </row>
    <row r="68" ht="15.75" customHeight="1" spans="1:31">
      <c r="A68" s="367"/>
      <c r="B68" s="367"/>
      <c r="C68" s="367"/>
      <c r="D68" s="367"/>
      <c r="E68" s="367"/>
      <c r="F68" s="367"/>
      <c r="G68" s="367"/>
      <c r="H68" s="367"/>
      <c r="I68" s="367"/>
      <c r="J68" s="367"/>
      <c r="K68" s="367"/>
      <c r="L68" s="367"/>
      <c r="M68" s="367"/>
      <c r="N68" s="367"/>
      <c r="O68" s="367"/>
      <c r="P68" s="367"/>
      <c r="Q68" s="367"/>
      <c r="R68" s="367"/>
      <c r="S68" s="369"/>
      <c r="T68" s="53"/>
      <c r="Y68" s="104"/>
      <c r="Z68" s="404"/>
      <c r="AA68" s="403"/>
      <c r="AB68" s="403"/>
      <c r="AC68" s="403"/>
      <c r="AD68" s="403"/>
      <c r="AE68" s="403"/>
    </row>
    <row r="69" ht="15.75" customHeight="1" spans="1:31">
      <c r="A69" s="367"/>
      <c r="B69" s="407" t="s">
        <v>3025</v>
      </c>
      <c r="C69" s="372"/>
      <c r="D69" s="372"/>
      <c r="E69" s="372"/>
      <c r="F69" s="372"/>
      <c r="G69" s="372"/>
      <c r="H69" s="372"/>
      <c r="I69" s="372"/>
      <c r="J69" s="416"/>
      <c r="K69" s="367"/>
      <c r="L69" s="367"/>
      <c r="M69" s="367"/>
      <c r="N69" s="367"/>
      <c r="O69" s="367"/>
      <c r="P69" s="367"/>
      <c r="Q69" s="367"/>
      <c r="R69" s="367"/>
      <c r="S69" s="369"/>
      <c r="T69" s="54"/>
      <c r="U69" s="55"/>
      <c r="V69" s="55"/>
      <c r="W69" s="55"/>
      <c r="X69" s="55"/>
      <c r="Y69" s="110"/>
      <c r="Z69" s="404"/>
      <c r="AA69" s="403"/>
      <c r="AB69" s="403"/>
      <c r="AC69" s="403"/>
      <c r="AD69" s="403"/>
      <c r="AE69" s="403"/>
    </row>
    <row r="70" ht="16.5" customHeight="1" spans="1:31">
      <c r="A70" s="367"/>
      <c r="B70" s="368"/>
      <c r="C70" s="368"/>
      <c r="D70" s="368"/>
      <c r="E70" s="368"/>
      <c r="F70" s="368"/>
      <c r="G70" s="368"/>
      <c r="H70" s="368"/>
      <c r="I70" s="368"/>
      <c r="J70" s="368"/>
      <c r="K70" s="368"/>
      <c r="L70" s="368"/>
      <c r="M70" s="368"/>
      <c r="N70" s="368"/>
      <c r="O70" s="368"/>
      <c r="P70" s="368"/>
      <c r="Q70" s="368"/>
      <c r="R70" s="368"/>
      <c r="S70" s="368"/>
      <c r="T70" s="380"/>
      <c r="U70" s="380"/>
      <c r="V70" s="380"/>
      <c r="W70" s="380"/>
      <c r="X70" s="380"/>
      <c r="Y70" s="380"/>
      <c r="Z70" s="403"/>
      <c r="AA70" s="403"/>
      <c r="AB70" s="403"/>
      <c r="AC70" s="403"/>
      <c r="AD70" s="403"/>
      <c r="AE70" s="403"/>
    </row>
    <row r="71" ht="18" customHeight="1" spans="1:31">
      <c r="A71" s="369"/>
      <c r="B71" s="370" t="s">
        <v>3026</v>
      </c>
      <c r="C71" s="180"/>
      <c r="D71" s="180"/>
      <c r="E71" s="180"/>
      <c r="F71" s="180"/>
      <c r="G71" s="180"/>
      <c r="H71" s="180"/>
      <c r="I71" s="180"/>
      <c r="J71" s="180"/>
      <c r="K71" s="180"/>
      <c r="L71" s="180"/>
      <c r="M71" s="180"/>
      <c r="N71" s="180"/>
      <c r="O71" s="180"/>
      <c r="P71" s="180"/>
      <c r="Q71" s="180"/>
      <c r="R71" s="180"/>
      <c r="S71" s="180"/>
      <c r="T71" s="180"/>
      <c r="U71" s="180"/>
      <c r="V71" s="180"/>
      <c r="W71" s="180"/>
      <c r="X71" s="180"/>
      <c r="Y71" s="181"/>
      <c r="Z71" s="404"/>
      <c r="AA71" s="403"/>
      <c r="AB71" s="403"/>
      <c r="AC71" s="403"/>
      <c r="AD71" s="403"/>
      <c r="AE71" s="403"/>
    </row>
    <row r="72" ht="18" customHeight="1" spans="1:31">
      <c r="A72" s="369"/>
      <c r="B72" s="408" t="s">
        <v>3027</v>
      </c>
      <c r="C72" s="372"/>
      <c r="D72" s="372"/>
      <c r="E72" s="372"/>
      <c r="F72" s="372"/>
      <c r="G72" s="372"/>
      <c r="H72" s="372"/>
      <c r="I72" s="372"/>
      <c r="J72" s="372"/>
      <c r="K72" s="372"/>
      <c r="L72" s="372"/>
      <c r="M72" s="372"/>
      <c r="N72" s="372"/>
      <c r="O72" s="372"/>
      <c r="P72" s="372"/>
      <c r="Q72" s="372"/>
      <c r="R72" s="372"/>
      <c r="S72" s="372"/>
      <c r="T72" s="372"/>
      <c r="U72" s="372"/>
      <c r="V72" s="372"/>
      <c r="W72" s="372"/>
      <c r="X72" s="372"/>
      <c r="Y72" s="382"/>
      <c r="Z72" s="404"/>
      <c r="AA72" s="403"/>
      <c r="AB72" s="403"/>
      <c r="AC72" s="403"/>
      <c r="AD72" s="403"/>
      <c r="AE72" s="403"/>
    </row>
    <row r="73" ht="18" customHeight="1" spans="1:31">
      <c r="A73" s="369"/>
      <c r="B73" s="378" t="s">
        <v>3028</v>
      </c>
      <c r="C73" s="372"/>
      <c r="D73" s="372"/>
      <c r="E73" s="372"/>
      <c r="F73" s="372"/>
      <c r="G73" s="372"/>
      <c r="H73" s="372"/>
      <c r="I73" s="372"/>
      <c r="J73" s="372"/>
      <c r="K73" s="372"/>
      <c r="L73" s="372"/>
      <c r="M73" s="372"/>
      <c r="N73" s="372"/>
      <c r="O73" s="372"/>
      <c r="P73" s="372"/>
      <c r="Q73" s="372"/>
      <c r="R73" s="372"/>
      <c r="S73" s="372"/>
      <c r="T73" s="372"/>
      <c r="U73" s="372"/>
      <c r="V73" s="372"/>
      <c r="W73" s="372"/>
      <c r="X73" s="372"/>
      <c r="Y73" s="382"/>
      <c r="Z73" s="404"/>
      <c r="AA73" s="403"/>
      <c r="AB73" s="403"/>
      <c r="AC73" s="403"/>
      <c r="AD73" s="403"/>
      <c r="AE73" s="403"/>
    </row>
    <row r="74" ht="18" customHeight="1" spans="1:31">
      <c r="A74" s="369"/>
      <c r="B74" s="378" t="s">
        <v>3029</v>
      </c>
      <c r="C74" s="372"/>
      <c r="D74" s="372"/>
      <c r="E74" s="372"/>
      <c r="F74" s="372"/>
      <c r="G74" s="372"/>
      <c r="H74" s="372"/>
      <c r="I74" s="372"/>
      <c r="J74" s="372"/>
      <c r="K74" s="372"/>
      <c r="L74" s="372"/>
      <c r="M74" s="372"/>
      <c r="N74" s="372"/>
      <c r="O74" s="372"/>
      <c r="P74" s="372"/>
      <c r="Q74" s="372"/>
      <c r="R74" s="372"/>
      <c r="S74" s="372"/>
      <c r="T74" s="372"/>
      <c r="U74" s="372"/>
      <c r="V74" s="372"/>
      <c r="W74" s="372"/>
      <c r="X74" s="372"/>
      <c r="Y74" s="382"/>
      <c r="Z74" s="404"/>
      <c r="AA74" s="403"/>
      <c r="AB74" s="403"/>
      <c r="AC74" s="403"/>
      <c r="AD74" s="403"/>
      <c r="AE74" s="403"/>
    </row>
    <row r="75" ht="18" customHeight="1" spans="1:31">
      <c r="A75" s="369"/>
      <c r="B75" s="378" t="s">
        <v>3030</v>
      </c>
      <c r="C75" s="372"/>
      <c r="D75" s="372"/>
      <c r="E75" s="372"/>
      <c r="F75" s="372"/>
      <c r="G75" s="372"/>
      <c r="H75" s="372"/>
      <c r="I75" s="372"/>
      <c r="J75" s="372"/>
      <c r="K75" s="372"/>
      <c r="L75" s="372"/>
      <c r="M75" s="372"/>
      <c r="N75" s="372"/>
      <c r="O75" s="372"/>
      <c r="P75" s="372"/>
      <c r="Q75" s="372"/>
      <c r="R75" s="372"/>
      <c r="S75" s="372"/>
      <c r="T75" s="372"/>
      <c r="U75" s="372"/>
      <c r="V75" s="372"/>
      <c r="W75" s="372"/>
      <c r="X75" s="372"/>
      <c r="Y75" s="382"/>
      <c r="Z75" s="404"/>
      <c r="AA75" s="403"/>
      <c r="AB75" s="403"/>
      <c r="AC75" s="403"/>
      <c r="AD75" s="403"/>
      <c r="AE75" s="403"/>
    </row>
    <row r="76" ht="18" customHeight="1" spans="1:31">
      <c r="A76" s="369"/>
      <c r="B76" s="378" t="s">
        <v>3031</v>
      </c>
      <c r="C76" s="372"/>
      <c r="D76" s="372"/>
      <c r="E76" s="372"/>
      <c r="F76" s="372"/>
      <c r="G76" s="372"/>
      <c r="H76" s="372"/>
      <c r="I76" s="372"/>
      <c r="J76" s="372"/>
      <c r="K76" s="372"/>
      <c r="L76" s="372"/>
      <c r="M76" s="372"/>
      <c r="N76" s="372"/>
      <c r="O76" s="372"/>
      <c r="P76" s="372"/>
      <c r="Q76" s="372"/>
      <c r="R76" s="372"/>
      <c r="S76" s="372"/>
      <c r="T76" s="372"/>
      <c r="U76" s="372"/>
      <c r="V76" s="372"/>
      <c r="W76" s="372"/>
      <c r="X76" s="372"/>
      <c r="Y76" s="382"/>
      <c r="Z76" s="404"/>
      <c r="AA76" s="403"/>
      <c r="AB76" s="403"/>
      <c r="AC76" s="403"/>
      <c r="AD76" s="403"/>
      <c r="AE76" s="403"/>
    </row>
    <row r="77" ht="18" customHeight="1" spans="1:31">
      <c r="A77" s="369"/>
      <c r="B77" s="378" t="s">
        <v>3032</v>
      </c>
      <c r="C77" s="372"/>
      <c r="D77" s="372"/>
      <c r="E77" s="372"/>
      <c r="F77" s="372"/>
      <c r="G77" s="372"/>
      <c r="H77" s="372"/>
      <c r="I77" s="372"/>
      <c r="J77" s="372"/>
      <c r="K77" s="372"/>
      <c r="L77" s="372"/>
      <c r="M77" s="372"/>
      <c r="N77" s="372"/>
      <c r="O77" s="372"/>
      <c r="P77" s="372"/>
      <c r="Q77" s="372"/>
      <c r="R77" s="372"/>
      <c r="S77" s="372"/>
      <c r="T77" s="372"/>
      <c r="U77" s="372"/>
      <c r="V77" s="372"/>
      <c r="W77" s="372"/>
      <c r="X77" s="372"/>
      <c r="Y77" s="382"/>
      <c r="Z77" s="404"/>
      <c r="AA77" s="403"/>
      <c r="AB77" s="403"/>
      <c r="AC77" s="403"/>
      <c r="AD77" s="403"/>
      <c r="AE77" s="403"/>
    </row>
    <row r="78" ht="18" customHeight="1" spans="1:31">
      <c r="A78" s="369"/>
      <c r="B78" s="378" t="s">
        <v>3033</v>
      </c>
      <c r="C78" s="372"/>
      <c r="D78" s="372"/>
      <c r="E78" s="372"/>
      <c r="F78" s="372"/>
      <c r="G78" s="372"/>
      <c r="H78" s="372"/>
      <c r="I78" s="372"/>
      <c r="J78" s="372"/>
      <c r="K78" s="372"/>
      <c r="L78" s="372"/>
      <c r="M78" s="372"/>
      <c r="N78" s="372"/>
      <c r="O78" s="372"/>
      <c r="P78" s="372"/>
      <c r="Q78" s="372"/>
      <c r="R78" s="372"/>
      <c r="S78" s="372"/>
      <c r="T78" s="372"/>
      <c r="U78" s="372"/>
      <c r="V78" s="372"/>
      <c r="W78" s="372"/>
      <c r="X78" s="372"/>
      <c r="Y78" s="382"/>
      <c r="Z78" s="404"/>
      <c r="AA78" s="403"/>
      <c r="AB78" s="403"/>
      <c r="AC78" s="403"/>
      <c r="AD78" s="403"/>
      <c r="AE78" s="403"/>
    </row>
    <row r="79" ht="18" customHeight="1" spans="1:31">
      <c r="A79" s="369"/>
      <c r="B79" s="378" t="s">
        <v>3034</v>
      </c>
      <c r="C79" s="372"/>
      <c r="D79" s="372"/>
      <c r="E79" s="372"/>
      <c r="F79" s="372"/>
      <c r="G79" s="372"/>
      <c r="H79" s="372"/>
      <c r="I79" s="372"/>
      <c r="J79" s="372"/>
      <c r="K79" s="372"/>
      <c r="L79" s="372"/>
      <c r="M79" s="372"/>
      <c r="N79" s="372"/>
      <c r="O79" s="372"/>
      <c r="P79" s="372"/>
      <c r="Q79" s="372"/>
      <c r="R79" s="372"/>
      <c r="S79" s="372"/>
      <c r="T79" s="372"/>
      <c r="U79" s="372"/>
      <c r="V79" s="372"/>
      <c r="W79" s="372"/>
      <c r="X79" s="372"/>
      <c r="Y79" s="382"/>
      <c r="Z79" s="404"/>
      <c r="AA79" s="403"/>
      <c r="AB79" s="403"/>
      <c r="AC79" s="403"/>
      <c r="AD79" s="403"/>
      <c r="AE79" s="403"/>
    </row>
    <row r="80" ht="15.75" customHeight="1" spans="1:31">
      <c r="A80" s="369"/>
      <c r="B80" s="378" t="s">
        <v>3035</v>
      </c>
      <c r="C80" s="372"/>
      <c r="D80" s="372"/>
      <c r="E80" s="372"/>
      <c r="F80" s="372"/>
      <c r="G80" s="372"/>
      <c r="H80" s="372"/>
      <c r="I80" s="372"/>
      <c r="J80" s="372"/>
      <c r="K80" s="372"/>
      <c r="L80" s="372"/>
      <c r="M80" s="372"/>
      <c r="N80" s="372"/>
      <c r="O80" s="372"/>
      <c r="P80" s="372"/>
      <c r="Q80" s="372"/>
      <c r="R80" s="372"/>
      <c r="S80" s="372"/>
      <c r="T80" s="372"/>
      <c r="U80" s="372"/>
      <c r="V80" s="372"/>
      <c r="W80" s="372"/>
      <c r="X80" s="372"/>
      <c r="Y80" s="382"/>
      <c r="Z80" s="404"/>
      <c r="AA80" s="403"/>
      <c r="AB80" s="403"/>
      <c r="AC80" s="403"/>
      <c r="AD80" s="403"/>
      <c r="AE80" s="403"/>
    </row>
    <row r="81" ht="15.75" customHeight="1" spans="1:31">
      <c r="A81" s="369"/>
      <c r="B81" s="378" t="s">
        <v>3036</v>
      </c>
      <c r="C81" s="372"/>
      <c r="D81" s="372"/>
      <c r="E81" s="372"/>
      <c r="F81" s="372"/>
      <c r="G81" s="372"/>
      <c r="H81" s="372"/>
      <c r="I81" s="372"/>
      <c r="J81" s="372"/>
      <c r="K81" s="372"/>
      <c r="L81" s="372"/>
      <c r="M81" s="372"/>
      <c r="N81" s="372"/>
      <c r="O81" s="372"/>
      <c r="P81" s="372"/>
      <c r="Q81" s="372"/>
      <c r="R81" s="372"/>
      <c r="S81" s="372"/>
      <c r="T81" s="372"/>
      <c r="U81" s="372"/>
      <c r="V81" s="372"/>
      <c r="W81" s="372"/>
      <c r="X81" s="372"/>
      <c r="Y81" s="382"/>
      <c r="Z81" s="404"/>
      <c r="AA81" s="403"/>
      <c r="AB81" s="403"/>
      <c r="AC81" s="403"/>
      <c r="AD81" s="403"/>
      <c r="AE81" s="403"/>
    </row>
    <row r="82" ht="15.75" customHeight="1" spans="1:31">
      <c r="A82" s="369"/>
      <c r="B82" s="378" t="s">
        <v>3037</v>
      </c>
      <c r="C82" s="372"/>
      <c r="D82" s="372"/>
      <c r="E82" s="372"/>
      <c r="F82" s="372"/>
      <c r="G82" s="372"/>
      <c r="H82" s="372"/>
      <c r="I82" s="372"/>
      <c r="J82" s="372"/>
      <c r="K82" s="372"/>
      <c r="L82" s="372"/>
      <c r="M82" s="372"/>
      <c r="N82" s="372"/>
      <c r="O82" s="372"/>
      <c r="P82" s="372"/>
      <c r="Q82" s="372"/>
      <c r="R82" s="372"/>
      <c r="S82" s="372"/>
      <c r="T82" s="372"/>
      <c r="U82" s="372"/>
      <c r="V82" s="372"/>
      <c r="W82" s="372"/>
      <c r="X82" s="372"/>
      <c r="Y82" s="382"/>
      <c r="Z82" s="404"/>
      <c r="AA82" s="403"/>
      <c r="AB82" s="403"/>
      <c r="AC82" s="403"/>
      <c r="AD82" s="403"/>
      <c r="AE82" s="403"/>
    </row>
    <row r="83" ht="15.75" customHeight="1" spans="1:31">
      <c r="A83" s="369"/>
      <c r="B83" s="378"/>
      <c r="C83" s="372"/>
      <c r="D83" s="372"/>
      <c r="E83" s="372"/>
      <c r="F83" s="372"/>
      <c r="G83" s="372"/>
      <c r="H83" s="372"/>
      <c r="I83" s="372"/>
      <c r="J83" s="372"/>
      <c r="K83" s="372"/>
      <c r="L83" s="372"/>
      <c r="M83" s="372"/>
      <c r="N83" s="372"/>
      <c r="O83" s="372"/>
      <c r="P83" s="372"/>
      <c r="Q83" s="372"/>
      <c r="R83" s="372"/>
      <c r="S83" s="372"/>
      <c r="T83" s="372"/>
      <c r="U83" s="372"/>
      <c r="V83" s="372"/>
      <c r="W83" s="372"/>
      <c r="X83" s="372"/>
      <c r="Y83" s="382"/>
      <c r="Z83" s="404"/>
      <c r="AA83" s="403"/>
      <c r="AB83" s="403"/>
      <c r="AC83" s="403"/>
      <c r="AD83" s="403"/>
      <c r="AE83" s="403"/>
    </row>
    <row r="84" ht="15.75" customHeight="1" spans="1:31">
      <c r="A84" s="369"/>
      <c r="B84" s="408" t="s">
        <v>3038</v>
      </c>
      <c r="C84" s="372"/>
      <c r="D84" s="372"/>
      <c r="E84" s="372"/>
      <c r="F84" s="372"/>
      <c r="G84" s="372"/>
      <c r="H84" s="372"/>
      <c r="I84" s="372"/>
      <c r="J84" s="372"/>
      <c r="K84" s="372"/>
      <c r="L84" s="372"/>
      <c r="M84" s="372"/>
      <c r="N84" s="372"/>
      <c r="O84" s="372"/>
      <c r="P84" s="372"/>
      <c r="Q84" s="372"/>
      <c r="R84" s="372"/>
      <c r="S84" s="372"/>
      <c r="T84" s="372"/>
      <c r="U84" s="372"/>
      <c r="V84" s="372"/>
      <c r="W84" s="372"/>
      <c r="X84" s="372"/>
      <c r="Y84" s="382"/>
      <c r="Z84" s="404"/>
      <c r="AA84" s="403"/>
      <c r="AB84" s="403"/>
      <c r="AC84" s="403"/>
      <c r="AD84" s="403"/>
      <c r="AE84" s="403"/>
    </row>
    <row r="85" ht="15.75" customHeight="1" spans="1:31">
      <c r="A85" s="369"/>
      <c r="B85" s="378" t="s">
        <v>3039</v>
      </c>
      <c r="C85" s="372"/>
      <c r="D85" s="372"/>
      <c r="E85" s="372"/>
      <c r="F85" s="372"/>
      <c r="G85" s="372"/>
      <c r="H85" s="372"/>
      <c r="I85" s="372"/>
      <c r="J85" s="372"/>
      <c r="K85" s="372"/>
      <c r="L85" s="372"/>
      <c r="M85" s="372"/>
      <c r="N85" s="372"/>
      <c r="O85" s="372"/>
      <c r="P85" s="372"/>
      <c r="Q85" s="372"/>
      <c r="R85" s="372"/>
      <c r="S85" s="372"/>
      <c r="T85" s="372"/>
      <c r="U85" s="372"/>
      <c r="V85" s="372"/>
      <c r="W85" s="372"/>
      <c r="X85" s="372"/>
      <c r="Y85" s="382"/>
      <c r="Z85" s="404"/>
      <c r="AA85" s="403"/>
      <c r="AB85" s="403"/>
      <c r="AC85" s="403"/>
      <c r="AD85" s="403"/>
      <c r="AE85" s="403"/>
    </row>
    <row r="86" ht="15.75" customHeight="1" spans="1:31">
      <c r="A86" s="369"/>
      <c r="B86" s="378" t="s">
        <v>3040</v>
      </c>
      <c r="C86" s="372"/>
      <c r="D86" s="372"/>
      <c r="E86" s="372"/>
      <c r="F86" s="372"/>
      <c r="G86" s="372"/>
      <c r="H86" s="372"/>
      <c r="I86" s="372"/>
      <c r="J86" s="372"/>
      <c r="K86" s="372"/>
      <c r="L86" s="372"/>
      <c r="M86" s="372"/>
      <c r="N86" s="372"/>
      <c r="O86" s="372"/>
      <c r="P86" s="372"/>
      <c r="Q86" s="372"/>
      <c r="R86" s="372"/>
      <c r="S86" s="372"/>
      <c r="T86" s="372"/>
      <c r="U86" s="372"/>
      <c r="V86" s="372"/>
      <c r="W86" s="372"/>
      <c r="X86" s="372"/>
      <c r="Y86" s="382"/>
      <c r="Z86" s="404"/>
      <c r="AA86" s="403"/>
      <c r="AB86" s="403"/>
      <c r="AC86" s="403"/>
      <c r="AD86" s="403"/>
      <c r="AE86" s="403"/>
    </row>
    <row r="87" ht="15.75" customHeight="1" spans="1:31">
      <c r="A87" s="369"/>
      <c r="B87" s="378" t="s">
        <v>3041</v>
      </c>
      <c r="C87" s="372"/>
      <c r="D87" s="372"/>
      <c r="E87" s="372"/>
      <c r="F87" s="372"/>
      <c r="G87" s="372"/>
      <c r="H87" s="372"/>
      <c r="I87" s="372"/>
      <c r="J87" s="372"/>
      <c r="K87" s="372"/>
      <c r="L87" s="372"/>
      <c r="M87" s="372"/>
      <c r="N87" s="372"/>
      <c r="O87" s="372"/>
      <c r="P87" s="372"/>
      <c r="Q87" s="372"/>
      <c r="R87" s="372"/>
      <c r="S87" s="372"/>
      <c r="T87" s="372"/>
      <c r="U87" s="372"/>
      <c r="V87" s="372"/>
      <c r="W87" s="372"/>
      <c r="X87" s="372"/>
      <c r="Y87" s="382"/>
      <c r="Z87" s="404"/>
      <c r="AA87" s="403"/>
      <c r="AB87" s="403"/>
      <c r="AC87" s="403"/>
      <c r="AD87" s="403"/>
      <c r="AE87" s="403"/>
    </row>
    <row r="88" ht="15.75" customHeight="1" spans="1:31">
      <c r="A88" s="369"/>
      <c r="B88" s="378" t="s">
        <v>3042</v>
      </c>
      <c r="C88" s="372"/>
      <c r="D88" s="372"/>
      <c r="E88" s="372"/>
      <c r="F88" s="372"/>
      <c r="G88" s="372"/>
      <c r="H88" s="372"/>
      <c r="I88" s="372"/>
      <c r="J88" s="372"/>
      <c r="K88" s="372"/>
      <c r="L88" s="372"/>
      <c r="M88" s="372"/>
      <c r="N88" s="372"/>
      <c r="O88" s="372"/>
      <c r="P88" s="372"/>
      <c r="Q88" s="372"/>
      <c r="R88" s="372"/>
      <c r="S88" s="372"/>
      <c r="T88" s="372"/>
      <c r="U88" s="372"/>
      <c r="V88" s="372"/>
      <c r="W88" s="372"/>
      <c r="X88" s="372"/>
      <c r="Y88" s="382"/>
      <c r="Z88" s="404"/>
      <c r="AA88" s="403"/>
      <c r="AB88" s="403"/>
      <c r="AC88" s="403"/>
      <c r="AD88" s="403"/>
      <c r="AE88" s="403"/>
    </row>
    <row r="89" ht="15.75" customHeight="1" spans="1:31">
      <c r="A89" s="369"/>
      <c r="B89" s="378" t="s">
        <v>3043</v>
      </c>
      <c r="C89" s="372"/>
      <c r="D89" s="372"/>
      <c r="E89" s="372"/>
      <c r="F89" s="372"/>
      <c r="G89" s="372"/>
      <c r="H89" s="372"/>
      <c r="I89" s="372"/>
      <c r="J89" s="372"/>
      <c r="K89" s="372"/>
      <c r="L89" s="372"/>
      <c r="M89" s="372"/>
      <c r="N89" s="372"/>
      <c r="O89" s="372"/>
      <c r="P89" s="372"/>
      <c r="Q89" s="372"/>
      <c r="R89" s="372"/>
      <c r="S89" s="372"/>
      <c r="T89" s="372"/>
      <c r="U89" s="372"/>
      <c r="V89" s="372"/>
      <c r="W89" s="372"/>
      <c r="X89" s="372"/>
      <c r="Y89" s="382"/>
      <c r="Z89" s="404"/>
      <c r="AA89" s="403"/>
      <c r="AB89" s="403"/>
      <c r="AC89" s="403"/>
      <c r="AD89" s="403"/>
      <c r="AE89" s="403"/>
    </row>
    <row r="90" ht="15.75" customHeight="1" spans="1:31">
      <c r="A90" s="369"/>
      <c r="B90" s="378" t="s">
        <v>3044</v>
      </c>
      <c r="C90" s="372"/>
      <c r="D90" s="372"/>
      <c r="E90" s="372"/>
      <c r="F90" s="372"/>
      <c r="G90" s="372"/>
      <c r="H90" s="372"/>
      <c r="I90" s="372"/>
      <c r="J90" s="372"/>
      <c r="K90" s="372"/>
      <c r="L90" s="372"/>
      <c r="M90" s="372"/>
      <c r="N90" s="372"/>
      <c r="O90" s="372"/>
      <c r="P90" s="372"/>
      <c r="Q90" s="372"/>
      <c r="R90" s="372"/>
      <c r="S90" s="372"/>
      <c r="T90" s="372"/>
      <c r="U90" s="372"/>
      <c r="V90" s="372"/>
      <c r="W90" s="372"/>
      <c r="X90" s="372"/>
      <c r="Y90" s="382"/>
      <c r="Z90" s="404"/>
      <c r="AA90" s="403"/>
      <c r="AB90" s="403"/>
      <c r="AC90" s="403"/>
      <c r="AD90" s="403"/>
      <c r="AE90" s="403"/>
    </row>
    <row r="91" ht="15.75" customHeight="1" spans="1:31">
      <c r="A91" s="369"/>
      <c r="B91" s="378" t="s">
        <v>3045</v>
      </c>
      <c r="C91" s="372"/>
      <c r="D91" s="372"/>
      <c r="E91" s="372"/>
      <c r="F91" s="372"/>
      <c r="G91" s="372"/>
      <c r="H91" s="372"/>
      <c r="I91" s="372"/>
      <c r="J91" s="372"/>
      <c r="K91" s="372"/>
      <c r="L91" s="372"/>
      <c r="M91" s="372"/>
      <c r="N91" s="372"/>
      <c r="O91" s="372"/>
      <c r="P91" s="372"/>
      <c r="Q91" s="372"/>
      <c r="R91" s="372"/>
      <c r="S91" s="372"/>
      <c r="T91" s="372"/>
      <c r="U91" s="372"/>
      <c r="V91" s="372"/>
      <c r="W91" s="372"/>
      <c r="X91" s="372"/>
      <c r="Y91" s="382"/>
      <c r="Z91" s="404"/>
      <c r="AA91" s="403"/>
      <c r="AB91" s="403"/>
      <c r="AC91" s="403"/>
      <c r="AD91" s="403"/>
      <c r="AE91" s="403"/>
    </row>
    <row r="92" ht="15.75" customHeight="1" spans="1:31">
      <c r="A92" s="369"/>
      <c r="B92" s="378" t="s">
        <v>3046</v>
      </c>
      <c r="C92" s="372"/>
      <c r="D92" s="372"/>
      <c r="E92" s="372"/>
      <c r="F92" s="372"/>
      <c r="G92" s="372"/>
      <c r="H92" s="372"/>
      <c r="I92" s="372"/>
      <c r="J92" s="372"/>
      <c r="K92" s="372"/>
      <c r="L92" s="372"/>
      <c r="M92" s="372"/>
      <c r="N92" s="372"/>
      <c r="O92" s="372"/>
      <c r="P92" s="372"/>
      <c r="Q92" s="372"/>
      <c r="R92" s="372"/>
      <c r="S92" s="372"/>
      <c r="T92" s="372"/>
      <c r="U92" s="372"/>
      <c r="V92" s="372"/>
      <c r="W92" s="372"/>
      <c r="X92" s="372"/>
      <c r="Y92" s="382"/>
      <c r="Z92" s="404"/>
      <c r="AA92" s="403"/>
      <c r="AB92" s="403"/>
      <c r="AC92" s="403"/>
      <c r="AD92" s="403"/>
      <c r="AE92" s="403"/>
    </row>
    <row r="93" ht="15.75" customHeight="1" spans="1:31">
      <c r="A93" s="369"/>
      <c r="B93" s="378" t="s">
        <v>3047</v>
      </c>
      <c r="C93" s="372"/>
      <c r="D93" s="372"/>
      <c r="E93" s="372"/>
      <c r="F93" s="372"/>
      <c r="G93" s="372"/>
      <c r="H93" s="372"/>
      <c r="I93" s="372"/>
      <c r="J93" s="372"/>
      <c r="K93" s="372"/>
      <c r="L93" s="372"/>
      <c r="M93" s="372"/>
      <c r="N93" s="372"/>
      <c r="O93" s="372"/>
      <c r="P93" s="372"/>
      <c r="Q93" s="372"/>
      <c r="R93" s="372"/>
      <c r="S93" s="372"/>
      <c r="T93" s="372"/>
      <c r="U93" s="372"/>
      <c r="V93" s="372"/>
      <c r="W93" s="372"/>
      <c r="X93" s="372"/>
      <c r="Y93" s="382"/>
      <c r="Z93" s="404"/>
      <c r="AA93" s="403"/>
      <c r="AB93" s="403"/>
      <c r="AC93" s="403"/>
      <c r="AD93" s="403"/>
      <c r="AE93" s="403"/>
    </row>
    <row r="94" ht="15.75" customHeight="1" spans="1:31">
      <c r="A94" s="369"/>
      <c r="B94" s="378" t="s">
        <v>3048</v>
      </c>
      <c r="C94" s="372"/>
      <c r="D94" s="372"/>
      <c r="E94" s="372"/>
      <c r="F94" s="372"/>
      <c r="G94" s="372"/>
      <c r="H94" s="372"/>
      <c r="I94" s="372"/>
      <c r="J94" s="372"/>
      <c r="K94" s="372"/>
      <c r="L94" s="372"/>
      <c r="M94" s="372"/>
      <c r="N94" s="372"/>
      <c r="O94" s="372"/>
      <c r="P94" s="372"/>
      <c r="Q94" s="372"/>
      <c r="R94" s="372"/>
      <c r="S94" s="372"/>
      <c r="T94" s="372"/>
      <c r="U94" s="372"/>
      <c r="V94" s="372"/>
      <c r="W94" s="372"/>
      <c r="X94" s="372"/>
      <c r="Y94" s="382"/>
      <c r="Z94" s="404"/>
      <c r="AA94" s="403"/>
      <c r="AB94" s="403"/>
      <c r="AC94" s="403"/>
      <c r="AD94" s="403"/>
      <c r="AE94" s="403"/>
    </row>
    <row r="95" ht="15.75" customHeight="1" spans="1:31">
      <c r="A95" s="369"/>
      <c r="B95" s="378" t="s">
        <v>3049</v>
      </c>
      <c r="C95" s="372"/>
      <c r="D95" s="372"/>
      <c r="E95" s="372"/>
      <c r="F95" s="372"/>
      <c r="G95" s="372"/>
      <c r="H95" s="372"/>
      <c r="I95" s="372"/>
      <c r="J95" s="372"/>
      <c r="K95" s="372"/>
      <c r="L95" s="372"/>
      <c r="M95" s="372"/>
      <c r="N95" s="372"/>
      <c r="O95" s="372"/>
      <c r="P95" s="372"/>
      <c r="Q95" s="372"/>
      <c r="R95" s="372"/>
      <c r="S95" s="372"/>
      <c r="T95" s="372"/>
      <c r="U95" s="372"/>
      <c r="V95" s="372"/>
      <c r="W95" s="372"/>
      <c r="X95" s="372"/>
      <c r="Y95" s="382"/>
      <c r="Z95" s="404"/>
      <c r="AA95" s="403"/>
      <c r="AB95" s="403"/>
      <c r="AC95" s="403"/>
      <c r="AD95" s="403"/>
      <c r="AE95" s="403"/>
    </row>
    <row r="96" ht="15.75" customHeight="1" spans="1:31">
      <c r="A96" s="369"/>
      <c r="B96" s="406" t="s">
        <v>3050</v>
      </c>
      <c r="C96" s="375"/>
      <c r="D96" s="375"/>
      <c r="E96" s="375"/>
      <c r="F96" s="375"/>
      <c r="G96" s="375"/>
      <c r="H96" s="375"/>
      <c r="I96" s="375"/>
      <c r="J96" s="375"/>
      <c r="K96" s="375"/>
      <c r="L96" s="375"/>
      <c r="M96" s="375"/>
      <c r="N96" s="375"/>
      <c r="O96" s="375"/>
      <c r="P96" s="375"/>
      <c r="Q96" s="375"/>
      <c r="R96" s="375"/>
      <c r="S96" s="375"/>
      <c r="T96" s="375"/>
      <c r="U96" s="375"/>
      <c r="V96" s="375"/>
      <c r="W96" s="375"/>
      <c r="X96" s="375"/>
      <c r="Y96" s="394"/>
      <c r="Z96" s="404"/>
      <c r="AA96" s="403"/>
      <c r="AB96" s="403"/>
      <c r="AC96" s="403"/>
      <c r="AD96" s="403"/>
      <c r="AE96" s="403"/>
    </row>
    <row r="97" ht="15.75" customHeight="1" spans="1:31">
      <c r="A97" s="367"/>
      <c r="B97" s="380"/>
      <c r="C97" s="380"/>
      <c r="D97" s="380"/>
      <c r="E97" s="380"/>
      <c r="F97" s="380"/>
      <c r="G97" s="380"/>
      <c r="H97" s="380"/>
      <c r="I97" s="380"/>
      <c r="J97" s="380"/>
      <c r="K97" s="380"/>
      <c r="L97" s="380"/>
      <c r="M97" s="380"/>
      <c r="N97" s="380"/>
      <c r="O97" s="390"/>
      <c r="P97" s="390"/>
      <c r="Q97" s="390"/>
      <c r="R97" s="390"/>
      <c r="S97" s="390"/>
      <c r="T97" s="390"/>
      <c r="U97" s="390"/>
      <c r="V97" s="390"/>
      <c r="W97" s="390"/>
      <c r="X97" s="390"/>
      <c r="Y97" s="390"/>
      <c r="Z97" s="403"/>
      <c r="AA97" s="403"/>
      <c r="AB97" s="403"/>
      <c r="AC97" s="403"/>
      <c r="AD97" s="403"/>
      <c r="AE97" s="403"/>
    </row>
    <row r="98" ht="15.75" customHeight="1" spans="1:31">
      <c r="A98" s="369"/>
      <c r="B98" s="370" t="s">
        <v>3051</v>
      </c>
      <c r="C98" s="180"/>
      <c r="D98" s="180"/>
      <c r="E98" s="180"/>
      <c r="F98" s="180"/>
      <c r="G98" s="180"/>
      <c r="H98" s="180"/>
      <c r="I98" s="180"/>
      <c r="J98" s="180"/>
      <c r="K98" s="180"/>
      <c r="L98" s="180"/>
      <c r="M98" s="180"/>
      <c r="N98" s="181"/>
      <c r="O98" s="381"/>
      <c r="P98" s="368"/>
      <c r="Q98" s="368"/>
      <c r="R98" s="368"/>
      <c r="S98" s="368"/>
      <c r="T98" s="368"/>
      <c r="U98" s="368"/>
      <c r="V98" s="368"/>
      <c r="W98" s="368"/>
      <c r="X98" s="368"/>
      <c r="Y98" s="368"/>
      <c r="Z98" s="403"/>
      <c r="AA98" s="403"/>
      <c r="AB98" s="403"/>
      <c r="AC98" s="403"/>
      <c r="AD98" s="403"/>
      <c r="AE98" s="403"/>
    </row>
    <row r="99" ht="15.75" customHeight="1" spans="1:31">
      <c r="A99" s="369"/>
      <c r="B99" s="409"/>
      <c r="C99" s="204"/>
      <c r="D99" s="204"/>
      <c r="E99" s="204"/>
      <c r="F99" s="204"/>
      <c r="G99" s="204"/>
      <c r="H99" s="204"/>
      <c r="I99" s="204"/>
      <c r="J99" s="204"/>
      <c r="K99" s="204"/>
      <c r="L99" s="204"/>
      <c r="M99" s="204"/>
      <c r="N99" s="205"/>
      <c r="O99" s="381"/>
      <c r="P99" s="417"/>
      <c r="Q99" s="370" t="s">
        <v>3052</v>
      </c>
      <c r="R99" s="180"/>
      <c r="S99" s="180"/>
      <c r="T99" s="180"/>
      <c r="U99" s="180"/>
      <c r="V99" s="180"/>
      <c r="W99" s="180"/>
      <c r="X99" s="180"/>
      <c r="Y99" s="181"/>
      <c r="Z99" s="425"/>
      <c r="AA99" s="426"/>
      <c r="AB99" s="426"/>
      <c r="AC99" s="426"/>
      <c r="AD99" s="403"/>
      <c r="AE99" s="403"/>
    </row>
    <row r="100" ht="15.75" customHeight="1" spans="1:31">
      <c r="A100" s="369"/>
      <c r="B100" s="410" t="s">
        <v>3053</v>
      </c>
      <c r="C100" s="411"/>
      <c r="D100" s="411"/>
      <c r="E100" s="411"/>
      <c r="F100" s="411"/>
      <c r="G100" s="411"/>
      <c r="H100" s="411"/>
      <c r="I100" s="411"/>
      <c r="J100" s="411"/>
      <c r="K100" s="411"/>
      <c r="L100" s="411"/>
      <c r="M100" s="411"/>
      <c r="N100" s="418"/>
      <c r="O100" s="381"/>
      <c r="P100" s="417"/>
      <c r="Q100" s="421" t="s">
        <v>3054</v>
      </c>
      <c r="R100" s="372"/>
      <c r="S100" s="372"/>
      <c r="T100" s="372"/>
      <c r="U100" s="372"/>
      <c r="V100" s="372"/>
      <c r="W100" s="372"/>
      <c r="X100" s="372"/>
      <c r="Y100" s="382"/>
      <c r="Z100" s="398"/>
      <c r="AA100" s="403"/>
      <c r="AB100" s="403"/>
      <c r="AC100" s="403"/>
      <c r="AD100" s="403"/>
      <c r="AE100" s="403"/>
    </row>
    <row r="101" ht="15.75" customHeight="1" spans="1:31">
      <c r="A101" s="369"/>
      <c r="B101" s="410" t="s">
        <v>3055</v>
      </c>
      <c r="C101" s="411"/>
      <c r="D101" s="411"/>
      <c r="E101" s="411"/>
      <c r="F101" s="411"/>
      <c r="G101" s="411"/>
      <c r="H101" s="411"/>
      <c r="I101" s="411"/>
      <c r="J101" s="411"/>
      <c r="K101" s="411"/>
      <c r="L101" s="411"/>
      <c r="M101" s="411"/>
      <c r="N101" s="418"/>
      <c r="O101" s="381"/>
      <c r="P101" s="417"/>
      <c r="Q101" s="421"/>
      <c r="R101" s="372"/>
      <c r="S101" s="372"/>
      <c r="T101" s="372"/>
      <c r="U101" s="372"/>
      <c r="V101" s="372"/>
      <c r="W101" s="372"/>
      <c r="X101" s="372"/>
      <c r="Y101" s="382"/>
      <c r="Z101" s="398"/>
      <c r="AA101" s="403"/>
      <c r="AB101" s="403"/>
      <c r="AC101" s="403"/>
      <c r="AD101" s="403"/>
      <c r="AE101" s="403"/>
    </row>
    <row r="102" ht="15.75" customHeight="1" spans="1:31">
      <c r="A102" s="369"/>
      <c r="B102" s="410" t="s">
        <v>3056</v>
      </c>
      <c r="C102" s="411"/>
      <c r="D102" s="411"/>
      <c r="E102" s="411"/>
      <c r="F102" s="411"/>
      <c r="G102" s="411"/>
      <c r="H102" s="411"/>
      <c r="I102" s="411"/>
      <c r="J102" s="411"/>
      <c r="K102" s="411"/>
      <c r="L102" s="411"/>
      <c r="M102" s="411"/>
      <c r="N102" s="418"/>
      <c r="O102" s="381"/>
      <c r="P102" s="417"/>
      <c r="Q102" s="415" t="s">
        <v>3057</v>
      </c>
      <c r="R102" s="372"/>
      <c r="S102" s="372"/>
      <c r="T102" s="372"/>
      <c r="U102" s="372"/>
      <c r="V102" s="372"/>
      <c r="W102" s="372"/>
      <c r="X102" s="372"/>
      <c r="Y102" s="382"/>
      <c r="Z102" s="398"/>
      <c r="AA102" s="403"/>
      <c r="AB102" s="403"/>
      <c r="AC102" s="403"/>
      <c r="AD102" s="403"/>
      <c r="AE102" s="403"/>
    </row>
    <row r="103" ht="15.75" customHeight="1" spans="1:31">
      <c r="A103" s="369"/>
      <c r="B103" s="410" t="s">
        <v>3058</v>
      </c>
      <c r="C103" s="411"/>
      <c r="D103" s="411"/>
      <c r="E103" s="411"/>
      <c r="F103" s="411"/>
      <c r="G103" s="411"/>
      <c r="H103" s="411"/>
      <c r="I103" s="411"/>
      <c r="J103" s="411"/>
      <c r="K103" s="411"/>
      <c r="L103" s="411"/>
      <c r="M103" s="411"/>
      <c r="N103" s="418"/>
      <c r="O103" s="381"/>
      <c r="P103" s="417"/>
      <c r="Q103" s="415" t="s">
        <v>3059</v>
      </c>
      <c r="R103" s="372"/>
      <c r="S103" s="372"/>
      <c r="T103" s="372"/>
      <c r="U103" s="372"/>
      <c r="V103" s="372"/>
      <c r="W103" s="372"/>
      <c r="X103" s="372"/>
      <c r="Y103" s="382"/>
      <c r="Z103" s="398"/>
      <c r="AA103" s="403"/>
      <c r="AB103" s="403"/>
      <c r="AC103" s="403"/>
      <c r="AD103" s="403"/>
      <c r="AE103" s="403"/>
    </row>
    <row r="104" ht="15.75" customHeight="1" spans="1:31">
      <c r="A104" s="369"/>
      <c r="B104" s="410" t="s">
        <v>3060</v>
      </c>
      <c r="C104" s="411"/>
      <c r="D104" s="411"/>
      <c r="E104" s="411"/>
      <c r="F104" s="411"/>
      <c r="G104" s="411"/>
      <c r="H104" s="411"/>
      <c r="I104" s="411"/>
      <c r="J104" s="411"/>
      <c r="K104" s="411"/>
      <c r="L104" s="411"/>
      <c r="M104" s="411"/>
      <c r="N104" s="418"/>
      <c r="O104" s="381"/>
      <c r="P104" s="417"/>
      <c r="Q104" s="415" t="s">
        <v>3061</v>
      </c>
      <c r="R104" s="372"/>
      <c r="S104" s="372"/>
      <c r="T104" s="372"/>
      <c r="U104" s="372"/>
      <c r="V104" s="372"/>
      <c r="W104" s="372"/>
      <c r="X104" s="372"/>
      <c r="Y104" s="382"/>
      <c r="Z104" s="398"/>
      <c r="AA104" s="403"/>
      <c r="AB104" s="403"/>
      <c r="AC104" s="403"/>
      <c r="AD104" s="403"/>
      <c r="AE104" s="403"/>
    </row>
    <row r="105" ht="15.75" customHeight="1" spans="1:31">
      <c r="A105" s="369"/>
      <c r="B105" s="410" t="s">
        <v>3062</v>
      </c>
      <c r="C105" s="411"/>
      <c r="D105" s="411"/>
      <c r="E105" s="411"/>
      <c r="F105" s="411"/>
      <c r="G105" s="411"/>
      <c r="H105" s="411"/>
      <c r="I105" s="411"/>
      <c r="J105" s="411"/>
      <c r="K105" s="411"/>
      <c r="L105" s="411"/>
      <c r="M105" s="411"/>
      <c r="N105" s="418"/>
      <c r="O105" s="381"/>
      <c r="P105" s="417"/>
      <c r="Q105" s="415" t="s">
        <v>3063</v>
      </c>
      <c r="R105" s="372"/>
      <c r="S105" s="372"/>
      <c r="T105" s="372"/>
      <c r="U105" s="372"/>
      <c r="V105" s="372"/>
      <c r="W105" s="372"/>
      <c r="X105" s="372"/>
      <c r="Y105" s="382"/>
      <c r="Z105" s="398"/>
      <c r="AA105" s="403"/>
      <c r="AB105" s="403"/>
      <c r="AC105" s="403"/>
      <c r="AD105" s="403"/>
      <c r="AE105" s="403"/>
    </row>
    <row r="106" ht="15.75" customHeight="1" spans="1:31">
      <c r="A106" s="369"/>
      <c r="B106" s="410" t="s">
        <v>3064</v>
      </c>
      <c r="C106" s="411"/>
      <c r="D106" s="411"/>
      <c r="E106" s="411"/>
      <c r="F106" s="411"/>
      <c r="G106" s="411"/>
      <c r="H106" s="411"/>
      <c r="I106" s="411"/>
      <c r="J106" s="411"/>
      <c r="K106" s="411"/>
      <c r="L106" s="411"/>
      <c r="M106" s="411"/>
      <c r="N106" s="418"/>
      <c r="O106" s="381"/>
      <c r="P106" s="417"/>
      <c r="Q106" s="415" t="s">
        <v>3065</v>
      </c>
      <c r="R106" s="372"/>
      <c r="S106" s="372"/>
      <c r="T106" s="372"/>
      <c r="U106" s="372"/>
      <c r="V106" s="372"/>
      <c r="W106" s="372"/>
      <c r="X106" s="372"/>
      <c r="Y106" s="382"/>
      <c r="Z106" s="398"/>
      <c r="AA106" s="403"/>
      <c r="AB106" s="403"/>
      <c r="AC106" s="403"/>
      <c r="AD106" s="403"/>
      <c r="AE106" s="403"/>
    </row>
    <row r="107" ht="15.75" customHeight="1" spans="1:31">
      <c r="A107" s="369"/>
      <c r="B107" s="410" t="s">
        <v>3066</v>
      </c>
      <c r="C107" s="411"/>
      <c r="D107" s="411"/>
      <c r="E107" s="411"/>
      <c r="F107" s="411"/>
      <c r="G107" s="411"/>
      <c r="H107" s="411"/>
      <c r="I107" s="411"/>
      <c r="J107" s="411"/>
      <c r="K107" s="411"/>
      <c r="L107" s="411"/>
      <c r="M107" s="411"/>
      <c r="N107" s="418"/>
      <c r="O107" s="381"/>
      <c r="P107" s="417"/>
      <c r="Q107" s="422" t="s">
        <v>3067</v>
      </c>
      <c r="R107" s="375"/>
      <c r="S107" s="375"/>
      <c r="T107" s="375"/>
      <c r="U107" s="375"/>
      <c r="V107" s="375"/>
      <c r="W107" s="375"/>
      <c r="X107" s="375"/>
      <c r="Y107" s="394"/>
      <c r="Z107" s="398"/>
      <c r="AA107" s="403"/>
      <c r="AB107" s="403"/>
      <c r="AC107" s="403"/>
      <c r="AD107" s="403"/>
      <c r="AE107" s="403"/>
    </row>
    <row r="108" ht="15.75" customHeight="1" spans="1:31">
      <c r="A108" s="369"/>
      <c r="B108" s="410" t="s">
        <v>3068</v>
      </c>
      <c r="C108" s="411"/>
      <c r="D108" s="411"/>
      <c r="E108" s="411"/>
      <c r="F108" s="411"/>
      <c r="G108" s="411"/>
      <c r="H108" s="411"/>
      <c r="I108" s="411"/>
      <c r="J108" s="411"/>
      <c r="K108" s="411"/>
      <c r="L108" s="411"/>
      <c r="M108" s="411"/>
      <c r="N108" s="418"/>
      <c r="O108" s="381"/>
      <c r="P108" s="368"/>
      <c r="Q108" s="380"/>
      <c r="R108" s="380"/>
      <c r="S108" s="380"/>
      <c r="T108" s="423"/>
      <c r="U108" s="390"/>
      <c r="V108" s="390"/>
      <c r="W108" s="390"/>
      <c r="X108" s="390"/>
      <c r="Y108" s="390"/>
      <c r="Z108" s="403"/>
      <c r="AA108" s="403"/>
      <c r="AB108" s="403"/>
      <c r="AC108" s="403"/>
      <c r="AD108" s="403"/>
      <c r="AE108" s="403"/>
    </row>
    <row r="109" ht="15.75" customHeight="1" spans="1:31">
      <c r="A109" s="369"/>
      <c r="B109" s="410" t="s">
        <v>3069</v>
      </c>
      <c r="C109" s="411"/>
      <c r="D109" s="411"/>
      <c r="E109" s="411"/>
      <c r="F109" s="411"/>
      <c r="G109" s="411"/>
      <c r="H109" s="411"/>
      <c r="I109" s="411"/>
      <c r="J109" s="411"/>
      <c r="K109" s="411"/>
      <c r="L109" s="411"/>
      <c r="M109" s="411"/>
      <c r="N109" s="418"/>
      <c r="O109" s="381"/>
      <c r="P109" s="368"/>
      <c r="Q109" s="368"/>
      <c r="R109" s="368"/>
      <c r="S109" s="368"/>
      <c r="T109" s="398"/>
      <c r="U109" s="367"/>
      <c r="V109" s="367"/>
      <c r="W109" s="367"/>
      <c r="X109" s="367"/>
      <c r="Y109" s="367"/>
      <c r="Z109" s="403"/>
      <c r="AA109" s="403"/>
      <c r="AB109" s="403"/>
      <c r="AC109" s="403"/>
      <c r="AD109" s="403"/>
      <c r="AE109" s="403"/>
    </row>
    <row r="110" ht="15.75" customHeight="1" spans="1:31">
      <c r="A110" s="369"/>
      <c r="B110" s="410" t="s">
        <v>3070</v>
      </c>
      <c r="C110" s="411"/>
      <c r="D110" s="411"/>
      <c r="E110" s="411"/>
      <c r="F110" s="411"/>
      <c r="G110" s="411"/>
      <c r="H110" s="411"/>
      <c r="I110" s="411"/>
      <c r="J110" s="411"/>
      <c r="K110" s="411"/>
      <c r="L110" s="411"/>
      <c r="M110" s="411"/>
      <c r="N110" s="418"/>
      <c r="O110" s="381"/>
      <c r="P110" s="368"/>
      <c r="Q110" s="368"/>
      <c r="R110" s="368"/>
      <c r="S110" s="368"/>
      <c r="T110" s="398"/>
      <c r="U110" s="367"/>
      <c r="V110" s="367"/>
      <c r="W110" s="367"/>
      <c r="X110" s="367"/>
      <c r="Y110" s="367"/>
      <c r="Z110" s="403"/>
      <c r="AA110" s="403"/>
      <c r="AB110" s="403"/>
      <c r="AC110" s="403"/>
      <c r="AD110" s="403"/>
      <c r="AE110" s="403"/>
    </row>
    <row r="111" ht="15.75" customHeight="1" spans="1:31">
      <c r="A111" s="369"/>
      <c r="B111" s="412" t="s">
        <v>3071</v>
      </c>
      <c r="C111" s="413"/>
      <c r="D111" s="413"/>
      <c r="E111" s="413"/>
      <c r="F111" s="413"/>
      <c r="G111" s="413"/>
      <c r="H111" s="413"/>
      <c r="I111" s="413"/>
      <c r="J111" s="413"/>
      <c r="K111" s="413"/>
      <c r="L111" s="413"/>
      <c r="M111" s="413"/>
      <c r="N111" s="419"/>
      <c r="O111" s="381"/>
      <c r="P111" s="368"/>
      <c r="Q111" s="368"/>
      <c r="R111" s="368"/>
      <c r="S111" s="368"/>
      <c r="T111" s="398"/>
      <c r="U111" s="367"/>
      <c r="V111" s="367"/>
      <c r="W111" s="367"/>
      <c r="X111" s="367"/>
      <c r="Y111" s="367"/>
      <c r="Z111" s="403"/>
      <c r="AA111" s="403"/>
      <c r="AB111" s="403"/>
      <c r="AC111" s="403"/>
      <c r="AD111" s="403"/>
      <c r="AE111" s="403"/>
    </row>
    <row r="112" ht="15.75" customHeight="1" spans="1:31">
      <c r="A112" s="367"/>
      <c r="B112" s="177"/>
      <c r="C112" s="380"/>
      <c r="D112" s="380"/>
      <c r="E112" s="380"/>
      <c r="F112" s="380"/>
      <c r="G112" s="380"/>
      <c r="H112" s="380"/>
      <c r="I112" s="380"/>
      <c r="J112" s="380"/>
      <c r="K112" s="380"/>
      <c r="L112" s="380"/>
      <c r="M112" s="380"/>
      <c r="N112" s="380"/>
      <c r="O112" s="368"/>
      <c r="P112" s="368"/>
      <c r="Q112" s="368"/>
      <c r="R112" s="368"/>
      <c r="S112" s="368"/>
      <c r="T112" s="368"/>
      <c r="U112" s="368"/>
      <c r="V112" s="368"/>
      <c r="W112" s="368"/>
      <c r="X112" s="368"/>
      <c r="Y112" s="368"/>
      <c r="Z112" s="403"/>
      <c r="AA112" s="403"/>
      <c r="AB112" s="403"/>
      <c r="AC112" s="403"/>
      <c r="AD112" s="403"/>
      <c r="AE112" s="403"/>
    </row>
    <row r="113" ht="15.75" customHeight="1" spans="1:31">
      <c r="A113" s="369"/>
      <c r="B113" s="414" t="s">
        <v>3072</v>
      </c>
      <c r="C113" s="180"/>
      <c r="D113" s="180"/>
      <c r="E113" s="180"/>
      <c r="F113" s="180"/>
      <c r="G113" s="180"/>
      <c r="H113" s="180"/>
      <c r="I113" s="180"/>
      <c r="J113" s="180"/>
      <c r="K113" s="180"/>
      <c r="L113" s="180"/>
      <c r="M113" s="180"/>
      <c r="N113" s="181"/>
      <c r="O113" s="398"/>
      <c r="P113" s="369"/>
      <c r="Q113" s="424" t="s">
        <v>3073</v>
      </c>
      <c r="R113" s="57"/>
      <c r="S113" s="57"/>
      <c r="T113" s="57"/>
      <c r="U113" s="57"/>
      <c r="V113" s="57"/>
      <c r="W113" s="57"/>
      <c r="X113" s="57"/>
      <c r="Y113" s="111"/>
      <c r="Z113" s="404"/>
      <c r="AA113" s="403"/>
      <c r="AB113" s="403"/>
      <c r="AC113" s="403"/>
      <c r="AD113" s="403"/>
      <c r="AE113" s="403"/>
    </row>
    <row r="114" ht="15.75" customHeight="1" spans="1:31">
      <c r="A114" s="369"/>
      <c r="B114" s="415" t="s">
        <v>3074</v>
      </c>
      <c r="C114" s="372"/>
      <c r="D114" s="372"/>
      <c r="E114" s="372"/>
      <c r="F114" s="372"/>
      <c r="G114" s="372"/>
      <c r="H114" s="372"/>
      <c r="I114" s="372"/>
      <c r="J114" s="372"/>
      <c r="K114" s="372"/>
      <c r="L114" s="372"/>
      <c r="M114" s="372"/>
      <c r="N114" s="382"/>
      <c r="O114" s="398"/>
      <c r="P114" s="369"/>
      <c r="Q114" s="414" t="s">
        <v>3075</v>
      </c>
      <c r="R114" s="180"/>
      <c r="S114" s="180"/>
      <c r="T114" s="180"/>
      <c r="U114" s="180"/>
      <c r="V114" s="180"/>
      <c r="W114" s="180"/>
      <c r="X114" s="180"/>
      <c r="Y114" s="181"/>
      <c r="Z114" s="404"/>
      <c r="AA114" s="403"/>
      <c r="AB114" s="403"/>
      <c r="AC114" s="403"/>
      <c r="AD114" s="403"/>
      <c r="AE114" s="403"/>
    </row>
    <row r="115" ht="15.75" customHeight="1" spans="1:31">
      <c r="A115" s="369"/>
      <c r="B115" s="415" t="s">
        <v>3076</v>
      </c>
      <c r="C115" s="372"/>
      <c r="D115" s="372"/>
      <c r="E115" s="372"/>
      <c r="F115" s="372"/>
      <c r="G115" s="372"/>
      <c r="H115" s="372"/>
      <c r="I115" s="372"/>
      <c r="J115" s="372"/>
      <c r="K115" s="372"/>
      <c r="L115" s="372"/>
      <c r="M115" s="372"/>
      <c r="N115" s="382"/>
      <c r="O115" s="398"/>
      <c r="P115" s="369"/>
      <c r="Q115" s="415" t="s">
        <v>3077</v>
      </c>
      <c r="R115" s="372"/>
      <c r="S115" s="372"/>
      <c r="T115" s="372"/>
      <c r="U115" s="372"/>
      <c r="V115" s="372"/>
      <c r="W115" s="372"/>
      <c r="X115" s="372"/>
      <c r="Y115" s="382"/>
      <c r="Z115" s="404"/>
      <c r="AA115" s="403"/>
      <c r="AB115" s="403"/>
      <c r="AC115" s="403"/>
      <c r="AD115" s="403"/>
      <c r="AE115" s="403"/>
    </row>
    <row r="116" ht="15.75" customHeight="1" spans="1:31">
      <c r="A116" s="369"/>
      <c r="B116" s="415" t="s">
        <v>3078</v>
      </c>
      <c r="C116" s="372"/>
      <c r="D116" s="372"/>
      <c r="E116" s="372"/>
      <c r="F116" s="372"/>
      <c r="G116" s="372"/>
      <c r="H116" s="372"/>
      <c r="I116" s="372"/>
      <c r="J116" s="372"/>
      <c r="K116" s="372"/>
      <c r="L116" s="372"/>
      <c r="M116" s="372"/>
      <c r="N116" s="382"/>
      <c r="O116" s="398"/>
      <c r="P116" s="369"/>
      <c r="Q116" s="415" t="s">
        <v>3079</v>
      </c>
      <c r="R116" s="372"/>
      <c r="S116" s="372"/>
      <c r="T116" s="372"/>
      <c r="U116" s="372"/>
      <c r="V116" s="372"/>
      <c r="W116" s="372"/>
      <c r="X116" s="372"/>
      <c r="Y116" s="382"/>
      <c r="Z116" s="404"/>
      <c r="AA116" s="403"/>
      <c r="AB116" s="403"/>
      <c r="AC116" s="403"/>
      <c r="AD116" s="403"/>
      <c r="AE116" s="403"/>
    </row>
    <row r="117" ht="15.75" customHeight="1" spans="1:31">
      <c r="A117" s="369"/>
      <c r="B117" s="415" t="s">
        <v>3080</v>
      </c>
      <c r="C117" s="372"/>
      <c r="D117" s="372"/>
      <c r="E117" s="372"/>
      <c r="F117" s="372"/>
      <c r="G117" s="372"/>
      <c r="H117" s="372"/>
      <c r="I117" s="372"/>
      <c r="J117" s="372"/>
      <c r="K117" s="372"/>
      <c r="L117" s="372"/>
      <c r="M117" s="372"/>
      <c r="N117" s="382"/>
      <c r="O117" s="398"/>
      <c r="P117" s="369"/>
      <c r="Q117" s="415" t="s">
        <v>3081</v>
      </c>
      <c r="R117" s="372"/>
      <c r="S117" s="372"/>
      <c r="T117" s="372"/>
      <c r="U117" s="372"/>
      <c r="V117" s="372"/>
      <c r="W117" s="372"/>
      <c r="X117" s="372"/>
      <c r="Y117" s="382"/>
      <c r="Z117" s="404"/>
      <c r="AA117" s="403"/>
      <c r="AB117" s="403"/>
      <c r="AC117" s="403"/>
      <c r="AD117" s="403"/>
      <c r="AE117" s="403"/>
    </row>
    <row r="118" ht="15.75" customHeight="1" spans="1:31">
      <c r="A118" s="369"/>
      <c r="B118" s="415" t="s">
        <v>3082</v>
      </c>
      <c r="C118" s="372"/>
      <c r="D118" s="372"/>
      <c r="E118" s="372"/>
      <c r="F118" s="372"/>
      <c r="G118" s="372"/>
      <c r="H118" s="372"/>
      <c r="I118" s="372"/>
      <c r="J118" s="372"/>
      <c r="K118" s="372"/>
      <c r="L118" s="372"/>
      <c r="M118" s="372"/>
      <c r="N118" s="382"/>
      <c r="O118" s="398"/>
      <c r="P118" s="369"/>
      <c r="Q118" s="415" t="s">
        <v>3080</v>
      </c>
      <c r="R118" s="372"/>
      <c r="S118" s="372"/>
      <c r="T118" s="372"/>
      <c r="U118" s="372"/>
      <c r="V118" s="372"/>
      <c r="W118" s="372"/>
      <c r="X118" s="372"/>
      <c r="Y118" s="382"/>
      <c r="Z118" s="404"/>
      <c r="AA118" s="403"/>
      <c r="AB118" s="403"/>
      <c r="AC118" s="403"/>
      <c r="AD118" s="403"/>
      <c r="AE118" s="403"/>
    </row>
    <row r="119" ht="15.75" customHeight="1" spans="1:31">
      <c r="A119" s="369"/>
      <c r="B119" s="415" t="s">
        <v>3083</v>
      </c>
      <c r="C119" s="372"/>
      <c r="D119" s="372"/>
      <c r="E119" s="372"/>
      <c r="F119" s="372"/>
      <c r="G119" s="372"/>
      <c r="H119" s="372"/>
      <c r="I119" s="372"/>
      <c r="J119" s="372"/>
      <c r="K119" s="372"/>
      <c r="L119" s="372"/>
      <c r="M119" s="372"/>
      <c r="N119" s="382"/>
      <c r="O119" s="398"/>
      <c r="P119" s="369"/>
      <c r="Q119" s="415" t="s">
        <v>3084</v>
      </c>
      <c r="R119" s="372"/>
      <c r="S119" s="372"/>
      <c r="T119" s="372"/>
      <c r="U119" s="372"/>
      <c r="V119" s="372"/>
      <c r="W119" s="372"/>
      <c r="X119" s="372"/>
      <c r="Y119" s="382"/>
      <c r="Z119" s="404"/>
      <c r="AA119" s="403"/>
      <c r="AB119" s="403"/>
      <c r="AC119" s="403"/>
      <c r="AD119" s="403"/>
      <c r="AE119" s="403"/>
    </row>
    <row r="120" ht="15.75" customHeight="1" spans="1:31">
      <c r="A120" s="369"/>
      <c r="B120" s="415" t="s">
        <v>3085</v>
      </c>
      <c r="C120" s="372"/>
      <c r="D120" s="372"/>
      <c r="E120" s="372"/>
      <c r="F120" s="372"/>
      <c r="G120" s="372"/>
      <c r="H120" s="372"/>
      <c r="I120" s="372"/>
      <c r="J120" s="372"/>
      <c r="K120" s="372"/>
      <c r="L120" s="372"/>
      <c r="M120" s="372"/>
      <c r="N120" s="382"/>
      <c r="O120" s="398"/>
      <c r="P120" s="369"/>
      <c r="Q120" s="415" t="s">
        <v>3086</v>
      </c>
      <c r="R120" s="372"/>
      <c r="S120" s="372"/>
      <c r="T120" s="372"/>
      <c r="U120" s="372"/>
      <c r="V120" s="372"/>
      <c r="W120" s="372"/>
      <c r="X120" s="372"/>
      <c r="Y120" s="382"/>
      <c r="Z120" s="404"/>
      <c r="AA120" s="403"/>
      <c r="AB120" s="403"/>
      <c r="AC120" s="403"/>
      <c r="AD120" s="403"/>
      <c r="AE120" s="403"/>
    </row>
    <row r="121" ht="15.75" customHeight="1" spans="1:31">
      <c r="A121" s="369"/>
      <c r="B121" s="415" t="s">
        <v>3087</v>
      </c>
      <c r="C121" s="372"/>
      <c r="D121" s="372"/>
      <c r="E121" s="372"/>
      <c r="F121" s="372"/>
      <c r="G121" s="372"/>
      <c r="H121" s="372"/>
      <c r="I121" s="372"/>
      <c r="J121" s="372"/>
      <c r="K121" s="372"/>
      <c r="L121" s="372"/>
      <c r="M121" s="372"/>
      <c r="N121" s="382"/>
      <c r="O121" s="398"/>
      <c r="P121" s="369"/>
      <c r="Q121" s="415" t="s">
        <v>3088</v>
      </c>
      <c r="R121" s="372"/>
      <c r="S121" s="372"/>
      <c r="T121" s="372"/>
      <c r="U121" s="372"/>
      <c r="V121" s="372"/>
      <c r="W121" s="372"/>
      <c r="X121" s="372"/>
      <c r="Y121" s="382"/>
      <c r="Z121" s="404"/>
      <c r="AA121" s="403"/>
      <c r="AB121" s="403"/>
      <c r="AC121" s="403"/>
      <c r="AD121" s="403"/>
      <c r="AE121" s="403"/>
    </row>
    <row r="122" ht="15.75" customHeight="1" spans="1:31">
      <c r="A122" s="369"/>
      <c r="B122" s="415" t="s">
        <v>3089</v>
      </c>
      <c r="C122" s="372"/>
      <c r="D122" s="372"/>
      <c r="E122" s="372"/>
      <c r="F122" s="372"/>
      <c r="G122" s="372"/>
      <c r="H122" s="372"/>
      <c r="I122" s="372"/>
      <c r="J122" s="372"/>
      <c r="K122" s="372"/>
      <c r="L122" s="372"/>
      <c r="M122" s="372"/>
      <c r="N122" s="382"/>
      <c r="O122" s="398"/>
      <c r="P122" s="369"/>
      <c r="Q122" s="415" t="s">
        <v>3090</v>
      </c>
      <c r="R122" s="372"/>
      <c r="S122" s="372"/>
      <c r="T122" s="372"/>
      <c r="U122" s="372"/>
      <c r="V122" s="372"/>
      <c r="W122" s="372"/>
      <c r="X122" s="372"/>
      <c r="Y122" s="382"/>
      <c r="Z122" s="404"/>
      <c r="AA122" s="403"/>
      <c r="AB122" s="403"/>
      <c r="AC122" s="403"/>
      <c r="AD122" s="403"/>
      <c r="AE122" s="403"/>
    </row>
    <row r="123" ht="15.75" customHeight="1" spans="1:31">
      <c r="A123" s="369"/>
      <c r="B123" s="415" t="s">
        <v>3091</v>
      </c>
      <c r="C123" s="372"/>
      <c r="D123" s="372"/>
      <c r="E123" s="372"/>
      <c r="F123" s="372"/>
      <c r="G123" s="372"/>
      <c r="H123" s="372"/>
      <c r="I123" s="372"/>
      <c r="J123" s="372"/>
      <c r="K123" s="372"/>
      <c r="L123" s="372"/>
      <c r="M123" s="372"/>
      <c r="N123" s="382"/>
      <c r="O123" s="398"/>
      <c r="P123" s="369"/>
      <c r="Q123" s="415" t="s">
        <v>3092</v>
      </c>
      <c r="R123" s="372"/>
      <c r="S123" s="372"/>
      <c r="T123" s="372"/>
      <c r="U123" s="372"/>
      <c r="V123" s="372"/>
      <c r="W123" s="372"/>
      <c r="X123" s="372"/>
      <c r="Y123" s="382"/>
      <c r="Z123" s="404"/>
      <c r="AA123" s="403"/>
      <c r="AB123" s="403"/>
      <c r="AC123" s="403"/>
      <c r="AD123" s="403"/>
      <c r="AE123" s="403"/>
    </row>
    <row r="124" ht="15.75" customHeight="1" spans="1:31">
      <c r="A124" s="369"/>
      <c r="B124" s="415" t="s">
        <v>3093</v>
      </c>
      <c r="C124" s="372"/>
      <c r="D124" s="372"/>
      <c r="E124" s="372"/>
      <c r="F124" s="372"/>
      <c r="G124" s="372"/>
      <c r="H124" s="372"/>
      <c r="I124" s="372"/>
      <c r="J124" s="372"/>
      <c r="K124" s="372"/>
      <c r="L124" s="372"/>
      <c r="M124" s="372"/>
      <c r="N124" s="382"/>
      <c r="O124" s="398"/>
      <c r="P124" s="369"/>
      <c r="Q124" s="422" t="s">
        <v>3094</v>
      </c>
      <c r="R124" s="375"/>
      <c r="S124" s="375"/>
      <c r="T124" s="375"/>
      <c r="U124" s="375"/>
      <c r="V124" s="375"/>
      <c r="W124" s="375"/>
      <c r="X124" s="375"/>
      <c r="Y124" s="394"/>
      <c r="Z124" s="404"/>
      <c r="AA124" s="403"/>
      <c r="AB124" s="403"/>
      <c r="AC124" s="403"/>
      <c r="AD124" s="403"/>
      <c r="AE124" s="403"/>
    </row>
    <row r="125" ht="15.75" customHeight="1" spans="1:31">
      <c r="A125" s="369"/>
      <c r="B125" s="415" t="s">
        <v>3095</v>
      </c>
      <c r="C125" s="372"/>
      <c r="D125" s="372"/>
      <c r="E125" s="372"/>
      <c r="F125" s="372"/>
      <c r="G125" s="372"/>
      <c r="H125" s="372"/>
      <c r="I125" s="372"/>
      <c r="J125" s="372"/>
      <c r="K125" s="372"/>
      <c r="L125" s="372"/>
      <c r="M125" s="372"/>
      <c r="N125" s="382"/>
      <c r="O125" s="398"/>
      <c r="P125" s="367"/>
      <c r="Q125" s="390"/>
      <c r="R125" s="390"/>
      <c r="S125" s="390"/>
      <c r="T125" s="390"/>
      <c r="U125" s="390"/>
      <c r="V125" s="390"/>
      <c r="W125" s="390"/>
      <c r="X125" s="390"/>
      <c r="Y125" s="390"/>
      <c r="Z125" s="403"/>
      <c r="AA125" s="403"/>
      <c r="AB125" s="403"/>
      <c r="AC125" s="403"/>
      <c r="AD125" s="403"/>
      <c r="AE125" s="403"/>
    </row>
    <row r="126" ht="15.75" customHeight="1" spans="1:31">
      <c r="A126" s="369"/>
      <c r="B126" s="415" t="s">
        <v>3096</v>
      </c>
      <c r="C126" s="372"/>
      <c r="D126" s="372"/>
      <c r="E126" s="372"/>
      <c r="F126" s="372"/>
      <c r="G126" s="372"/>
      <c r="H126" s="372"/>
      <c r="I126" s="372"/>
      <c r="J126" s="372"/>
      <c r="K126" s="372"/>
      <c r="L126" s="372"/>
      <c r="M126" s="372"/>
      <c r="N126" s="382"/>
      <c r="O126" s="398"/>
      <c r="P126" s="367"/>
      <c r="Q126" s="367"/>
      <c r="R126" s="367"/>
      <c r="S126" s="367"/>
      <c r="T126" s="367"/>
      <c r="U126" s="367"/>
      <c r="V126" s="367"/>
      <c r="W126" s="367"/>
      <c r="X126" s="367"/>
      <c r="Y126" s="367"/>
      <c r="Z126" s="403"/>
      <c r="AA126" s="403"/>
      <c r="AB126" s="403"/>
      <c r="AC126" s="403"/>
      <c r="AD126" s="403"/>
      <c r="AE126" s="403"/>
    </row>
    <row r="127" ht="15.75" customHeight="1" spans="1:31">
      <c r="A127" s="369"/>
      <c r="B127" s="415" t="s">
        <v>3097</v>
      </c>
      <c r="C127" s="372"/>
      <c r="D127" s="372"/>
      <c r="E127" s="372"/>
      <c r="F127" s="372"/>
      <c r="G127" s="372"/>
      <c r="H127" s="372"/>
      <c r="I127" s="372"/>
      <c r="J127" s="372"/>
      <c r="K127" s="372"/>
      <c r="L127" s="372"/>
      <c r="M127" s="372"/>
      <c r="N127" s="382"/>
      <c r="O127" s="398"/>
      <c r="P127" s="367"/>
      <c r="Q127" s="367"/>
      <c r="R127" s="367"/>
      <c r="S127" s="367"/>
      <c r="T127" s="367"/>
      <c r="U127" s="367"/>
      <c r="V127" s="367"/>
      <c r="W127" s="367"/>
      <c r="X127" s="367"/>
      <c r="Y127" s="367"/>
      <c r="Z127" s="403"/>
      <c r="AA127" s="403"/>
      <c r="AB127" s="403"/>
      <c r="AC127" s="403"/>
      <c r="AD127" s="403"/>
      <c r="AE127" s="403"/>
    </row>
    <row r="128" ht="15.75" customHeight="1" spans="1:31">
      <c r="A128" s="369"/>
      <c r="B128" s="415" t="s">
        <v>3098</v>
      </c>
      <c r="C128" s="372"/>
      <c r="D128" s="372"/>
      <c r="E128" s="372"/>
      <c r="F128" s="372"/>
      <c r="G128" s="372"/>
      <c r="H128" s="372"/>
      <c r="I128" s="372"/>
      <c r="J128" s="372"/>
      <c r="K128" s="372"/>
      <c r="L128" s="372"/>
      <c r="M128" s="372"/>
      <c r="N128" s="382"/>
      <c r="O128" s="398"/>
      <c r="P128" s="367"/>
      <c r="Q128" s="367"/>
      <c r="R128" s="367"/>
      <c r="S128" s="367"/>
      <c r="T128" s="367"/>
      <c r="U128" s="367"/>
      <c r="V128" s="367"/>
      <c r="W128" s="367"/>
      <c r="X128" s="367"/>
      <c r="Y128" s="367"/>
      <c r="Z128" s="403"/>
      <c r="AA128" s="403"/>
      <c r="AB128" s="403"/>
      <c r="AC128" s="403"/>
      <c r="AD128" s="403"/>
      <c r="AE128" s="403"/>
    </row>
    <row r="129" ht="15.75" customHeight="1" spans="1:31">
      <c r="A129" s="369"/>
      <c r="B129" s="415" t="s">
        <v>3099</v>
      </c>
      <c r="C129" s="372"/>
      <c r="D129" s="372"/>
      <c r="E129" s="372"/>
      <c r="F129" s="372"/>
      <c r="G129" s="372"/>
      <c r="H129" s="372"/>
      <c r="I129" s="372"/>
      <c r="J129" s="372"/>
      <c r="K129" s="372"/>
      <c r="L129" s="372"/>
      <c r="M129" s="372"/>
      <c r="N129" s="382"/>
      <c r="O129" s="398"/>
      <c r="P129" s="367"/>
      <c r="Q129" s="367"/>
      <c r="R129" s="367"/>
      <c r="S129" s="367"/>
      <c r="T129" s="367"/>
      <c r="U129" s="367"/>
      <c r="V129" s="367"/>
      <c r="W129" s="367"/>
      <c r="X129" s="367"/>
      <c r="Y129" s="367"/>
      <c r="Z129" s="403"/>
      <c r="AA129" s="403"/>
      <c r="AB129" s="403"/>
      <c r="AC129" s="403"/>
      <c r="AD129" s="403"/>
      <c r="AE129" s="403"/>
    </row>
    <row r="130" ht="15.75" customHeight="1" spans="1:31">
      <c r="A130" s="369"/>
      <c r="B130" s="415" t="s">
        <v>3100</v>
      </c>
      <c r="C130" s="372"/>
      <c r="D130" s="372"/>
      <c r="E130" s="372"/>
      <c r="F130" s="372"/>
      <c r="G130" s="372"/>
      <c r="H130" s="372"/>
      <c r="I130" s="372"/>
      <c r="J130" s="372"/>
      <c r="K130" s="372"/>
      <c r="L130" s="372"/>
      <c r="M130" s="372"/>
      <c r="N130" s="382"/>
      <c r="O130" s="398"/>
      <c r="P130" s="367"/>
      <c r="Q130" s="367"/>
      <c r="R130" s="367"/>
      <c r="S130" s="367"/>
      <c r="T130" s="367"/>
      <c r="U130" s="367"/>
      <c r="V130" s="367"/>
      <c r="W130" s="367"/>
      <c r="X130" s="367"/>
      <c r="Y130" s="367"/>
      <c r="Z130" s="403"/>
      <c r="AA130" s="403"/>
      <c r="AB130" s="403"/>
      <c r="AC130" s="403"/>
      <c r="AD130" s="403"/>
      <c r="AE130" s="403"/>
    </row>
    <row r="131" ht="15.75" customHeight="1" spans="1:31">
      <c r="A131" s="369"/>
      <c r="B131" s="415" t="s">
        <v>3101</v>
      </c>
      <c r="C131" s="372"/>
      <c r="D131" s="372"/>
      <c r="E131" s="372"/>
      <c r="F131" s="372"/>
      <c r="G131" s="372"/>
      <c r="H131" s="372"/>
      <c r="I131" s="372"/>
      <c r="J131" s="372"/>
      <c r="K131" s="372"/>
      <c r="L131" s="372"/>
      <c r="M131" s="372"/>
      <c r="N131" s="382"/>
      <c r="O131" s="398"/>
      <c r="P131" s="367"/>
      <c r="Q131" s="367"/>
      <c r="R131" s="367"/>
      <c r="S131" s="367"/>
      <c r="T131" s="367"/>
      <c r="U131" s="367"/>
      <c r="V131" s="367"/>
      <c r="W131" s="367"/>
      <c r="X131" s="367"/>
      <c r="Y131" s="367"/>
      <c r="Z131" s="403"/>
      <c r="AA131" s="403"/>
      <c r="AB131" s="403"/>
      <c r="AC131" s="403"/>
      <c r="AD131" s="403"/>
      <c r="AE131" s="403"/>
    </row>
    <row r="132" ht="15.75" customHeight="1" spans="1:31">
      <c r="A132" s="369"/>
      <c r="B132" s="427" t="s">
        <v>3102</v>
      </c>
      <c r="C132" s="375"/>
      <c r="D132" s="375"/>
      <c r="E132" s="375"/>
      <c r="F132" s="375"/>
      <c r="G132" s="375"/>
      <c r="H132" s="375"/>
      <c r="I132" s="375"/>
      <c r="J132" s="375"/>
      <c r="K132" s="375"/>
      <c r="L132" s="375"/>
      <c r="M132" s="375"/>
      <c r="N132" s="394"/>
      <c r="O132" s="398"/>
      <c r="P132" s="367"/>
      <c r="Q132" s="367"/>
      <c r="R132" s="367"/>
      <c r="S132" s="367"/>
      <c r="T132" s="367"/>
      <c r="U132" s="367"/>
      <c r="V132" s="367"/>
      <c r="W132" s="367"/>
      <c r="X132" s="367"/>
      <c r="Y132" s="367"/>
      <c r="Z132" s="403"/>
      <c r="AA132" s="403"/>
      <c r="AB132" s="403"/>
      <c r="AC132" s="403"/>
      <c r="AD132" s="403"/>
      <c r="AE132" s="403"/>
    </row>
    <row r="133" ht="15.75" customHeight="1" spans="1:31">
      <c r="A133" s="367"/>
      <c r="B133" s="428"/>
      <c r="C133" s="380"/>
      <c r="D133" s="380"/>
      <c r="E133" s="380"/>
      <c r="F133" s="380"/>
      <c r="G133" s="380"/>
      <c r="H133" s="380"/>
      <c r="I133" s="380"/>
      <c r="J133" s="380"/>
      <c r="K133" s="380"/>
      <c r="L133" s="380"/>
      <c r="M133" s="380"/>
      <c r="N133" s="380"/>
      <c r="O133" s="367"/>
      <c r="P133" s="367"/>
      <c r="Q133" s="367"/>
      <c r="R133" s="367"/>
      <c r="S133" s="367"/>
      <c r="T133" s="367"/>
      <c r="U133" s="367"/>
      <c r="V133" s="367"/>
      <c r="W133" s="367"/>
      <c r="X133" s="367"/>
      <c r="Y133" s="367"/>
      <c r="Z133" s="403"/>
      <c r="AA133" s="403"/>
      <c r="AB133" s="403"/>
      <c r="AC133" s="403"/>
      <c r="AD133" s="403"/>
      <c r="AE133" s="403"/>
    </row>
    <row r="134" ht="15.75" customHeight="1" spans="1:31">
      <c r="A134" s="369"/>
      <c r="B134" s="429" t="s">
        <v>3103</v>
      </c>
      <c r="C134" s="57"/>
      <c r="D134" s="57"/>
      <c r="E134" s="57"/>
      <c r="F134" s="57"/>
      <c r="G134" s="57"/>
      <c r="H134" s="57"/>
      <c r="I134" s="57"/>
      <c r="J134" s="57"/>
      <c r="K134" s="57"/>
      <c r="L134" s="57"/>
      <c r="M134" s="57"/>
      <c r="N134" s="111"/>
      <c r="O134" s="398"/>
      <c r="P134" s="367"/>
      <c r="Q134" s="367"/>
      <c r="R134" s="367"/>
      <c r="S134" s="367"/>
      <c r="T134" s="367"/>
      <c r="U134" s="367"/>
      <c r="V134" s="367"/>
      <c r="W134" s="367"/>
      <c r="X134" s="367"/>
      <c r="Y134" s="367"/>
      <c r="Z134" s="403"/>
      <c r="AA134" s="403"/>
      <c r="AB134" s="403"/>
      <c r="AC134" s="403"/>
      <c r="AD134" s="403"/>
      <c r="AE134" s="403"/>
    </row>
    <row r="135" ht="15.75" customHeight="1" spans="1:31">
      <c r="A135" s="369"/>
      <c r="B135" s="430" t="s">
        <v>3104</v>
      </c>
      <c r="C135" s="180"/>
      <c r="D135" s="180"/>
      <c r="E135" s="180"/>
      <c r="F135" s="180"/>
      <c r="G135" s="180"/>
      <c r="H135" s="180"/>
      <c r="I135" s="180"/>
      <c r="J135" s="180"/>
      <c r="K135" s="180"/>
      <c r="L135" s="180"/>
      <c r="M135" s="180"/>
      <c r="N135" s="181"/>
      <c r="O135" s="398"/>
      <c r="P135" s="367"/>
      <c r="Q135" s="367"/>
      <c r="R135" s="367"/>
      <c r="S135" s="367"/>
      <c r="T135" s="367"/>
      <c r="U135" s="367"/>
      <c r="V135" s="367"/>
      <c r="W135" s="367"/>
      <c r="X135" s="367"/>
      <c r="Y135" s="367"/>
      <c r="Z135" s="403"/>
      <c r="AA135" s="403"/>
      <c r="AB135" s="403"/>
      <c r="AC135" s="403"/>
      <c r="AD135" s="403"/>
      <c r="AE135" s="403"/>
    </row>
    <row r="136" ht="15.75" customHeight="1" spans="1:31">
      <c r="A136" s="369"/>
      <c r="B136" s="431" t="s">
        <v>3105</v>
      </c>
      <c r="C136" s="372"/>
      <c r="D136" s="372"/>
      <c r="E136" s="372"/>
      <c r="F136" s="372"/>
      <c r="G136" s="372"/>
      <c r="H136" s="372"/>
      <c r="I136" s="372"/>
      <c r="J136" s="372"/>
      <c r="K136" s="372"/>
      <c r="L136" s="372"/>
      <c r="M136" s="372"/>
      <c r="N136" s="382"/>
      <c r="O136" s="398"/>
      <c r="P136" s="367"/>
      <c r="Q136" s="367"/>
      <c r="R136" s="367"/>
      <c r="S136" s="367"/>
      <c r="T136" s="367"/>
      <c r="U136" s="367"/>
      <c r="V136" s="367"/>
      <c r="W136" s="367"/>
      <c r="X136" s="367"/>
      <c r="Y136" s="367"/>
      <c r="Z136" s="403"/>
      <c r="AA136" s="403"/>
      <c r="AB136" s="403"/>
      <c r="AC136" s="403"/>
      <c r="AD136" s="403"/>
      <c r="AE136" s="403"/>
    </row>
    <row r="137" ht="15.75" customHeight="1" spans="1:31">
      <c r="A137" s="369"/>
      <c r="B137" s="431" t="s">
        <v>3106</v>
      </c>
      <c r="C137" s="372"/>
      <c r="D137" s="372"/>
      <c r="E137" s="372"/>
      <c r="F137" s="372"/>
      <c r="G137" s="372"/>
      <c r="H137" s="372"/>
      <c r="I137" s="372"/>
      <c r="J137" s="372"/>
      <c r="K137" s="372"/>
      <c r="L137" s="372"/>
      <c r="M137" s="372"/>
      <c r="N137" s="382"/>
      <c r="O137" s="398"/>
      <c r="P137" s="367"/>
      <c r="Q137" s="367"/>
      <c r="R137" s="367"/>
      <c r="S137" s="367"/>
      <c r="T137" s="367"/>
      <c r="U137" s="367"/>
      <c r="V137" s="367"/>
      <c r="W137" s="367"/>
      <c r="X137" s="367"/>
      <c r="Y137" s="367"/>
      <c r="Z137" s="403"/>
      <c r="AA137" s="403"/>
      <c r="AB137" s="403"/>
      <c r="AC137" s="403"/>
      <c r="AD137" s="403"/>
      <c r="AE137" s="403"/>
    </row>
    <row r="138" ht="15.75" customHeight="1" spans="1:31">
      <c r="A138" s="369"/>
      <c r="B138" s="431" t="s">
        <v>3107</v>
      </c>
      <c r="C138" s="372"/>
      <c r="D138" s="372"/>
      <c r="E138" s="372"/>
      <c r="F138" s="372"/>
      <c r="G138" s="372"/>
      <c r="H138" s="372"/>
      <c r="I138" s="372"/>
      <c r="J138" s="372"/>
      <c r="K138" s="372"/>
      <c r="L138" s="372"/>
      <c r="M138" s="372"/>
      <c r="N138" s="382"/>
      <c r="O138" s="398"/>
      <c r="P138" s="367"/>
      <c r="Q138" s="367"/>
      <c r="R138" s="367"/>
      <c r="S138" s="367"/>
      <c r="T138" s="367"/>
      <c r="U138" s="367"/>
      <c r="V138" s="367"/>
      <c r="W138" s="367"/>
      <c r="X138" s="367"/>
      <c r="Y138" s="367"/>
      <c r="Z138" s="403"/>
      <c r="AA138" s="403"/>
      <c r="AB138" s="403"/>
      <c r="AC138" s="403"/>
      <c r="AD138" s="403"/>
      <c r="AE138" s="403"/>
    </row>
    <row r="139" ht="15.75" customHeight="1" spans="1:31">
      <c r="A139" s="369"/>
      <c r="B139" s="431" t="s">
        <v>3108</v>
      </c>
      <c r="C139" s="372"/>
      <c r="D139" s="372"/>
      <c r="E139" s="372"/>
      <c r="F139" s="372"/>
      <c r="G139" s="372"/>
      <c r="H139" s="372"/>
      <c r="I139" s="372"/>
      <c r="J139" s="372"/>
      <c r="K139" s="372"/>
      <c r="L139" s="372"/>
      <c r="M139" s="372"/>
      <c r="N139" s="382"/>
      <c r="O139" s="398"/>
      <c r="P139" s="367"/>
      <c r="Q139" s="367"/>
      <c r="R139" s="367"/>
      <c r="S139" s="367"/>
      <c r="T139" s="367"/>
      <c r="U139" s="367"/>
      <c r="V139" s="367"/>
      <c r="W139" s="367"/>
      <c r="X139" s="367"/>
      <c r="Y139" s="367"/>
      <c r="Z139" s="403"/>
      <c r="AA139" s="403"/>
      <c r="AB139" s="403"/>
      <c r="AC139" s="403"/>
      <c r="AD139" s="403"/>
      <c r="AE139" s="403"/>
    </row>
    <row r="140" ht="15.75" customHeight="1" spans="1:31">
      <c r="A140" s="369"/>
      <c r="B140" s="431" t="s">
        <v>3109</v>
      </c>
      <c r="C140" s="372"/>
      <c r="D140" s="372"/>
      <c r="E140" s="372"/>
      <c r="F140" s="372"/>
      <c r="G140" s="372"/>
      <c r="H140" s="372"/>
      <c r="I140" s="372"/>
      <c r="J140" s="372"/>
      <c r="K140" s="372"/>
      <c r="L140" s="372"/>
      <c r="M140" s="372"/>
      <c r="N140" s="382"/>
      <c r="O140" s="398"/>
      <c r="P140" s="367"/>
      <c r="Q140" s="367"/>
      <c r="R140" s="367"/>
      <c r="S140" s="367"/>
      <c r="T140" s="367"/>
      <c r="U140" s="367"/>
      <c r="V140" s="367"/>
      <c r="W140" s="367"/>
      <c r="X140" s="367"/>
      <c r="Y140" s="367"/>
      <c r="Z140" s="403"/>
      <c r="AA140" s="403"/>
      <c r="AB140" s="403"/>
      <c r="AC140" s="403"/>
      <c r="AD140" s="403"/>
      <c r="AE140" s="403"/>
    </row>
    <row r="141" ht="15.75" customHeight="1" spans="1:31">
      <c r="A141" s="369"/>
      <c r="B141" s="431" t="s">
        <v>3110</v>
      </c>
      <c r="C141" s="372"/>
      <c r="D141" s="372"/>
      <c r="E141" s="372"/>
      <c r="F141" s="372"/>
      <c r="G141" s="372"/>
      <c r="H141" s="372"/>
      <c r="I141" s="372"/>
      <c r="J141" s="372"/>
      <c r="K141" s="372"/>
      <c r="L141" s="372"/>
      <c r="M141" s="372"/>
      <c r="N141" s="382"/>
      <c r="O141" s="398"/>
      <c r="P141" s="367"/>
      <c r="Q141" s="367"/>
      <c r="R141" s="367"/>
      <c r="S141" s="367"/>
      <c r="T141" s="367"/>
      <c r="U141" s="367"/>
      <c r="V141" s="367"/>
      <c r="W141" s="367"/>
      <c r="X141" s="367"/>
      <c r="Y141" s="367"/>
      <c r="Z141" s="403"/>
      <c r="AA141" s="403"/>
      <c r="AB141" s="403"/>
      <c r="AC141" s="403"/>
      <c r="AD141" s="403"/>
      <c r="AE141" s="403"/>
    </row>
    <row r="142" ht="15.75" customHeight="1" spans="1:31">
      <c r="A142" s="369"/>
      <c r="B142" s="431" t="s">
        <v>3111</v>
      </c>
      <c r="C142" s="372"/>
      <c r="D142" s="372"/>
      <c r="E142" s="372"/>
      <c r="F142" s="372"/>
      <c r="G142" s="372"/>
      <c r="H142" s="372"/>
      <c r="I142" s="372"/>
      <c r="J142" s="372"/>
      <c r="K142" s="372"/>
      <c r="L142" s="372"/>
      <c r="M142" s="372"/>
      <c r="N142" s="382"/>
      <c r="O142" s="398"/>
      <c r="P142" s="367"/>
      <c r="Q142" s="367"/>
      <c r="R142" s="367"/>
      <c r="S142" s="367"/>
      <c r="T142" s="367"/>
      <c r="U142" s="367"/>
      <c r="V142" s="367"/>
      <c r="W142" s="367"/>
      <c r="X142" s="367"/>
      <c r="Y142" s="367"/>
      <c r="Z142" s="403"/>
      <c r="AA142" s="403"/>
      <c r="AB142" s="403"/>
      <c r="AC142" s="403"/>
      <c r="AD142" s="403"/>
      <c r="AE142" s="403"/>
    </row>
    <row r="143" ht="15.75" customHeight="1" spans="1:31">
      <c r="A143" s="369"/>
      <c r="B143" s="431" t="s">
        <v>3112</v>
      </c>
      <c r="C143" s="372"/>
      <c r="D143" s="372"/>
      <c r="E143" s="372"/>
      <c r="F143" s="372"/>
      <c r="G143" s="372"/>
      <c r="H143" s="372"/>
      <c r="I143" s="372"/>
      <c r="J143" s="372"/>
      <c r="K143" s="372"/>
      <c r="L143" s="372"/>
      <c r="M143" s="372"/>
      <c r="N143" s="382"/>
      <c r="O143" s="398"/>
      <c r="P143" s="367"/>
      <c r="Q143" s="367"/>
      <c r="R143" s="367"/>
      <c r="S143" s="367"/>
      <c r="T143" s="367"/>
      <c r="U143" s="367"/>
      <c r="V143" s="367"/>
      <c r="W143" s="367"/>
      <c r="X143" s="367"/>
      <c r="Y143" s="367"/>
      <c r="Z143" s="403"/>
      <c r="AA143" s="403"/>
      <c r="AB143" s="403"/>
      <c r="AC143" s="403"/>
      <c r="AD143" s="403"/>
      <c r="AE143" s="403"/>
    </row>
    <row r="144" ht="15.75" customHeight="1" spans="1:31">
      <c r="A144" s="369"/>
      <c r="B144" s="422" t="s">
        <v>3113</v>
      </c>
      <c r="C144" s="375"/>
      <c r="D144" s="375"/>
      <c r="E144" s="375"/>
      <c r="F144" s="375"/>
      <c r="G144" s="375"/>
      <c r="H144" s="375"/>
      <c r="I144" s="375"/>
      <c r="J144" s="375"/>
      <c r="K144" s="375"/>
      <c r="L144" s="375"/>
      <c r="M144" s="375"/>
      <c r="N144" s="394"/>
      <c r="O144" s="398"/>
      <c r="P144" s="367"/>
      <c r="Q144" s="367"/>
      <c r="R144" s="367"/>
      <c r="S144" s="367"/>
      <c r="T144" s="367"/>
      <c r="U144" s="367"/>
      <c r="V144" s="367"/>
      <c r="W144" s="367"/>
      <c r="X144" s="367"/>
      <c r="Y144" s="367"/>
      <c r="Z144" s="403"/>
      <c r="AA144" s="403"/>
      <c r="AB144" s="403"/>
      <c r="AC144" s="403"/>
      <c r="AD144" s="403"/>
      <c r="AE144" s="403"/>
    </row>
    <row r="145" ht="15.75" customHeight="1" spans="1:31">
      <c r="A145" s="367"/>
      <c r="B145" s="380"/>
      <c r="C145" s="380"/>
      <c r="D145" s="380"/>
      <c r="E145" s="380"/>
      <c r="F145" s="380"/>
      <c r="G145" s="380"/>
      <c r="H145" s="380"/>
      <c r="I145" s="380"/>
      <c r="J145" s="380"/>
      <c r="K145" s="380"/>
      <c r="L145" s="380"/>
      <c r="M145" s="380"/>
      <c r="N145" s="380"/>
      <c r="O145" s="368"/>
      <c r="P145" s="368"/>
      <c r="Q145" s="368"/>
      <c r="R145" s="368"/>
      <c r="S145" s="368"/>
      <c r="T145" s="368"/>
      <c r="U145" s="367"/>
      <c r="V145" s="367"/>
      <c r="W145" s="367"/>
      <c r="X145" s="367"/>
      <c r="Y145" s="367"/>
      <c r="Z145" s="403"/>
      <c r="AA145" s="403"/>
      <c r="AB145" s="403"/>
      <c r="AC145" s="403"/>
      <c r="AD145" s="403"/>
      <c r="AE145" s="403"/>
    </row>
    <row r="146" ht="15.75" customHeight="1" spans="1:31">
      <c r="A146" s="369"/>
      <c r="B146" s="370" t="s">
        <v>3114</v>
      </c>
      <c r="C146" s="180"/>
      <c r="D146" s="180"/>
      <c r="E146" s="180"/>
      <c r="F146" s="180"/>
      <c r="G146" s="180"/>
      <c r="H146" s="180"/>
      <c r="I146" s="180"/>
      <c r="J146" s="180"/>
      <c r="K146" s="180"/>
      <c r="L146" s="180"/>
      <c r="M146" s="180"/>
      <c r="N146" s="180"/>
      <c r="O146" s="180"/>
      <c r="P146" s="180"/>
      <c r="Q146" s="180"/>
      <c r="R146" s="180"/>
      <c r="S146" s="180"/>
      <c r="T146" s="181"/>
      <c r="U146" s="398"/>
      <c r="V146" s="367"/>
      <c r="W146" s="367"/>
      <c r="X146" s="367"/>
      <c r="Y146" s="367"/>
      <c r="Z146" s="403"/>
      <c r="AA146" s="403"/>
      <c r="AB146" s="403"/>
      <c r="AC146" s="403"/>
      <c r="AD146" s="403"/>
      <c r="AE146" s="403"/>
    </row>
    <row r="147" ht="15.75" customHeight="1" spans="1:31">
      <c r="A147" s="369"/>
      <c r="B147" s="432" t="s">
        <v>3115</v>
      </c>
      <c r="T147" s="104"/>
      <c r="U147" s="398"/>
      <c r="V147" s="367"/>
      <c r="W147" s="367"/>
      <c r="X147" s="367"/>
      <c r="Y147" s="367"/>
      <c r="Z147" s="403"/>
      <c r="AA147" s="403"/>
      <c r="AB147" s="403"/>
      <c r="AC147" s="403"/>
      <c r="AD147" s="403"/>
      <c r="AE147" s="403"/>
    </row>
    <row r="148" ht="15.75" customHeight="1" spans="1:31">
      <c r="A148" s="369"/>
      <c r="B148" s="432" t="s">
        <v>3116</v>
      </c>
      <c r="T148" s="104"/>
      <c r="U148" s="398"/>
      <c r="V148" s="367"/>
      <c r="W148" s="367"/>
      <c r="X148" s="367"/>
      <c r="Y148" s="367"/>
      <c r="Z148" s="403"/>
      <c r="AA148" s="403"/>
      <c r="AB148" s="403"/>
      <c r="AC148" s="403"/>
      <c r="AD148" s="403"/>
      <c r="AE148" s="403"/>
    </row>
    <row r="149" ht="15.75" customHeight="1" spans="1:31">
      <c r="A149" s="369"/>
      <c r="B149" s="433" t="s">
        <v>3117</v>
      </c>
      <c r="T149" s="104"/>
      <c r="U149" s="398"/>
      <c r="V149" s="367"/>
      <c r="W149" s="367"/>
      <c r="X149" s="367"/>
      <c r="Y149" s="367"/>
      <c r="Z149" s="403"/>
      <c r="AA149" s="403"/>
      <c r="AB149" s="403"/>
      <c r="AC149" s="403"/>
      <c r="AD149" s="403"/>
      <c r="AE149" s="403"/>
    </row>
    <row r="150" ht="15.75" customHeight="1" spans="1:31">
      <c r="A150" s="369"/>
      <c r="B150" s="433" t="s">
        <v>3118</v>
      </c>
      <c r="T150" s="104"/>
      <c r="U150" s="398"/>
      <c r="V150" s="367"/>
      <c r="W150" s="367"/>
      <c r="X150" s="367"/>
      <c r="Y150" s="367"/>
      <c r="Z150" s="403"/>
      <c r="AA150" s="403"/>
      <c r="AB150" s="403"/>
      <c r="AC150" s="403"/>
      <c r="AD150" s="403"/>
      <c r="AE150" s="403"/>
    </row>
    <row r="151" ht="15.75" customHeight="1" spans="1:31">
      <c r="A151" s="369"/>
      <c r="B151" s="433" t="s">
        <v>3119</v>
      </c>
      <c r="T151" s="104"/>
      <c r="U151" s="398"/>
      <c r="V151" s="367"/>
      <c r="W151" s="367"/>
      <c r="X151" s="367"/>
      <c r="Y151" s="367"/>
      <c r="Z151" s="403"/>
      <c r="AA151" s="403"/>
      <c r="AB151" s="403"/>
      <c r="AC151" s="403"/>
      <c r="AD151" s="403"/>
      <c r="AE151" s="403"/>
    </row>
    <row r="152" ht="15.75" customHeight="1" spans="1:31">
      <c r="A152" s="369"/>
      <c r="B152" s="433" t="s">
        <v>3120</v>
      </c>
      <c r="T152" s="104"/>
      <c r="U152" s="398"/>
      <c r="V152" s="367"/>
      <c r="W152" s="367"/>
      <c r="X152" s="367"/>
      <c r="Y152" s="367"/>
      <c r="Z152" s="403"/>
      <c r="AA152" s="403"/>
      <c r="AB152" s="403"/>
      <c r="AC152" s="403"/>
      <c r="AD152" s="403"/>
      <c r="AE152" s="403"/>
    </row>
    <row r="153" ht="15.75" customHeight="1" spans="1:31">
      <c r="A153" s="369"/>
      <c r="B153" s="433" t="s">
        <v>3121</v>
      </c>
      <c r="T153" s="104"/>
      <c r="U153" s="398"/>
      <c r="V153" s="367"/>
      <c r="W153" s="367"/>
      <c r="X153" s="367"/>
      <c r="Y153" s="367"/>
      <c r="Z153" s="403"/>
      <c r="AA153" s="403"/>
      <c r="AB153" s="403"/>
      <c r="AC153" s="403"/>
      <c r="AD153" s="403"/>
      <c r="AE153" s="403"/>
    </row>
    <row r="154" ht="15.75" customHeight="1" spans="1:31">
      <c r="A154" s="369"/>
      <c r="B154" s="433" t="s">
        <v>3122</v>
      </c>
      <c r="T154" s="104"/>
      <c r="U154" s="398"/>
      <c r="V154" s="367"/>
      <c r="W154" s="367"/>
      <c r="X154" s="367"/>
      <c r="Y154" s="367"/>
      <c r="Z154" s="403"/>
      <c r="AA154" s="403"/>
      <c r="AB154" s="403"/>
      <c r="AC154" s="403"/>
      <c r="AD154" s="403"/>
      <c r="AE154" s="403"/>
    </row>
    <row r="155" ht="15.75" customHeight="1" spans="1:31">
      <c r="A155" s="369"/>
      <c r="B155" s="433" t="s">
        <v>3123</v>
      </c>
      <c r="T155" s="104"/>
      <c r="U155" s="398"/>
      <c r="V155" s="367"/>
      <c r="W155" s="367"/>
      <c r="X155" s="367"/>
      <c r="Y155" s="367"/>
      <c r="Z155" s="403"/>
      <c r="AA155" s="403"/>
      <c r="AB155" s="403"/>
      <c r="AC155" s="403"/>
      <c r="AD155" s="403"/>
      <c r="AE155" s="403"/>
    </row>
    <row r="156" ht="15.75" customHeight="1" spans="1:31">
      <c r="A156" s="369"/>
      <c r="B156" s="433" t="s">
        <v>3124</v>
      </c>
      <c r="T156" s="104"/>
      <c r="U156" s="398"/>
      <c r="V156" s="367"/>
      <c r="W156" s="367"/>
      <c r="X156" s="367"/>
      <c r="Y156" s="367"/>
      <c r="Z156" s="403"/>
      <c r="AA156" s="403"/>
      <c r="AB156" s="403"/>
      <c r="AC156" s="403"/>
      <c r="AD156" s="403"/>
      <c r="AE156" s="403"/>
    </row>
    <row r="157" ht="15.75" customHeight="1" spans="1:31">
      <c r="A157" s="369"/>
      <c r="B157" s="433" t="s">
        <v>3125</v>
      </c>
      <c r="T157" s="104"/>
      <c r="U157" s="398"/>
      <c r="V157" s="367"/>
      <c r="W157" s="367"/>
      <c r="X157" s="367"/>
      <c r="Y157" s="367"/>
      <c r="Z157" s="403"/>
      <c r="AA157" s="403"/>
      <c r="AB157" s="403"/>
      <c r="AC157" s="403"/>
      <c r="AD157" s="403"/>
      <c r="AE157" s="403"/>
    </row>
    <row r="158" ht="15.75" customHeight="1" spans="1:31">
      <c r="A158" s="369"/>
      <c r="B158" s="433" t="s">
        <v>3126</v>
      </c>
      <c r="T158" s="104"/>
      <c r="U158" s="398"/>
      <c r="V158" s="367"/>
      <c r="W158" s="367"/>
      <c r="X158" s="367"/>
      <c r="Y158" s="367"/>
      <c r="Z158" s="403"/>
      <c r="AA158" s="403"/>
      <c r="AB158" s="403"/>
      <c r="AC158" s="403"/>
      <c r="AD158" s="403"/>
      <c r="AE158" s="403"/>
    </row>
    <row r="159" ht="15.75" customHeight="1" spans="1:31">
      <c r="A159" s="369"/>
      <c r="B159" s="433" t="s">
        <v>3127</v>
      </c>
      <c r="T159" s="104"/>
      <c r="U159" s="398"/>
      <c r="V159" s="367"/>
      <c r="W159" s="367"/>
      <c r="X159" s="367"/>
      <c r="Y159" s="367"/>
      <c r="Z159" s="403"/>
      <c r="AA159" s="403"/>
      <c r="AB159" s="403"/>
      <c r="AC159" s="403"/>
      <c r="AD159" s="403"/>
      <c r="AE159" s="403"/>
    </row>
    <row r="160" ht="15.75" customHeight="1" spans="1:31">
      <c r="A160" s="369"/>
      <c r="B160" s="433" t="s">
        <v>3128</v>
      </c>
      <c r="T160" s="104"/>
      <c r="U160" s="398"/>
      <c r="V160" s="367"/>
      <c r="W160" s="367"/>
      <c r="X160" s="367"/>
      <c r="Y160" s="367"/>
      <c r="Z160" s="403"/>
      <c r="AA160" s="403"/>
      <c r="AB160" s="403"/>
      <c r="AC160" s="403"/>
      <c r="AD160" s="403"/>
      <c r="AE160" s="403"/>
    </row>
    <row r="161" ht="15.75" customHeight="1" spans="1:31">
      <c r="A161" s="369"/>
      <c r="B161" s="433" t="s">
        <v>3129</v>
      </c>
      <c r="T161" s="104"/>
      <c r="U161" s="398"/>
      <c r="V161" s="367"/>
      <c r="W161" s="367"/>
      <c r="X161" s="367"/>
      <c r="Y161" s="367"/>
      <c r="Z161" s="403"/>
      <c r="AA161" s="403"/>
      <c r="AB161" s="403"/>
      <c r="AC161" s="403"/>
      <c r="AD161" s="403"/>
      <c r="AE161" s="403"/>
    </row>
    <row r="162" ht="15.75" customHeight="1" spans="1:31">
      <c r="A162" s="369"/>
      <c r="B162" s="433" t="s">
        <v>3130</v>
      </c>
      <c r="T162" s="104"/>
      <c r="U162" s="398"/>
      <c r="V162" s="367"/>
      <c r="W162" s="367"/>
      <c r="X162" s="367"/>
      <c r="Y162" s="367"/>
      <c r="Z162" s="403"/>
      <c r="AA162" s="403"/>
      <c r="AB162" s="403"/>
      <c r="AC162" s="403"/>
      <c r="AD162" s="403"/>
      <c r="AE162" s="403"/>
    </row>
    <row r="163" ht="15.75" customHeight="1" spans="1:31">
      <c r="A163" s="369"/>
      <c r="B163" s="433" t="s">
        <v>3131</v>
      </c>
      <c r="T163" s="104"/>
      <c r="U163" s="398"/>
      <c r="V163" s="367"/>
      <c r="W163" s="367"/>
      <c r="X163" s="367"/>
      <c r="Y163" s="367"/>
      <c r="Z163" s="403"/>
      <c r="AA163" s="403"/>
      <c r="AB163" s="403"/>
      <c r="AC163" s="403"/>
      <c r="AD163" s="403"/>
      <c r="AE163" s="403"/>
    </row>
    <row r="164" ht="15.75" customHeight="1" spans="1:31">
      <c r="A164" s="369"/>
      <c r="B164" s="433" t="s">
        <v>3132</v>
      </c>
      <c r="T164" s="104"/>
      <c r="U164" s="398"/>
      <c r="V164" s="367"/>
      <c r="W164" s="367"/>
      <c r="X164" s="367"/>
      <c r="Y164" s="367"/>
      <c r="Z164" s="403"/>
      <c r="AA164" s="403"/>
      <c r="AB164" s="403"/>
      <c r="AC164" s="403"/>
      <c r="AD164" s="403"/>
      <c r="AE164" s="403"/>
    </row>
    <row r="165" ht="15.75" customHeight="1" spans="1:31">
      <c r="A165" s="369"/>
      <c r="B165" s="433" t="s">
        <v>3133</v>
      </c>
      <c r="T165" s="104"/>
      <c r="U165" s="398"/>
      <c r="V165" s="367"/>
      <c r="W165" s="367"/>
      <c r="X165" s="367"/>
      <c r="Y165" s="367"/>
      <c r="Z165" s="403"/>
      <c r="AA165" s="403"/>
      <c r="AB165" s="403"/>
      <c r="AC165" s="403"/>
      <c r="AD165" s="403"/>
      <c r="AE165" s="403"/>
    </row>
    <row r="166" ht="15.75" customHeight="1" spans="1:31">
      <c r="A166" s="369"/>
      <c r="B166" s="433" t="s">
        <v>3134</v>
      </c>
      <c r="T166" s="104"/>
      <c r="U166" s="398"/>
      <c r="V166" s="367"/>
      <c r="W166" s="367"/>
      <c r="X166" s="367"/>
      <c r="Y166" s="367"/>
      <c r="Z166" s="403"/>
      <c r="AA166" s="403"/>
      <c r="AB166" s="403"/>
      <c r="AC166" s="403"/>
      <c r="AD166" s="403"/>
      <c r="AE166" s="403"/>
    </row>
    <row r="167" ht="15.75" customHeight="1" spans="1:31">
      <c r="A167" s="369"/>
      <c r="B167" s="433" t="s">
        <v>3135</v>
      </c>
      <c r="T167" s="104"/>
      <c r="U167" s="398"/>
      <c r="V167" s="367"/>
      <c r="W167" s="367"/>
      <c r="X167" s="367"/>
      <c r="Y167" s="367"/>
      <c r="Z167" s="403"/>
      <c r="AA167" s="403"/>
      <c r="AB167" s="403"/>
      <c r="AC167" s="403"/>
      <c r="AD167" s="403"/>
      <c r="AE167" s="403"/>
    </row>
    <row r="168" ht="15.75" customHeight="1" spans="1:31">
      <c r="A168" s="369"/>
      <c r="B168" s="433" t="s">
        <v>3136</v>
      </c>
      <c r="T168" s="104"/>
      <c r="U168" s="398"/>
      <c r="V168" s="367"/>
      <c r="W168" s="367"/>
      <c r="X168" s="367"/>
      <c r="Y168" s="367"/>
      <c r="Z168" s="403"/>
      <c r="AA168" s="403"/>
      <c r="AB168" s="403"/>
      <c r="AC168" s="403"/>
      <c r="AD168" s="403"/>
      <c r="AE168" s="403"/>
    </row>
    <row r="169" ht="15.75" customHeight="1" spans="1:31">
      <c r="A169" s="369"/>
      <c r="B169" s="433" t="s">
        <v>3137</v>
      </c>
      <c r="T169" s="104"/>
      <c r="U169" s="398"/>
      <c r="V169" s="367"/>
      <c r="W169" s="367"/>
      <c r="X169" s="367"/>
      <c r="Y169" s="367"/>
      <c r="Z169" s="403"/>
      <c r="AA169" s="403"/>
      <c r="AB169" s="403"/>
      <c r="AC169" s="403"/>
      <c r="AD169" s="403"/>
      <c r="AE169" s="403"/>
    </row>
    <row r="170" ht="15.75" customHeight="1" spans="1:31">
      <c r="A170" s="369"/>
      <c r="B170" s="433" t="s">
        <v>3138</v>
      </c>
      <c r="T170" s="104"/>
      <c r="U170" s="398"/>
      <c r="V170" s="367"/>
      <c r="W170" s="367"/>
      <c r="X170" s="367"/>
      <c r="Y170" s="367"/>
      <c r="Z170" s="403"/>
      <c r="AA170" s="403"/>
      <c r="AB170" s="403"/>
      <c r="AC170" s="403"/>
      <c r="AD170" s="403"/>
      <c r="AE170" s="403"/>
    </row>
    <row r="171" ht="15.75" customHeight="1" spans="1:31">
      <c r="A171" s="369"/>
      <c r="B171" s="433" t="s">
        <v>3139</v>
      </c>
      <c r="T171" s="104"/>
      <c r="U171" s="398"/>
      <c r="V171" s="367"/>
      <c r="W171" s="367"/>
      <c r="X171" s="367"/>
      <c r="Y171" s="367"/>
      <c r="Z171" s="403"/>
      <c r="AA171" s="403"/>
      <c r="AB171" s="403"/>
      <c r="AC171" s="403"/>
      <c r="AD171" s="403"/>
      <c r="AE171" s="403"/>
    </row>
    <row r="172" ht="15.75" customHeight="1" spans="1:31">
      <c r="A172" s="369"/>
      <c r="B172" s="433" t="s">
        <v>3140</v>
      </c>
      <c r="T172" s="104"/>
      <c r="U172" s="398"/>
      <c r="V172" s="367"/>
      <c r="W172" s="367"/>
      <c r="X172" s="367"/>
      <c r="Y172" s="367"/>
      <c r="Z172" s="403"/>
      <c r="AA172" s="403"/>
      <c r="AB172" s="403"/>
      <c r="AC172" s="403"/>
      <c r="AD172" s="403"/>
      <c r="AE172" s="403"/>
    </row>
    <row r="173" ht="15.75" customHeight="1" spans="1:31">
      <c r="A173" s="369"/>
      <c r="B173" s="433" t="s">
        <v>3141</v>
      </c>
      <c r="T173" s="104"/>
      <c r="U173" s="398"/>
      <c r="V173" s="367"/>
      <c r="W173" s="367"/>
      <c r="X173" s="367"/>
      <c r="Y173" s="367"/>
      <c r="Z173" s="403"/>
      <c r="AA173" s="403"/>
      <c r="AB173" s="403"/>
      <c r="AC173" s="403"/>
      <c r="AD173" s="403"/>
      <c r="AE173" s="403"/>
    </row>
    <row r="174" ht="15.75" customHeight="1" spans="1:31">
      <c r="A174" s="369"/>
      <c r="B174" s="433" t="s">
        <v>3142</v>
      </c>
      <c r="T174" s="104"/>
      <c r="U174" s="398"/>
      <c r="V174" s="367"/>
      <c r="W174" s="367"/>
      <c r="X174" s="367"/>
      <c r="Y174" s="367"/>
      <c r="Z174" s="403"/>
      <c r="AA174" s="403"/>
      <c r="AB174" s="403"/>
      <c r="AC174" s="403"/>
      <c r="AD174" s="403"/>
      <c r="AE174" s="403"/>
    </row>
    <row r="175" ht="15.75" customHeight="1" spans="1:31">
      <c r="A175" s="369"/>
      <c r="B175" s="433" t="s">
        <v>3143</v>
      </c>
      <c r="T175" s="104"/>
      <c r="U175" s="398"/>
      <c r="V175" s="367"/>
      <c r="W175" s="367"/>
      <c r="X175" s="367"/>
      <c r="Y175" s="367"/>
      <c r="Z175" s="403"/>
      <c r="AA175" s="403"/>
      <c r="AB175" s="403"/>
      <c r="AC175" s="403"/>
      <c r="AD175" s="403"/>
      <c r="AE175" s="403"/>
    </row>
    <row r="176" ht="15.75" customHeight="1" spans="1:31">
      <c r="A176" s="369"/>
      <c r="B176" s="433" t="s">
        <v>3144</v>
      </c>
      <c r="T176" s="104"/>
      <c r="U176" s="398"/>
      <c r="V176" s="367"/>
      <c r="W176" s="367"/>
      <c r="X176" s="367"/>
      <c r="Y176" s="367"/>
      <c r="Z176" s="403"/>
      <c r="AA176" s="403"/>
      <c r="AB176" s="403"/>
      <c r="AC176" s="403"/>
      <c r="AD176" s="403"/>
      <c r="AE176" s="403"/>
    </row>
    <row r="177" ht="15.75" customHeight="1" spans="1:31">
      <c r="A177" s="369"/>
      <c r="B177" s="433" t="s">
        <v>3145</v>
      </c>
      <c r="T177" s="104"/>
      <c r="U177" s="398"/>
      <c r="V177" s="367"/>
      <c r="W177" s="367"/>
      <c r="X177" s="367"/>
      <c r="Y177" s="367"/>
      <c r="Z177" s="403"/>
      <c r="AA177" s="403"/>
      <c r="AB177" s="403"/>
      <c r="AC177" s="403"/>
      <c r="AD177" s="403"/>
      <c r="AE177" s="403"/>
    </row>
    <row r="178" ht="15.75" customHeight="1" spans="1:31">
      <c r="A178" s="369"/>
      <c r="B178" s="433" t="s">
        <v>3146</v>
      </c>
      <c r="T178" s="104"/>
      <c r="U178" s="398"/>
      <c r="V178" s="367"/>
      <c r="W178" s="367"/>
      <c r="X178" s="367"/>
      <c r="Y178" s="367"/>
      <c r="Z178" s="403"/>
      <c r="AA178" s="403"/>
      <c r="AB178" s="403"/>
      <c r="AC178" s="403"/>
      <c r="AD178" s="403"/>
      <c r="AE178" s="403"/>
    </row>
    <row r="179" ht="15.75" customHeight="1" spans="1:31">
      <c r="A179" s="369"/>
      <c r="B179" s="433" t="s">
        <v>3147</v>
      </c>
      <c r="T179" s="104"/>
      <c r="U179" s="398"/>
      <c r="V179" s="367"/>
      <c r="W179" s="367"/>
      <c r="X179" s="367"/>
      <c r="Y179" s="367"/>
      <c r="Z179" s="403"/>
      <c r="AA179" s="403"/>
      <c r="AB179" s="403"/>
      <c r="AC179" s="403"/>
      <c r="AD179" s="403"/>
      <c r="AE179" s="403"/>
    </row>
    <row r="180" ht="15.75" customHeight="1" spans="1:31">
      <c r="A180" s="369"/>
      <c r="B180" s="433" t="s">
        <v>3148</v>
      </c>
      <c r="T180" s="104"/>
      <c r="U180" s="398"/>
      <c r="V180" s="367"/>
      <c r="W180" s="367"/>
      <c r="X180" s="367"/>
      <c r="Y180" s="367"/>
      <c r="Z180" s="403"/>
      <c r="AA180" s="403"/>
      <c r="AB180" s="403"/>
      <c r="AC180" s="403"/>
      <c r="AD180" s="403"/>
      <c r="AE180" s="403"/>
    </row>
    <row r="181" ht="15.75" customHeight="1" spans="1:31">
      <c r="A181" s="369"/>
      <c r="B181" s="433" t="s">
        <v>3149</v>
      </c>
      <c r="T181" s="104"/>
      <c r="U181" s="398"/>
      <c r="V181" s="367"/>
      <c r="W181" s="367"/>
      <c r="X181" s="367"/>
      <c r="Y181" s="367"/>
      <c r="Z181" s="403"/>
      <c r="AA181" s="403"/>
      <c r="AB181" s="403"/>
      <c r="AC181" s="403"/>
      <c r="AD181" s="403"/>
      <c r="AE181" s="403"/>
    </row>
    <row r="182" ht="15.75" customHeight="1" spans="1:31">
      <c r="A182" s="369"/>
      <c r="B182" s="433" t="s">
        <v>3150</v>
      </c>
      <c r="T182" s="104"/>
      <c r="U182" s="398"/>
      <c r="V182" s="367"/>
      <c r="W182" s="367"/>
      <c r="X182" s="367"/>
      <c r="Y182" s="367"/>
      <c r="Z182" s="403"/>
      <c r="AA182" s="403"/>
      <c r="AB182" s="403"/>
      <c r="AC182" s="403"/>
      <c r="AD182" s="403"/>
      <c r="AE182" s="403"/>
    </row>
    <row r="183" ht="15.75" customHeight="1" spans="1:31">
      <c r="A183" s="369"/>
      <c r="B183" s="433" t="s">
        <v>3151</v>
      </c>
      <c r="T183" s="104"/>
      <c r="U183" s="398"/>
      <c r="V183" s="367"/>
      <c r="W183" s="367"/>
      <c r="X183" s="367"/>
      <c r="Y183" s="367"/>
      <c r="Z183" s="403"/>
      <c r="AA183" s="403"/>
      <c r="AB183" s="403"/>
      <c r="AC183" s="403"/>
      <c r="AD183" s="403"/>
      <c r="AE183" s="403"/>
    </row>
    <row r="184" ht="15.75" customHeight="1" spans="1:31">
      <c r="A184" s="369"/>
      <c r="B184" s="433" t="s">
        <v>3152</v>
      </c>
      <c r="T184" s="104"/>
      <c r="U184" s="398"/>
      <c r="V184" s="367"/>
      <c r="W184" s="367"/>
      <c r="X184" s="367"/>
      <c r="Y184" s="367"/>
      <c r="Z184" s="403"/>
      <c r="AA184" s="403"/>
      <c r="AB184" s="403"/>
      <c r="AC184" s="403"/>
      <c r="AD184" s="403"/>
      <c r="AE184" s="403"/>
    </row>
    <row r="185" ht="15.75" customHeight="1" spans="1:31">
      <c r="A185" s="369"/>
      <c r="B185" s="433" t="s">
        <v>3153</v>
      </c>
      <c r="T185" s="104"/>
      <c r="U185" s="398"/>
      <c r="V185" s="367"/>
      <c r="W185" s="367"/>
      <c r="X185" s="367"/>
      <c r="Y185" s="367"/>
      <c r="Z185" s="403"/>
      <c r="AA185" s="403"/>
      <c r="AB185" s="403"/>
      <c r="AC185" s="403"/>
      <c r="AD185" s="403"/>
      <c r="AE185" s="403"/>
    </row>
    <row r="186" ht="15.75" customHeight="1" spans="1:31">
      <c r="A186" s="369"/>
      <c r="B186" s="433" t="s">
        <v>3154</v>
      </c>
      <c r="T186" s="104"/>
      <c r="U186" s="398"/>
      <c r="V186" s="367"/>
      <c r="W186" s="367"/>
      <c r="X186" s="367"/>
      <c r="Y186" s="367"/>
      <c r="Z186" s="403"/>
      <c r="AA186" s="403"/>
      <c r="AB186" s="403"/>
      <c r="AC186" s="403"/>
      <c r="AD186" s="403"/>
      <c r="AE186" s="403"/>
    </row>
    <row r="187" ht="15.75" customHeight="1" spans="1:31">
      <c r="A187" s="369"/>
      <c r="B187" s="433" t="s">
        <v>3155</v>
      </c>
      <c r="T187" s="104"/>
      <c r="U187" s="398"/>
      <c r="V187" s="367"/>
      <c r="W187" s="367"/>
      <c r="X187" s="367"/>
      <c r="Y187" s="367"/>
      <c r="Z187" s="403"/>
      <c r="AA187" s="403"/>
      <c r="AB187" s="403"/>
      <c r="AC187" s="403"/>
      <c r="AD187" s="403"/>
      <c r="AE187" s="403"/>
    </row>
    <row r="188" ht="15.75" customHeight="1" spans="1:31">
      <c r="A188" s="369"/>
      <c r="B188" s="433" t="s">
        <v>3156</v>
      </c>
      <c r="T188" s="104"/>
      <c r="U188" s="398"/>
      <c r="V188" s="367"/>
      <c r="W188" s="367"/>
      <c r="X188" s="367"/>
      <c r="Y188" s="367"/>
      <c r="Z188" s="403"/>
      <c r="AA188" s="403"/>
      <c r="AB188" s="403"/>
      <c r="AC188" s="403"/>
      <c r="AD188" s="403"/>
      <c r="AE188" s="403"/>
    </row>
    <row r="189" ht="15.75" customHeight="1" spans="1:31">
      <c r="A189" s="369"/>
      <c r="B189" s="433" t="s">
        <v>3157</v>
      </c>
      <c r="T189" s="104"/>
      <c r="U189" s="398"/>
      <c r="V189" s="367"/>
      <c r="W189" s="367"/>
      <c r="X189" s="367"/>
      <c r="Y189" s="367"/>
      <c r="Z189" s="403"/>
      <c r="AA189" s="403"/>
      <c r="AB189" s="403"/>
      <c r="AC189" s="403"/>
      <c r="AD189" s="403"/>
      <c r="AE189" s="403"/>
    </row>
    <row r="190" ht="15.75" customHeight="1" spans="1:31">
      <c r="A190" s="369"/>
      <c r="B190" s="433" t="s">
        <v>3158</v>
      </c>
      <c r="T190" s="104"/>
      <c r="U190" s="398"/>
      <c r="V190" s="367"/>
      <c r="W190" s="367"/>
      <c r="X190" s="367"/>
      <c r="Y190" s="367"/>
      <c r="Z190" s="403"/>
      <c r="AA190" s="403"/>
      <c r="AB190" s="403"/>
      <c r="AC190" s="403"/>
      <c r="AD190" s="403"/>
      <c r="AE190" s="403"/>
    </row>
    <row r="191" ht="15.75" customHeight="1" spans="1:31">
      <c r="A191" s="369"/>
      <c r="B191" s="433" t="s">
        <v>3159</v>
      </c>
      <c r="T191" s="104"/>
      <c r="U191" s="398"/>
      <c r="V191" s="367"/>
      <c r="W191" s="367"/>
      <c r="X191" s="367"/>
      <c r="Y191" s="367"/>
      <c r="Z191" s="403"/>
      <c r="AA191" s="403"/>
      <c r="AB191" s="403"/>
      <c r="AC191" s="403"/>
      <c r="AD191" s="403"/>
      <c r="AE191" s="403"/>
    </row>
    <row r="192" ht="15.75" customHeight="1" spans="1:31">
      <c r="A192" s="369"/>
      <c r="B192" s="433" t="s">
        <v>3160</v>
      </c>
      <c r="T192" s="104"/>
      <c r="U192" s="398"/>
      <c r="V192" s="367"/>
      <c r="W192" s="367"/>
      <c r="X192" s="367"/>
      <c r="Y192" s="367"/>
      <c r="Z192" s="403"/>
      <c r="AA192" s="403"/>
      <c r="AB192" s="403"/>
      <c r="AC192" s="403"/>
      <c r="AD192" s="403"/>
      <c r="AE192" s="403"/>
    </row>
    <row r="193" ht="15.75" customHeight="1" spans="1:31">
      <c r="A193" s="369"/>
      <c r="B193" s="433" t="s">
        <v>3161</v>
      </c>
      <c r="T193" s="104"/>
      <c r="U193" s="398"/>
      <c r="V193" s="367"/>
      <c r="W193" s="367"/>
      <c r="X193" s="367"/>
      <c r="Y193" s="367"/>
      <c r="Z193" s="403"/>
      <c r="AA193" s="403"/>
      <c r="AB193" s="403"/>
      <c r="AC193" s="403"/>
      <c r="AD193" s="403"/>
      <c r="AE193" s="403"/>
    </row>
    <row r="194" ht="15.75" customHeight="1" spans="1:31">
      <c r="A194" s="369"/>
      <c r="B194" s="433" t="s">
        <v>3162</v>
      </c>
      <c r="T194" s="104"/>
      <c r="U194" s="398"/>
      <c r="V194" s="367"/>
      <c r="W194" s="367"/>
      <c r="X194" s="367"/>
      <c r="Y194" s="367"/>
      <c r="Z194" s="403"/>
      <c r="AA194" s="403"/>
      <c r="AB194" s="403"/>
      <c r="AC194" s="403"/>
      <c r="AD194" s="403"/>
      <c r="AE194" s="403"/>
    </row>
    <row r="195" ht="15.75" customHeight="1" spans="1:31">
      <c r="A195" s="369"/>
      <c r="B195" s="433" t="s">
        <v>3163</v>
      </c>
      <c r="T195" s="104"/>
      <c r="U195" s="398"/>
      <c r="V195" s="367"/>
      <c r="W195" s="367"/>
      <c r="X195" s="367"/>
      <c r="Y195" s="367"/>
      <c r="Z195" s="403"/>
      <c r="AA195" s="403"/>
      <c r="AB195" s="403"/>
      <c r="AC195" s="403"/>
      <c r="AD195" s="403"/>
      <c r="AE195" s="403"/>
    </row>
    <row r="196" ht="15.75" customHeight="1" spans="1:31">
      <c r="A196" s="369"/>
      <c r="B196" s="433" t="s">
        <v>3164</v>
      </c>
      <c r="T196" s="104"/>
      <c r="U196" s="398"/>
      <c r="V196" s="367"/>
      <c r="W196" s="367"/>
      <c r="X196" s="367"/>
      <c r="Y196" s="367"/>
      <c r="Z196" s="403"/>
      <c r="AA196" s="403"/>
      <c r="AB196" s="403"/>
      <c r="AC196" s="403"/>
      <c r="AD196" s="403"/>
      <c r="AE196" s="403"/>
    </row>
    <row r="197" ht="15.75" customHeight="1" spans="1:31">
      <c r="A197" s="369"/>
      <c r="B197" s="433" t="s">
        <v>3165</v>
      </c>
      <c r="T197" s="104"/>
      <c r="U197" s="398"/>
      <c r="V197" s="367"/>
      <c r="W197" s="367"/>
      <c r="X197" s="367"/>
      <c r="Y197" s="367"/>
      <c r="Z197" s="403"/>
      <c r="AA197" s="403"/>
      <c r="AB197" s="403"/>
      <c r="AC197" s="403"/>
      <c r="AD197" s="403"/>
      <c r="AE197" s="403"/>
    </row>
    <row r="198" ht="15.75" customHeight="1" spans="1:31">
      <c r="A198" s="369"/>
      <c r="B198" s="433" t="s">
        <v>3166</v>
      </c>
      <c r="T198" s="104"/>
      <c r="U198" s="398"/>
      <c r="V198" s="367"/>
      <c r="W198" s="367"/>
      <c r="X198" s="367"/>
      <c r="Y198" s="367"/>
      <c r="Z198" s="403"/>
      <c r="AA198" s="403"/>
      <c r="AB198" s="403"/>
      <c r="AC198" s="403"/>
      <c r="AD198" s="403"/>
      <c r="AE198" s="403"/>
    </row>
    <row r="199" ht="15.75" customHeight="1" spans="1:31">
      <c r="A199" s="369"/>
      <c r="B199" s="433" t="s">
        <v>3167</v>
      </c>
      <c r="T199" s="104"/>
      <c r="U199" s="398"/>
      <c r="V199" s="367"/>
      <c r="W199" s="367"/>
      <c r="X199" s="367"/>
      <c r="Y199" s="367"/>
      <c r="Z199" s="403"/>
      <c r="AA199" s="403"/>
      <c r="AB199" s="403"/>
      <c r="AC199" s="403"/>
      <c r="AD199" s="403"/>
      <c r="AE199" s="403"/>
    </row>
    <row r="200" ht="15.75" customHeight="1" spans="1:31">
      <c r="A200" s="369"/>
      <c r="B200" s="433" t="s">
        <v>3168</v>
      </c>
      <c r="T200" s="104"/>
      <c r="U200" s="398"/>
      <c r="V200" s="367"/>
      <c r="W200" s="367"/>
      <c r="X200" s="367"/>
      <c r="Y200" s="367"/>
      <c r="Z200" s="403"/>
      <c r="AA200" s="403"/>
      <c r="AB200" s="403"/>
      <c r="AC200" s="403"/>
      <c r="AD200" s="403"/>
      <c r="AE200" s="403"/>
    </row>
    <row r="201" ht="15.75" customHeight="1" spans="1:31">
      <c r="A201" s="369"/>
      <c r="B201" s="433" t="s">
        <v>3169</v>
      </c>
      <c r="T201" s="104"/>
      <c r="U201" s="398"/>
      <c r="V201" s="367"/>
      <c r="W201" s="367"/>
      <c r="X201" s="367"/>
      <c r="Y201" s="367"/>
      <c r="Z201" s="403"/>
      <c r="AA201" s="403"/>
      <c r="AB201" s="403"/>
      <c r="AC201" s="403"/>
      <c r="AD201" s="403"/>
      <c r="AE201" s="403"/>
    </row>
    <row r="202" ht="15.75" customHeight="1" spans="1:31">
      <c r="A202" s="369"/>
      <c r="B202" s="433" t="s">
        <v>3170</v>
      </c>
      <c r="T202" s="104"/>
      <c r="U202" s="398"/>
      <c r="V202" s="367"/>
      <c r="W202" s="367"/>
      <c r="X202" s="367"/>
      <c r="Y202" s="367"/>
      <c r="Z202" s="403"/>
      <c r="AA202" s="403"/>
      <c r="AB202" s="403"/>
      <c r="AC202" s="403"/>
      <c r="AD202" s="403"/>
      <c r="AE202" s="403"/>
    </row>
    <row r="203" ht="15.75" customHeight="1" spans="1:31">
      <c r="A203" s="369"/>
      <c r="B203" s="433" t="s">
        <v>3171</v>
      </c>
      <c r="T203" s="104"/>
      <c r="U203" s="398"/>
      <c r="V203" s="367"/>
      <c r="W203" s="367"/>
      <c r="X203" s="367"/>
      <c r="Y203" s="367"/>
      <c r="Z203" s="403"/>
      <c r="AA203" s="403"/>
      <c r="AB203" s="403"/>
      <c r="AC203" s="403"/>
      <c r="AD203" s="403"/>
      <c r="AE203" s="403"/>
    </row>
    <row r="204" ht="15.75" customHeight="1" spans="1:31">
      <c r="A204" s="369"/>
      <c r="B204" s="433" t="s">
        <v>3172</v>
      </c>
      <c r="T204" s="104"/>
      <c r="U204" s="398"/>
      <c r="V204" s="367"/>
      <c r="W204" s="367"/>
      <c r="X204" s="367"/>
      <c r="Y204" s="367"/>
      <c r="Z204" s="403"/>
      <c r="AA204" s="403"/>
      <c r="AB204" s="403"/>
      <c r="AC204" s="403"/>
      <c r="AD204" s="403"/>
      <c r="AE204" s="403"/>
    </row>
    <row r="205" ht="15.75" customHeight="1" spans="1:31">
      <c r="A205" s="369"/>
      <c r="B205" s="433" t="s">
        <v>3173</v>
      </c>
      <c r="T205" s="104"/>
      <c r="U205" s="398"/>
      <c r="V205" s="367"/>
      <c r="W205" s="367"/>
      <c r="X205" s="367"/>
      <c r="Y205" s="367"/>
      <c r="Z205" s="403"/>
      <c r="AA205" s="403"/>
      <c r="AB205" s="403"/>
      <c r="AC205" s="403"/>
      <c r="AD205" s="403"/>
      <c r="AE205" s="403"/>
    </row>
    <row r="206" ht="15.75" customHeight="1" spans="1:31">
      <c r="A206" s="369"/>
      <c r="B206" s="433" t="s">
        <v>3174</v>
      </c>
      <c r="T206" s="104"/>
      <c r="U206" s="398"/>
      <c r="V206" s="367"/>
      <c r="W206" s="367"/>
      <c r="X206" s="367"/>
      <c r="Y206" s="367"/>
      <c r="Z206" s="403"/>
      <c r="AA206" s="403"/>
      <c r="AB206" s="403"/>
      <c r="AC206" s="403"/>
      <c r="AD206" s="403"/>
      <c r="AE206" s="403"/>
    </row>
    <row r="207" ht="15.75" customHeight="1" spans="1:31">
      <c r="A207" s="369"/>
      <c r="B207" s="433" t="s">
        <v>3175</v>
      </c>
      <c r="T207" s="104"/>
      <c r="U207" s="398"/>
      <c r="V207" s="367"/>
      <c r="W207" s="367"/>
      <c r="X207" s="367"/>
      <c r="Y207" s="367"/>
      <c r="Z207" s="403"/>
      <c r="AA207" s="403"/>
      <c r="AB207" s="403"/>
      <c r="AC207" s="403"/>
      <c r="AD207" s="403"/>
      <c r="AE207" s="403"/>
    </row>
    <row r="208" ht="15.75" customHeight="1" spans="1:31">
      <c r="A208" s="369"/>
      <c r="B208" s="433" t="s">
        <v>3176</v>
      </c>
      <c r="T208" s="104"/>
      <c r="U208" s="398"/>
      <c r="V208" s="367"/>
      <c r="W208" s="367"/>
      <c r="X208" s="367"/>
      <c r="Y208" s="367"/>
      <c r="Z208" s="403"/>
      <c r="AA208" s="403"/>
      <c r="AB208" s="403"/>
      <c r="AC208" s="403"/>
      <c r="AD208" s="403"/>
      <c r="AE208" s="403"/>
    </row>
    <row r="209" ht="15.75" customHeight="1" spans="1:31">
      <c r="A209" s="369"/>
      <c r="B209" s="433" t="s">
        <v>3177</v>
      </c>
      <c r="T209" s="104"/>
      <c r="U209" s="398"/>
      <c r="V209" s="367"/>
      <c r="W209" s="367"/>
      <c r="X209" s="367"/>
      <c r="Y209" s="367"/>
      <c r="Z209" s="403"/>
      <c r="AA209" s="403"/>
      <c r="AB209" s="403"/>
      <c r="AC209" s="403"/>
      <c r="AD209" s="403"/>
      <c r="AE209" s="403"/>
    </row>
    <row r="210" ht="15.75" customHeight="1" spans="1:31">
      <c r="A210" s="369"/>
      <c r="B210" s="433" t="s">
        <v>3178</v>
      </c>
      <c r="T210" s="104"/>
      <c r="U210" s="398"/>
      <c r="V210" s="367"/>
      <c r="W210" s="367"/>
      <c r="X210" s="367"/>
      <c r="Y210" s="367"/>
      <c r="Z210" s="403"/>
      <c r="AA210" s="403"/>
      <c r="AB210" s="403"/>
      <c r="AC210" s="403"/>
      <c r="AD210" s="403"/>
      <c r="AE210" s="403"/>
    </row>
    <row r="211" ht="15.75" customHeight="1" spans="1:31">
      <c r="A211" s="369"/>
      <c r="B211" s="433" t="s">
        <v>3179</v>
      </c>
      <c r="T211" s="104"/>
      <c r="U211" s="398"/>
      <c r="V211" s="367"/>
      <c r="W211" s="367"/>
      <c r="X211" s="367"/>
      <c r="Y211" s="367"/>
      <c r="Z211" s="403"/>
      <c r="AA211" s="403"/>
      <c r="AB211" s="403"/>
      <c r="AC211" s="403"/>
      <c r="AD211" s="403"/>
      <c r="AE211" s="403"/>
    </row>
    <row r="212" ht="15.75" customHeight="1" spans="1:31">
      <c r="A212" s="369"/>
      <c r="B212" s="433" t="s">
        <v>3180</v>
      </c>
      <c r="T212" s="104"/>
      <c r="U212" s="398"/>
      <c r="V212" s="367"/>
      <c r="W212" s="367"/>
      <c r="X212" s="367"/>
      <c r="Y212" s="367"/>
      <c r="Z212" s="403"/>
      <c r="AA212" s="403"/>
      <c r="AB212" s="403"/>
      <c r="AC212" s="403"/>
      <c r="AD212" s="403"/>
      <c r="AE212" s="403"/>
    </row>
    <row r="213" ht="15.75" customHeight="1" spans="1:31">
      <c r="A213" s="369"/>
      <c r="B213" s="433" t="s">
        <v>3181</v>
      </c>
      <c r="T213" s="104"/>
      <c r="U213" s="398"/>
      <c r="V213" s="367"/>
      <c r="W213" s="367"/>
      <c r="X213" s="367"/>
      <c r="Y213" s="367"/>
      <c r="Z213" s="403"/>
      <c r="AA213" s="403"/>
      <c r="AB213" s="403"/>
      <c r="AC213" s="403"/>
      <c r="AD213" s="403"/>
      <c r="AE213" s="403"/>
    </row>
    <row r="214" ht="15.75" customHeight="1" spans="1:31">
      <c r="A214" s="369"/>
      <c r="B214" s="433" t="s">
        <v>3182</v>
      </c>
      <c r="T214" s="104"/>
      <c r="U214" s="398"/>
      <c r="V214" s="367"/>
      <c r="W214" s="367"/>
      <c r="X214" s="367"/>
      <c r="Y214" s="367"/>
      <c r="Z214" s="403"/>
      <c r="AA214" s="403"/>
      <c r="AB214" s="403"/>
      <c r="AC214" s="403"/>
      <c r="AD214" s="403"/>
      <c r="AE214" s="403"/>
    </row>
    <row r="215" ht="15.75" customHeight="1" spans="1:31">
      <c r="A215" s="369"/>
      <c r="B215" s="433" t="s">
        <v>3183</v>
      </c>
      <c r="T215" s="104"/>
      <c r="U215" s="398"/>
      <c r="V215" s="367"/>
      <c r="W215" s="367"/>
      <c r="X215" s="367"/>
      <c r="Y215" s="367"/>
      <c r="Z215" s="403"/>
      <c r="AA215" s="403"/>
      <c r="AB215" s="403"/>
      <c r="AC215" s="403"/>
      <c r="AD215" s="403"/>
      <c r="AE215" s="403"/>
    </row>
    <row r="216" ht="15.75" customHeight="1" spans="1:31">
      <c r="A216" s="369"/>
      <c r="B216" s="433" t="s">
        <v>3184</v>
      </c>
      <c r="T216" s="104"/>
      <c r="U216" s="398"/>
      <c r="V216" s="367"/>
      <c r="W216" s="367"/>
      <c r="X216" s="367"/>
      <c r="Y216" s="367"/>
      <c r="Z216" s="403"/>
      <c r="AA216" s="403"/>
      <c r="AB216" s="403"/>
      <c r="AC216" s="403"/>
      <c r="AD216" s="403"/>
      <c r="AE216" s="403"/>
    </row>
    <row r="217" ht="15.75" customHeight="1" spans="1:31">
      <c r="A217" s="369"/>
      <c r="B217" s="433" t="s">
        <v>3185</v>
      </c>
      <c r="T217" s="104"/>
      <c r="U217" s="398"/>
      <c r="V217" s="367"/>
      <c r="W217" s="367"/>
      <c r="X217" s="367"/>
      <c r="Y217" s="367"/>
      <c r="Z217" s="403"/>
      <c r="AA217" s="403"/>
      <c r="AB217" s="403"/>
      <c r="AC217" s="403"/>
      <c r="AD217" s="403"/>
      <c r="AE217" s="403"/>
    </row>
    <row r="218" ht="15.75" customHeight="1" spans="1:31">
      <c r="A218" s="369"/>
      <c r="B218" s="433" t="s">
        <v>3186</v>
      </c>
      <c r="T218" s="104"/>
      <c r="U218" s="398"/>
      <c r="V218" s="367"/>
      <c r="W218" s="367"/>
      <c r="X218" s="367"/>
      <c r="Y218" s="367"/>
      <c r="Z218" s="403"/>
      <c r="AA218" s="403"/>
      <c r="AB218" s="403"/>
      <c r="AC218" s="403"/>
      <c r="AD218" s="403"/>
      <c r="AE218" s="403"/>
    </row>
    <row r="219" ht="15.75" customHeight="1" spans="1:31">
      <c r="A219" s="369"/>
      <c r="B219" s="433" t="s">
        <v>3187</v>
      </c>
      <c r="T219" s="104"/>
      <c r="U219" s="398"/>
      <c r="V219" s="367"/>
      <c r="W219" s="367"/>
      <c r="X219" s="367"/>
      <c r="Y219" s="367"/>
      <c r="Z219" s="403"/>
      <c r="AA219" s="403"/>
      <c r="AB219" s="403"/>
      <c r="AC219" s="403"/>
      <c r="AD219" s="403"/>
      <c r="AE219" s="403"/>
    </row>
    <row r="220" ht="15.75" customHeight="1" spans="1:31">
      <c r="A220" s="369"/>
      <c r="B220" s="433" t="s">
        <v>3188</v>
      </c>
      <c r="T220" s="104"/>
      <c r="U220" s="398"/>
      <c r="V220" s="367"/>
      <c r="W220" s="367"/>
      <c r="X220" s="367"/>
      <c r="Y220" s="367"/>
      <c r="Z220" s="403"/>
      <c r="AA220" s="403"/>
      <c r="AB220" s="403"/>
      <c r="AC220" s="403"/>
      <c r="AD220" s="403"/>
      <c r="AE220" s="403"/>
    </row>
    <row r="221" ht="15.75" customHeight="1" spans="1:31">
      <c r="A221" s="369"/>
      <c r="B221" s="433" t="s">
        <v>3189</v>
      </c>
      <c r="T221" s="104"/>
      <c r="U221" s="398"/>
      <c r="V221" s="367"/>
      <c r="W221" s="367"/>
      <c r="X221" s="367"/>
      <c r="Y221" s="367"/>
      <c r="Z221" s="403"/>
      <c r="AA221" s="403"/>
      <c r="AB221" s="403"/>
      <c r="AC221" s="403"/>
      <c r="AD221" s="403"/>
      <c r="AE221" s="403"/>
    </row>
    <row r="222" ht="15.75" customHeight="1" spans="1:31">
      <c r="A222" s="369"/>
      <c r="B222" s="433" t="s">
        <v>3190</v>
      </c>
      <c r="T222" s="104"/>
      <c r="U222" s="398"/>
      <c r="V222" s="367"/>
      <c r="W222" s="367"/>
      <c r="X222" s="367"/>
      <c r="Y222" s="367"/>
      <c r="Z222" s="403"/>
      <c r="AA222" s="403"/>
      <c r="AB222" s="403"/>
      <c r="AC222" s="403"/>
      <c r="AD222" s="403"/>
      <c r="AE222" s="403"/>
    </row>
    <row r="223" ht="15.75" customHeight="1" spans="1:31">
      <c r="A223" s="369"/>
      <c r="B223" s="433" t="s">
        <v>3191</v>
      </c>
      <c r="T223" s="104"/>
      <c r="U223" s="398"/>
      <c r="V223" s="367"/>
      <c r="W223" s="367"/>
      <c r="X223" s="367"/>
      <c r="Y223" s="367"/>
      <c r="Z223" s="403"/>
      <c r="AA223" s="403"/>
      <c r="AB223" s="403"/>
      <c r="AC223" s="403"/>
      <c r="AD223" s="403"/>
      <c r="AE223" s="403"/>
    </row>
    <row r="224" ht="15.75" customHeight="1" spans="1:31">
      <c r="A224" s="369"/>
      <c r="B224" s="433" t="s">
        <v>3192</v>
      </c>
      <c r="T224" s="104"/>
      <c r="U224" s="398"/>
      <c r="V224" s="367"/>
      <c r="W224" s="367"/>
      <c r="X224" s="367"/>
      <c r="Y224" s="367"/>
      <c r="Z224" s="403"/>
      <c r="AA224" s="403"/>
      <c r="AB224" s="403"/>
      <c r="AC224" s="403"/>
      <c r="AD224" s="403"/>
      <c r="AE224" s="403"/>
    </row>
    <row r="225" ht="15.75" customHeight="1" spans="1:31">
      <c r="A225" s="369"/>
      <c r="B225" s="433" t="s">
        <v>3193</v>
      </c>
      <c r="T225" s="104"/>
      <c r="U225" s="398"/>
      <c r="V225" s="367"/>
      <c r="W225" s="367"/>
      <c r="X225" s="367"/>
      <c r="Y225" s="367"/>
      <c r="Z225" s="403"/>
      <c r="AA225" s="403"/>
      <c r="AB225" s="403"/>
      <c r="AC225" s="403"/>
      <c r="AD225" s="403"/>
      <c r="AE225" s="403"/>
    </row>
    <row r="226" ht="15.75" customHeight="1" spans="1:31">
      <c r="A226" s="369"/>
      <c r="B226" s="433" t="s">
        <v>3194</v>
      </c>
      <c r="T226" s="104"/>
      <c r="U226" s="398"/>
      <c r="V226" s="367"/>
      <c r="W226" s="367"/>
      <c r="X226" s="367"/>
      <c r="Y226" s="367"/>
      <c r="Z226" s="403"/>
      <c r="AA226" s="403"/>
      <c r="AB226" s="403"/>
      <c r="AC226" s="403"/>
      <c r="AD226" s="403"/>
      <c r="AE226" s="403"/>
    </row>
    <row r="227" ht="15.75" customHeight="1" spans="1:31">
      <c r="A227" s="369"/>
      <c r="B227" s="433" t="s">
        <v>3195</v>
      </c>
      <c r="T227" s="104"/>
      <c r="U227" s="398"/>
      <c r="V227" s="367"/>
      <c r="W227" s="367"/>
      <c r="X227" s="367"/>
      <c r="Y227" s="367"/>
      <c r="Z227" s="403"/>
      <c r="AA227" s="403"/>
      <c r="AB227" s="403"/>
      <c r="AC227" s="403"/>
      <c r="AD227" s="403"/>
      <c r="AE227" s="403"/>
    </row>
    <row r="228" ht="15.75" customHeight="1" spans="1:31">
      <c r="A228" s="369"/>
      <c r="B228" s="433" t="s">
        <v>3196</v>
      </c>
      <c r="T228" s="104"/>
      <c r="U228" s="398"/>
      <c r="V228" s="367"/>
      <c r="W228" s="367"/>
      <c r="X228" s="367"/>
      <c r="Y228" s="367"/>
      <c r="Z228" s="403"/>
      <c r="AA228" s="403"/>
      <c r="AB228" s="403"/>
      <c r="AC228" s="403"/>
      <c r="AD228" s="403"/>
      <c r="AE228" s="403"/>
    </row>
    <row r="229" ht="15.75" customHeight="1" spans="1:31">
      <c r="A229" s="369"/>
      <c r="B229" s="433" t="s">
        <v>3197</v>
      </c>
      <c r="T229" s="104"/>
      <c r="U229" s="398"/>
      <c r="V229" s="367"/>
      <c r="W229" s="367"/>
      <c r="X229" s="367"/>
      <c r="Y229" s="367"/>
      <c r="Z229" s="403"/>
      <c r="AA229" s="403"/>
      <c r="AB229" s="403"/>
      <c r="AC229" s="403"/>
      <c r="AD229" s="403"/>
      <c r="AE229" s="403"/>
    </row>
    <row r="230" ht="15.75" customHeight="1" spans="1:31">
      <c r="A230" s="369"/>
      <c r="B230" s="433" t="s">
        <v>3198</v>
      </c>
      <c r="T230" s="104"/>
      <c r="U230" s="398"/>
      <c r="V230" s="367"/>
      <c r="W230" s="367"/>
      <c r="X230" s="367"/>
      <c r="Y230" s="367"/>
      <c r="Z230" s="403"/>
      <c r="AA230" s="403"/>
      <c r="AB230" s="403"/>
      <c r="AC230" s="403"/>
      <c r="AD230" s="403"/>
      <c r="AE230" s="403"/>
    </row>
    <row r="231" ht="15.75" customHeight="1" spans="1:31">
      <c r="A231" s="369"/>
      <c r="B231" s="433" t="s">
        <v>3199</v>
      </c>
      <c r="T231" s="104"/>
      <c r="U231" s="398"/>
      <c r="V231" s="367"/>
      <c r="W231" s="367"/>
      <c r="X231" s="367"/>
      <c r="Y231" s="367"/>
      <c r="Z231" s="403"/>
      <c r="AA231" s="403"/>
      <c r="AB231" s="403"/>
      <c r="AC231" s="403"/>
      <c r="AD231" s="403"/>
      <c r="AE231" s="403"/>
    </row>
    <row r="232" ht="15.75" customHeight="1" spans="1:31">
      <c r="A232" s="369"/>
      <c r="B232" s="433" t="s">
        <v>3200</v>
      </c>
      <c r="T232" s="104"/>
      <c r="U232" s="398"/>
      <c r="V232" s="367"/>
      <c r="W232" s="367"/>
      <c r="X232" s="367"/>
      <c r="Y232" s="367"/>
      <c r="Z232" s="403"/>
      <c r="AA232" s="403"/>
      <c r="AB232" s="403"/>
      <c r="AC232" s="403"/>
      <c r="AD232" s="403"/>
      <c r="AE232" s="403"/>
    </row>
    <row r="233" ht="15.75" customHeight="1" spans="1:31">
      <c r="A233" s="369"/>
      <c r="B233" s="433" t="s">
        <v>3201</v>
      </c>
      <c r="T233" s="104"/>
      <c r="U233" s="398"/>
      <c r="V233" s="367"/>
      <c r="W233" s="367"/>
      <c r="X233" s="367"/>
      <c r="Y233" s="367"/>
      <c r="Z233" s="403"/>
      <c r="AA233" s="403"/>
      <c r="AB233" s="403"/>
      <c r="AC233" s="403"/>
      <c r="AD233" s="403"/>
      <c r="AE233" s="403"/>
    </row>
    <row r="234" ht="15.75" customHeight="1" spans="1:31">
      <c r="A234" s="369"/>
      <c r="B234" s="433" t="s">
        <v>3202</v>
      </c>
      <c r="T234" s="104"/>
      <c r="U234" s="398"/>
      <c r="V234" s="367"/>
      <c r="W234" s="367"/>
      <c r="X234" s="367"/>
      <c r="Y234" s="367"/>
      <c r="Z234" s="403"/>
      <c r="AA234" s="403"/>
      <c r="AB234" s="403"/>
      <c r="AC234" s="403"/>
      <c r="AD234" s="403"/>
      <c r="AE234" s="403"/>
    </row>
    <row r="235" ht="15.75" customHeight="1" spans="1:31">
      <c r="A235" s="369"/>
      <c r="B235" s="433" t="s">
        <v>3203</v>
      </c>
      <c r="T235" s="104"/>
      <c r="U235" s="398"/>
      <c r="V235" s="367"/>
      <c r="W235" s="367"/>
      <c r="X235" s="367"/>
      <c r="Y235" s="367"/>
      <c r="Z235" s="403"/>
      <c r="AA235" s="403"/>
      <c r="AB235" s="403"/>
      <c r="AC235" s="403"/>
      <c r="AD235" s="403"/>
      <c r="AE235" s="403"/>
    </row>
    <row r="236" ht="15.75" customHeight="1" spans="1:31">
      <c r="A236" s="369"/>
      <c r="B236" s="433" t="s">
        <v>3204</v>
      </c>
      <c r="T236" s="104"/>
      <c r="U236" s="398"/>
      <c r="V236" s="367"/>
      <c r="W236" s="367"/>
      <c r="X236" s="367"/>
      <c r="Y236" s="367"/>
      <c r="Z236" s="403"/>
      <c r="AA236" s="403"/>
      <c r="AB236" s="403"/>
      <c r="AC236" s="403"/>
      <c r="AD236" s="403"/>
      <c r="AE236" s="403"/>
    </row>
    <row r="237" ht="15.75" customHeight="1" spans="1:31">
      <c r="A237" s="369"/>
      <c r="B237" s="433" t="s">
        <v>3205</v>
      </c>
      <c r="T237" s="104"/>
      <c r="U237" s="398"/>
      <c r="V237" s="367"/>
      <c r="W237" s="367"/>
      <c r="X237" s="367"/>
      <c r="Y237" s="367"/>
      <c r="Z237" s="403"/>
      <c r="AA237" s="403"/>
      <c r="AB237" s="403"/>
      <c r="AC237" s="403"/>
      <c r="AD237" s="403"/>
      <c r="AE237" s="403"/>
    </row>
    <row r="238" ht="15.75" customHeight="1" spans="1:31">
      <c r="A238" s="369"/>
      <c r="B238" s="433" t="s">
        <v>3206</v>
      </c>
      <c r="T238" s="104"/>
      <c r="U238" s="398"/>
      <c r="V238" s="367"/>
      <c r="W238" s="367"/>
      <c r="X238" s="367"/>
      <c r="Y238" s="367"/>
      <c r="Z238" s="403"/>
      <c r="AA238" s="403"/>
      <c r="AB238" s="403"/>
      <c r="AC238" s="403"/>
      <c r="AD238" s="403"/>
      <c r="AE238" s="403"/>
    </row>
    <row r="239" ht="15.75" customHeight="1" spans="1:31">
      <c r="A239" s="369"/>
      <c r="B239" s="433" t="s">
        <v>3207</v>
      </c>
      <c r="T239" s="104"/>
      <c r="U239" s="398"/>
      <c r="V239" s="367"/>
      <c r="W239" s="367"/>
      <c r="X239" s="367"/>
      <c r="Y239" s="367"/>
      <c r="Z239" s="403"/>
      <c r="AA239" s="403"/>
      <c r="AB239" s="403"/>
      <c r="AC239" s="403"/>
      <c r="AD239" s="403"/>
      <c r="AE239" s="403"/>
    </row>
    <row r="240" ht="15.75" customHeight="1" spans="1:31">
      <c r="A240" s="369"/>
      <c r="B240" s="433" t="s">
        <v>3208</v>
      </c>
      <c r="T240" s="104"/>
      <c r="U240" s="398"/>
      <c r="V240" s="367"/>
      <c r="W240" s="367"/>
      <c r="X240" s="367"/>
      <c r="Y240" s="367"/>
      <c r="Z240" s="403"/>
      <c r="AA240" s="403"/>
      <c r="AB240" s="403"/>
      <c r="AC240" s="403"/>
      <c r="AD240" s="403"/>
      <c r="AE240" s="403"/>
    </row>
    <row r="241" ht="15.75" customHeight="1" spans="1:31">
      <c r="A241" s="369"/>
      <c r="B241" s="433" t="s">
        <v>3209</v>
      </c>
      <c r="T241" s="104"/>
      <c r="U241" s="398"/>
      <c r="V241" s="367"/>
      <c r="W241" s="367"/>
      <c r="X241" s="367"/>
      <c r="Y241" s="367"/>
      <c r="Z241" s="403"/>
      <c r="AA241" s="403"/>
      <c r="AB241" s="403"/>
      <c r="AC241" s="403"/>
      <c r="AD241" s="403"/>
      <c r="AE241" s="403"/>
    </row>
    <row r="242" ht="15.75" customHeight="1" spans="1:31">
      <c r="A242" s="369"/>
      <c r="B242" s="433" t="s">
        <v>3210</v>
      </c>
      <c r="T242" s="104"/>
      <c r="U242" s="398"/>
      <c r="V242" s="367"/>
      <c r="W242" s="367"/>
      <c r="X242" s="367"/>
      <c r="Y242" s="367"/>
      <c r="Z242" s="403"/>
      <c r="AA242" s="403"/>
      <c r="AB242" s="403"/>
      <c r="AC242" s="403"/>
      <c r="AD242" s="403"/>
      <c r="AE242" s="403"/>
    </row>
    <row r="243" ht="15.75" customHeight="1" spans="1:31">
      <c r="A243" s="369"/>
      <c r="B243" s="433" t="s">
        <v>3211</v>
      </c>
      <c r="T243" s="104"/>
      <c r="U243" s="398"/>
      <c r="V243" s="367"/>
      <c r="W243" s="367"/>
      <c r="X243" s="367"/>
      <c r="Y243" s="367"/>
      <c r="Z243" s="403"/>
      <c r="AA243" s="403"/>
      <c r="AB243" s="403"/>
      <c r="AC243" s="403"/>
      <c r="AD243" s="403"/>
      <c r="AE243" s="403"/>
    </row>
    <row r="244" ht="15.75" customHeight="1" spans="1:31">
      <c r="A244" s="369"/>
      <c r="B244" s="433" t="s">
        <v>3212</v>
      </c>
      <c r="T244" s="104"/>
      <c r="U244" s="398"/>
      <c r="V244" s="367"/>
      <c r="W244" s="367"/>
      <c r="X244" s="367"/>
      <c r="Y244" s="367"/>
      <c r="Z244" s="403"/>
      <c r="AA244" s="403"/>
      <c r="AB244" s="403"/>
      <c r="AC244" s="403"/>
      <c r="AD244" s="403"/>
      <c r="AE244" s="403"/>
    </row>
    <row r="245" ht="15.75" customHeight="1" spans="1:31">
      <c r="A245" s="369"/>
      <c r="B245" s="433" t="s">
        <v>3213</v>
      </c>
      <c r="T245" s="104"/>
      <c r="U245" s="398"/>
      <c r="V245" s="367"/>
      <c r="W245" s="367"/>
      <c r="X245" s="367"/>
      <c r="Y245" s="367"/>
      <c r="Z245" s="403"/>
      <c r="AA245" s="403"/>
      <c r="AB245" s="403"/>
      <c r="AC245" s="403"/>
      <c r="AD245" s="403"/>
      <c r="AE245" s="403"/>
    </row>
    <row r="246" ht="15.75" customHeight="1" spans="1:31">
      <c r="A246" s="369"/>
      <c r="B246" s="433" t="s">
        <v>3214</v>
      </c>
      <c r="T246" s="104"/>
      <c r="U246" s="398"/>
      <c r="V246" s="367"/>
      <c r="W246" s="367"/>
      <c r="X246" s="367"/>
      <c r="Y246" s="367"/>
      <c r="Z246" s="403"/>
      <c r="AA246" s="403"/>
      <c r="AB246" s="403"/>
      <c r="AC246" s="403"/>
      <c r="AD246" s="403"/>
      <c r="AE246" s="403"/>
    </row>
    <row r="247" ht="15.75" customHeight="1" spans="1:31">
      <c r="A247" s="369"/>
      <c r="B247" s="433" t="s">
        <v>3215</v>
      </c>
      <c r="T247" s="104"/>
      <c r="U247" s="398"/>
      <c r="V247" s="367"/>
      <c r="W247" s="367"/>
      <c r="X247" s="367"/>
      <c r="Y247" s="367"/>
      <c r="Z247" s="403"/>
      <c r="AA247" s="403"/>
      <c r="AB247" s="403"/>
      <c r="AC247" s="403"/>
      <c r="AD247" s="403"/>
      <c r="AE247" s="403"/>
    </row>
    <row r="248" ht="15.75" customHeight="1" spans="1:31">
      <c r="A248" s="369"/>
      <c r="B248" s="433" t="s">
        <v>3216</v>
      </c>
      <c r="T248" s="104"/>
      <c r="U248" s="398"/>
      <c r="V248" s="367"/>
      <c r="W248" s="367"/>
      <c r="X248" s="367"/>
      <c r="Y248" s="367"/>
      <c r="Z248" s="403"/>
      <c r="AA248" s="403"/>
      <c r="AB248" s="403"/>
      <c r="AC248" s="403"/>
      <c r="AD248" s="403"/>
      <c r="AE248" s="403"/>
    </row>
    <row r="249" ht="15.75" customHeight="1" spans="1:31">
      <c r="A249" s="369"/>
      <c r="B249" s="433" t="s">
        <v>3217</v>
      </c>
      <c r="T249" s="104"/>
      <c r="U249" s="398"/>
      <c r="V249" s="367"/>
      <c r="W249" s="367"/>
      <c r="X249" s="367"/>
      <c r="Y249" s="367"/>
      <c r="Z249" s="403"/>
      <c r="AA249" s="403"/>
      <c r="AB249" s="403"/>
      <c r="AC249" s="403"/>
      <c r="AD249" s="403"/>
      <c r="AE249" s="403"/>
    </row>
    <row r="250" ht="15.75" customHeight="1" spans="1:31">
      <c r="A250" s="369"/>
      <c r="B250" s="433" t="s">
        <v>3218</v>
      </c>
      <c r="T250" s="104"/>
      <c r="U250" s="398"/>
      <c r="V250" s="367"/>
      <c r="W250" s="367"/>
      <c r="X250" s="367"/>
      <c r="Y250" s="367"/>
      <c r="Z250" s="403"/>
      <c r="AA250" s="403"/>
      <c r="AB250" s="403"/>
      <c r="AC250" s="403"/>
      <c r="AD250" s="403"/>
      <c r="AE250" s="403"/>
    </row>
    <row r="251" ht="15.75" customHeight="1" spans="1:31">
      <c r="A251" s="369"/>
      <c r="B251" s="434" t="s">
        <v>3219</v>
      </c>
      <c r="C251" s="55"/>
      <c r="D251" s="55"/>
      <c r="E251" s="55"/>
      <c r="F251" s="55"/>
      <c r="G251" s="55"/>
      <c r="H251" s="55"/>
      <c r="I251" s="55"/>
      <c r="J251" s="55"/>
      <c r="K251" s="55"/>
      <c r="L251" s="55"/>
      <c r="M251" s="55"/>
      <c r="N251" s="55"/>
      <c r="O251" s="55"/>
      <c r="P251" s="55"/>
      <c r="Q251" s="55"/>
      <c r="R251" s="55"/>
      <c r="S251" s="55"/>
      <c r="T251" s="110"/>
      <c r="U251" s="398"/>
      <c r="V251" s="367"/>
      <c r="W251" s="367"/>
      <c r="X251" s="367"/>
      <c r="Y251" s="367"/>
      <c r="Z251" s="403"/>
      <c r="AA251" s="403"/>
      <c r="AB251" s="403"/>
      <c r="AC251" s="403"/>
      <c r="AD251" s="403"/>
      <c r="AE251" s="403"/>
    </row>
    <row r="252" ht="15.75" customHeight="1" spans="1:31">
      <c r="A252" s="367"/>
      <c r="B252" s="177"/>
      <c r="C252" s="380"/>
      <c r="D252" s="380"/>
      <c r="E252" s="380"/>
      <c r="F252" s="380"/>
      <c r="G252" s="380"/>
      <c r="H252" s="380"/>
      <c r="I252" s="380"/>
      <c r="J252" s="380"/>
      <c r="K252" s="380"/>
      <c r="L252" s="380"/>
      <c r="M252" s="380"/>
      <c r="N252" s="380"/>
      <c r="O252" s="380"/>
      <c r="P252" s="380"/>
      <c r="Q252" s="380"/>
      <c r="R252" s="380"/>
      <c r="S252" s="380"/>
      <c r="T252" s="380"/>
      <c r="U252" s="367"/>
      <c r="V252" s="367"/>
      <c r="W252" s="367"/>
      <c r="X252" s="367"/>
      <c r="Y252" s="367"/>
      <c r="Z252" s="403"/>
      <c r="AA252" s="403"/>
      <c r="AB252" s="403"/>
      <c r="AC252" s="403"/>
      <c r="AD252" s="403"/>
      <c r="AE252" s="403"/>
    </row>
    <row r="253" ht="15.75" customHeight="1" spans="1:31">
      <c r="A253" s="369"/>
      <c r="B253" s="370" t="s">
        <v>3220</v>
      </c>
      <c r="C253" s="180"/>
      <c r="D253" s="180"/>
      <c r="E253" s="180"/>
      <c r="F253" s="180"/>
      <c r="G253" s="180"/>
      <c r="H253" s="180"/>
      <c r="I253" s="180"/>
      <c r="J253" s="180"/>
      <c r="K253" s="180"/>
      <c r="L253" s="180"/>
      <c r="M253" s="180"/>
      <c r="N253" s="180"/>
      <c r="O253" s="180"/>
      <c r="P253" s="180"/>
      <c r="Q253" s="180"/>
      <c r="R253" s="180"/>
      <c r="S253" s="180"/>
      <c r="T253" s="181"/>
      <c r="U253" s="398"/>
      <c r="V253" s="367"/>
      <c r="W253" s="367"/>
      <c r="X253" s="367"/>
      <c r="Y253" s="367"/>
      <c r="Z253" s="403"/>
      <c r="AA253" s="403"/>
      <c r="AB253" s="403"/>
      <c r="AC253" s="403"/>
      <c r="AD253" s="403"/>
      <c r="AE253" s="403"/>
    </row>
    <row r="254" ht="15.75" customHeight="1" spans="1:31">
      <c r="A254" s="369"/>
      <c r="B254" s="435" t="s">
        <v>3221</v>
      </c>
      <c r="C254" s="372"/>
      <c r="D254" s="372"/>
      <c r="E254" s="372"/>
      <c r="F254" s="372"/>
      <c r="G254" s="372"/>
      <c r="H254" s="372"/>
      <c r="I254" s="372"/>
      <c r="J254" s="372"/>
      <c r="K254" s="372"/>
      <c r="L254" s="372"/>
      <c r="M254" s="372"/>
      <c r="N254" s="372"/>
      <c r="O254" s="372"/>
      <c r="P254" s="372"/>
      <c r="Q254" s="372"/>
      <c r="R254" s="372"/>
      <c r="S254" s="372"/>
      <c r="T254" s="382"/>
      <c r="U254" s="398"/>
      <c r="V254" s="367"/>
      <c r="W254" s="367"/>
      <c r="X254" s="367"/>
      <c r="Y254" s="367"/>
      <c r="Z254" s="403"/>
      <c r="AA254" s="403"/>
      <c r="AB254" s="403"/>
      <c r="AC254" s="403"/>
      <c r="AD254" s="403"/>
      <c r="AE254" s="403"/>
    </row>
    <row r="255" ht="15.75" customHeight="1" spans="1:31">
      <c r="A255" s="369"/>
      <c r="B255" s="435" t="s">
        <v>3222</v>
      </c>
      <c r="C255" s="372"/>
      <c r="D255" s="372"/>
      <c r="E255" s="372"/>
      <c r="F255" s="372"/>
      <c r="G255" s="372"/>
      <c r="H255" s="372"/>
      <c r="I255" s="372"/>
      <c r="J255" s="372"/>
      <c r="K255" s="372"/>
      <c r="L255" s="372"/>
      <c r="M255" s="372"/>
      <c r="N255" s="372"/>
      <c r="O255" s="372"/>
      <c r="P255" s="372"/>
      <c r="Q255" s="372"/>
      <c r="R255" s="372"/>
      <c r="S255" s="372"/>
      <c r="T255" s="382"/>
      <c r="U255" s="398"/>
      <c r="V255" s="367"/>
      <c r="W255" s="367"/>
      <c r="X255" s="367"/>
      <c r="Y255" s="367"/>
      <c r="Z255" s="403"/>
      <c r="AA255" s="403"/>
      <c r="AB255" s="403"/>
      <c r="AC255" s="403"/>
      <c r="AD255" s="403"/>
      <c r="AE255" s="403"/>
    </row>
    <row r="256" ht="15.75" customHeight="1" spans="1:31">
      <c r="A256" s="369"/>
      <c r="B256" s="436" t="s">
        <v>3223</v>
      </c>
      <c r="C256" s="372"/>
      <c r="D256" s="372"/>
      <c r="E256" s="372"/>
      <c r="F256" s="372"/>
      <c r="G256" s="372"/>
      <c r="H256" s="372"/>
      <c r="I256" s="372"/>
      <c r="J256" s="372"/>
      <c r="K256" s="372"/>
      <c r="L256" s="372"/>
      <c r="M256" s="372"/>
      <c r="N256" s="372"/>
      <c r="O256" s="372"/>
      <c r="P256" s="372"/>
      <c r="Q256" s="372"/>
      <c r="R256" s="372"/>
      <c r="S256" s="372"/>
      <c r="T256" s="382"/>
      <c r="U256" s="398"/>
      <c r="V256" s="367"/>
      <c r="W256" s="367"/>
      <c r="X256" s="367"/>
      <c r="Y256" s="367"/>
      <c r="Z256" s="403"/>
      <c r="AA256" s="403"/>
      <c r="AB256" s="403"/>
      <c r="AC256" s="403"/>
      <c r="AD256" s="403"/>
      <c r="AE256" s="403"/>
    </row>
    <row r="257" ht="15.75" customHeight="1" spans="1:31">
      <c r="A257" s="369"/>
      <c r="B257" s="436" t="s">
        <v>3224</v>
      </c>
      <c r="C257" s="372"/>
      <c r="D257" s="372"/>
      <c r="E257" s="372"/>
      <c r="F257" s="372"/>
      <c r="G257" s="372"/>
      <c r="H257" s="372"/>
      <c r="I257" s="372"/>
      <c r="J257" s="372"/>
      <c r="K257" s="372"/>
      <c r="L257" s="372"/>
      <c r="M257" s="372"/>
      <c r="N257" s="372"/>
      <c r="O257" s="372"/>
      <c r="P257" s="372"/>
      <c r="Q257" s="372"/>
      <c r="R257" s="372"/>
      <c r="S257" s="372"/>
      <c r="T257" s="382"/>
      <c r="U257" s="398"/>
      <c r="V257" s="367"/>
      <c r="W257" s="367"/>
      <c r="X257" s="367"/>
      <c r="Y257" s="367"/>
      <c r="Z257" s="403"/>
      <c r="AA257" s="403"/>
      <c r="AB257" s="403"/>
      <c r="AC257" s="403"/>
      <c r="AD257" s="403"/>
      <c r="AE257" s="403"/>
    </row>
    <row r="258" ht="15.75" customHeight="1" spans="1:31">
      <c r="A258" s="369"/>
      <c r="B258" s="436" t="s">
        <v>3225</v>
      </c>
      <c r="C258" s="372"/>
      <c r="D258" s="372"/>
      <c r="E258" s="372"/>
      <c r="F258" s="372"/>
      <c r="G258" s="372"/>
      <c r="H258" s="372"/>
      <c r="I258" s="372"/>
      <c r="J258" s="372"/>
      <c r="K258" s="372"/>
      <c r="L258" s="372"/>
      <c r="M258" s="372"/>
      <c r="N258" s="372"/>
      <c r="O258" s="372"/>
      <c r="P258" s="372"/>
      <c r="Q258" s="372"/>
      <c r="R258" s="372"/>
      <c r="S258" s="372"/>
      <c r="T258" s="382"/>
      <c r="U258" s="398"/>
      <c r="V258" s="367"/>
      <c r="W258" s="367"/>
      <c r="X258" s="367"/>
      <c r="Y258" s="367"/>
      <c r="Z258" s="403"/>
      <c r="AA258" s="403"/>
      <c r="AB258" s="403"/>
      <c r="AC258" s="403"/>
      <c r="AD258" s="403"/>
      <c r="AE258" s="403"/>
    </row>
    <row r="259" ht="15.75" customHeight="1" spans="1:31">
      <c r="A259" s="369"/>
      <c r="B259" s="436" t="s">
        <v>3226</v>
      </c>
      <c r="C259" s="372"/>
      <c r="D259" s="372"/>
      <c r="E259" s="372"/>
      <c r="F259" s="372"/>
      <c r="G259" s="372"/>
      <c r="H259" s="372"/>
      <c r="I259" s="372"/>
      <c r="J259" s="372"/>
      <c r="K259" s="372"/>
      <c r="L259" s="372"/>
      <c r="M259" s="372"/>
      <c r="N259" s="372"/>
      <c r="O259" s="372"/>
      <c r="P259" s="372"/>
      <c r="Q259" s="372"/>
      <c r="R259" s="372"/>
      <c r="S259" s="372"/>
      <c r="T259" s="382"/>
      <c r="U259" s="398"/>
      <c r="V259" s="367"/>
      <c r="W259" s="367"/>
      <c r="X259" s="367"/>
      <c r="Y259" s="367"/>
      <c r="Z259" s="403"/>
      <c r="AA259" s="403"/>
      <c r="AB259" s="403"/>
      <c r="AC259" s="403"/>
      <c r="AD259" s="403"/>
      <c r="AE259" s="403"/>
    </row>
    <row r="260" ht="15.75" customHeight="1" spans="1:31">
      <c r="A260" s="369"/>
      <c r="B260" s="436" t="s">
        <v>3227</v>
      </c>
      <c r="C260" s="372"/>
      <c r="D260" s="372"/>
      <c r="E260" s="372"/>
      <c r="F260" s="372"/>
      <c r="G260" s="372"/>
      <c r="H260" s="372"/>
      <c r="I260" s="372"/>
      <c r="J260" s="372"/>
      <c r="K260" s="372"/>
      <c r="L260" s="372"/>
      <c r="M260" s="372"/>
      <c r="N260" s="372"/>
      <c r="O260" s="372"/>
      <c r="P260" s="372"/>
      <c r="Q260" s="372"/>
      <c r="R260" s="372"/>
      <c r="S260" s="372"/>
      <c r="T260" s="382"/>
      <c r="U260" s="398"/>
      <c r="V260" s="367"/>
      <c r="W260" s="367"/>
      <c r="X260" s="367"/>
      <c r="Y260" s="367"/>
      <c r="Z260" s="403"/>
      <c r="AA260" s="403"/>
      <c r="AB260" s="403"/>
      <c r="AC260" s="403"/>
      <c r="AD260" s="403"/>
      <c r="AE260" s="403"/>
    </row>
    <row r="261" ht="15.75" customHeight="1" spans="1:31">
      <c r="A261" s="369"/>
      <c r="B261" s="436" t="s">
        <v>3228</v>
      </c>
      <c r="C261" s="372"/>
      <c r="D261" s="372"/>
      <c r="E261" s="372"/>
      <c r="F261" s="372"/>
      <c r="G261" s="372"/>
      <c r="H261" s="372"/>
      <c r="I261" s="372"/>
      <c r="J261" s="372"/>
      <c r="K261" s="372"/>
      <c r="L261" s="372"/>
      <c r="M261" s="372"/>
      <c r="N261" s="372"/>
      <c r="O261" s="372"/>
      <c r="P261" s="372"/>
      <c r="Q261" s="372"/>
      <c r="R261" s="372"/>
      <c r="S261" s="372"/>
      <c r="T261" s="382"/>
      <c r="U261" s="398"/>
      <c r="V261" s="367"/>
      <c r="W261" s="367"/>
      <c r="X261" s="367"/>
      <c r="Y261" s="367"/>
      <c r="Z261" s="403"/>
      <c r="AA261" s="403"/>
      <c r="AB261" s="403"/>
      <c r="AC261" s="403"/>
      <c r="AD261" s="403"/>
      <c r="AE261" s="403"/>
    </row>
    <row r="262" ht="15.75" customHeight="1" spans="1:31">
      <c r="A262" s="369"/>
      <c r="B262" s="436" t="s">
        <v>3229</v>
      </c>
      <c r="C262" s="372"/>
      <c r="D262" s="372"/>
      <c r="E262" s="372"/>
      <c r="F262" s="372"/>
      <c r="G262" s="372"/>
      <c r="H262" s="372"/>
      <c r="I262" s="372"/>
      <c r="J262" s="372"/>
      <c r="K262" s="372"/>
      <c r="L262" s="372"/>
      <c r="M262" s="372"/>
      <c r="N262" s="372"/>
      <c r="O262" s="372"/>
      <c r="P262" s="372"/>
      <c r="Q262" s="372"/>
      <c r="R262" s="372"/>
      <c r="S262" s="372"/>
      <c r="T262" s="382"/>
      <c r="U262" s="398"/>
      <c r="V262" s="367"/>
      <c r="W262" s="367"/>
      <c r="X262" s="367"/>
      <c r="Y262" s="367"/>
      <c r="Z262" s="403"/>
      <c r="AA262" s="403"/>
      <c r="AB262" s="403"/>
      <c r="AC262" s="403"/>
      <c r="AD262" s="403"/>
      <c r="AE262" s="403"/>
    </row>
    <row r="263" ht="15.75" customHeight="1" spans="1:31">
      <c r="A263" s="369"/>
      <c r="B263" s="436" t="s">
        <v>3230</v>
      </c>
      <c r="C263" s="372"/>
      <c r="D263" s="372"/>
      <c r="E263" s="372"/>
      <c r="F263" s="372"/>
      <c r="G263" s="372"/>
      <c r="H263" s="372"/>
      <c r="I263" s="372"/>
      <c r="J263" s="372"/>
      <c r="K263" s="372"/>
      <c r="L263" s="372"/>
      <c r="M263" s="372"/>
      <c r="N263" s="372"/>
      <c r="O263" s="372"/>
      <c r="P263" s="372"/>
      <c r="Q263" s="372"/>
      <c r="R263" s="372"/>
      <c r="S263" s="372"/>
      <c r="T263" s="382"/>
      <c r="U263" s="398"/>
      <c r="V263" s="367"/>
      <c r="W263" s="367"/>
      <c r="X263" s="367"/>
      <c r="Y263" s="367"/>
      <c r="Z263" s="403"/>
      <c r="AA263" s="403"/>
      <c r="AB263" s="403"/>
      <c r="AC263" s="403"/>
      <c r="AD263" s="403"/>
      <c r="AE263" s="403"/>
    </row>
    <row r="264" ht="15.75" customHeight="1" spans="1:31">
      <c r="A264" s="369"/>
      <c r="B264" s="436" t="s">
        <v>3231</v>
      </c>
      <c r="C264" s="372"/>
      <c r="D264" s="372"/>
      <c r="E264" s="372"/>
      <c r="F264" s="372"/>
      <c r="G264" s="372"/>
      <c r="H264" s="372"/>
      <c r="I264" s="372"/>
      <c r="J264" s="372"/>
      <c r="K264" s="372"/>
      <c r="L264" s="372"/>
      <c r="M264" s="372"/>
      <c r="N264" s="372"/>
      <c r="O264" s="372"/>
      <c r="P264" s="372"/>
      <c r="Q264" s="372"/>
      <c r="R264" s="372"/>
      <c r="S264" s="372"/>
      <c r="T264" s="382"/>
      <c r="U264" s="398"/>
      <c r="V264" s="367"/>
      <c r="W264" s="367"/>
      <c r="X264" s="367"/>
      <c r="Y264" s="367"/>
      <c r="Z264" s="403"/>
      <c r="AA264" s="403"/>
      <c r="AB264" s="403"/>
      <c r="AC264" s="403"/>
      <c r="AD264" s="403"/>
      <c r="AE264" s="403"/>
    </row>
    <row r="265" ht="15.75" customHeight="1" spans="1:31">
      <c r="A265" s="369"/>
      <c r="B265" s="436" t="s">
        <v>3232</v>
      </c>
      <c r="C265" s="372"/>
      <c r="D265" s="372"/>
      <c r="E265" s="372"/>
      <c r="F265" s="372"/>
      <c r="G265" s="372"/>
      <c r="H265" s="372"/>
      <c r="I265" s="372"/>
      <c r="J265" s="372"/>
      <c r="K265" s="372"/>
      <c r="L265" s="372"/>
      <c r="M265" s="372"/>
      <c r="N265" s="372"/>
      <c r="O265" s="372"/>
      <c r="P265" s="372"/>
      <c r="Q265" s="372"/>
      <c r="R265" s="372"/>
      <c r="S265" s="372"/>
      <c r="T265" s="382"/>
      <c r="U265" s="398"/>
      <c r="V265" s="367"/>
      <c r="W265" s="367"/>
      <c r="X265" s="367"/>
      <c r="Y265" s="367"/>
      <c r="Z265" s="403"/>
      <c r="AA265" s="403"/>
      <c r="AB265" s="403"/>
      <c r="AC265" s="403"/>
      <c r="AD265" s="403"/>
      <c r="AE265" s="403"/>
    </row>
    <row r="266" ht="15.75" customHeight="1" spans="1:31">
      <c r="A266" s="369"/>
      <c r="B266" s="436" t="s">
        <v>3233</v>
      </c>
      <c r="C266" s="372"/>
      <c r="D266" s="372"/>
      <c r="E266" s="372"/>
      <c r="F266" s="372"/>
      <c r="G266" s="372"/>
      <c r="H266" s="372"/>
      <c r="I266" s="372"/>
      <c r="J266" s="372"/>
      <c r="K266" s="372"/>
      <c r="L266" s="372"/>
      <c r="M266" s="372"/>
      <c r="N266" s="372"/>
      <c r="O266" s="372"/>
      <c r="P266" s="372"/>
      <c r="Q266" s="372"/>
      <c r="R266" s="372"/>
      <c r="S266" s="372"/>
      <c r="T266" s="382"/>
      <c r="U266" s="398"/>
      <c r="V266" s="367"/>
      <c r="W266" s="367"/>
      <c r="X266" s="367"/>
      <c r="Y266" s="367"/>
      <c r="Z266" s="403"/>
      <c r="AA266" s="403"/>
      <c r="AB266" s="403"/>
      <c r="AC266" s="403"/>
      <c r="AD266" s="403"/>
      <c r="AE266" s="403"/>
    </row>
    <row r="267" ht="15.75" customHeight="1" spans="1:31">
      <c r="A267" s="369"/>
      <c r="B267" s="436" t="s">
        <v>3234</v>
      </c>
      <c r="C267" s="372"/>
      <c r="D267" s="372"/>
      <c r="E267" s="372"/>
      <c r="F267" s="372"/>
      <c r="G267" s="372"/>
      <c r="H267" s="372"/>
      <c r="I267" s="372"/>
      <c r="J267" s="372"/>
      <c r="K267" s="372"/>
      <c r="L267" s="372"/>
      <c r="M267" s="372"/>
      <c r="N267" s="372"/>
      <c r="O267" s="372"/>
      <c r="P267" s="372"/>
      <c r="Q267" s="372"/>
      <c r="R267" s="372"/>
      <c r="S267" s="372"/>
      <c r="T267" s="382"/>
      <c r="U267" s="398"/>
      <c r="V267" s="367"/>
      <c r="W267" s="367"/>
      <c r="X267" s="367"/>
      <c r="Y267" s="367"/>
      <c r="Z267" s="403"/>
      <c r="AA267" s="403"/>
      <c r="AB267" s="403"/>
      <c r="AC267" s="403"/>
      <c r="AD267" s="403"/>
      <c r="AE267" s="403"/>
    </row>
    <row r="268" ht="15.75" customHeight="1" spans="1:31">
      <c r="A268" s="369"/>
      <c r="B268" s="436" t="s">
        <v>3235</v>
      </c>
      <c r="C268" s="372"/>
      <c r="D268" s="372"/>
      <c r="E268" s="372"/>
      <c r="F268" s="372"/>
      <c r="G268" s="372"/>
      <c r="H268" s="372"/>
      <c r="I268" s="372"/>
      <c r="J268" s="372"/>
      <c r="K268" s="372"/>
      <c r="L268" s="372"/>
      <c r="M268" s="372"/>
      <c r="N268" s="372"/>
      <c r="O268" s="372"/>
      <c r="P268" s="372"/>
      <c r="Q268" s="372"/>
      <c r="R268" s="372"/>
      <c r="S268" s="372"/>
      <c r="T268" s="382"/>
      <c r="U268" s="398"/>
      <c r="V268" s="367"/>
      <c r="W268" s="367"/>
      <c r="X268" s="367"/>
      <c r="Y268" s="367"/>
      <c r="Z268" s="403"/>
      <c r="AA268" s="403"/>
      <c r="AB268" s="403"/>
      <c r="AC268" s="403"/>
      <c r="AD268" s="403"/>
      <c r="AE268" s="403"/>
    </row>
    <row r="269" ht="15.75" customHeight="1" spans="1:31">
      <c r="A269" s="369"/>
      <c r="B269" s="436" t="s">
        <v>3236</v>
      </c>
      <c r="C269" s="372"/>
      <c r="D269" s="372"/>
      <c r="E269" s="372"/>
      <c r="F269" s="372"/>
      <c r="G269" s="372"/>
      <c r="H269" s="372"/>
      <c r="I269" s="372"/>
      <c r="J269" s="372"/>
      <c r="K269" s="372"/>
      <c r="L269" s="372"/>
      <c r="M269" s="372"/>
      <c r="N269" s="372"/>
      <c r="O269" s="372"/>
      <c r="P269" s="372"/>
      <c r="Q269" s="372"/>
      <c r="R269" s="372"/>
      <c r="S269" s="372"/>
      <c r="T269" s="382"/>
      <c r="U269" s="398"/>
      <c r="V269" s="367"/>
      <c r="W269" s="367"/>
      <c r="X269" s="367"/>
      <c r="Y269" s="367"/>
      <c r="Z269" s="403"/>
      <c r="AA269" s="403"/>
      <c r="AB269" s="403"/>
      <c r="AC269" s="403"/>
      <c r="AD269" s="403"/>
      <c r="AE269" s="403"/>
    </row>
    <row r="270" ht="15.75" customHeight="1" spans="1:31">
      <c r="A270" s="369"/>
      <c r="B270" s="436" t="s">
        <v>3237</v>
      </c>
      <c r="C270" s="372"/>
      <c r="D270" s="372"/>
      <c r="E270" s="372"/>
      <c r="F270" s="372"/>
      <c r="G270" s="372"/>
      <c r="H270" s="372"/>
      <c r="I270" s="372"/>
      <c r="J270" s="372"/>
      <c r="K270" s="372"/>
      <c r="L270" s="372"/>
      <c r="M270" s="372"/>
      <c r="N270" s="372"/>
      <c r="O270" s="372"/>
      <c r="P270" s="372"/>
      <c r="Q270" s="372"/>
      <c r="R270" s="372"/>
      <c r="S270" s="372"/>
      <c r="T270" s="382"/>
      <c r="U270" s="398"/>
      <c r="V270" s="367"/>
      <c r="W270" s="367"/>
      <c r="X270" s="367"/>
      <c r="Y270" s="367"/>
      <c r="Z270" s="403"/>
      <c r="AA270" s="403"/>
      <c r="AB270" s="403"/>
      <c r="AC270" s="403"/>
      <c r="AD270" s="403"/>
      <c r="AE270" s="403"/>
    </row>
    <row r="271" ht="15.75" customHeight="1" spans="1:31">
      <c r="A271" s="369"/>
      <c r="B271" s="436" t="s">
        <v>3238</v>
      </c>
      <c r="C271" s="372"/>
      <c r="D271" s="372"/>
      <c r="E271" s="372"/>
      <c r="F271" s="372"/>
      <c r="G271" s="372"/>
      <c r="H271" s="372"/>
      <c r="I271" s="372"/>
      <c r="J271" s="372"/>
      <c r="K271" s="372"/>
      <c r="L271" s="372"/>
      <c r="M271" s="372"/>
      <c r="N271" s="372"/>
      <c r="O271" s="372"/>
      <c r="P271" s="372"/>
      <c r="Q271" s="372"/>
      <c r="R271" s="372"/>
      <c r="S271" s="372"/>
      <c r="T271" s="382"/>
      <c r="U271" s="398"/>
      <c r="V271" s="367"/>
      <c r="W271" s="367"/>
      <c r="X271" s="367"/>
      <c r="Y271" s="367"/>
      <c r="Z271" s="403"/>
      <c r="AA271" s="403"/>
      <c r="AB271" s="403"/>
      <c r="AC271" s="403"/>
      <c r="AD271" s="403"/>
      <c r="AE271" s="403"/>
    </row>
    <row r="272" ht="15.75" customHeight="1" spans="1:31">
      <c r="A272" s="369"/>
      <c r="B272" s="436" t="s">
        <v>3239</v>
      </c>
      <c r="C272" s="372"/>
      <c r="D272" s="372"/>
      <c r="E272" s="372"/>
      <c r="F272" s="372"/>
      <c r="G272" s="372"/>
      <c r="H272" s="372"/>
      <c r="I272" s="372"/>
      <c r="J272" s="372"/>
      <c r="K272" s="372"/>
      <c r="L272" s="372"/>
      <c r="M272" s="372"/>
      <c r="N272" s="372"/>
      <c r="O272" s="372"/>
      <c r="P272" s="372"/>
      <c r="Q272" s="372"/>
      <c r="R272" s="372"/>
      <c r="S272" s="372"/>
      <c r="T272" s="382"/>
      <c r="U272" s="398"/>
      <c r="V272" s="367"/>
      <c r="W272" s="367"/>
      <c r="X272" s="367"/>
      <c r="Y272" s="367"/>
      <c r="Z272" s="403"/>
      <c r="AA272" s="403"/>
      <c r="AB272" s="403"/>
      <c r="AC272" s="403"/>
      <c r="AD272" s="403"/>
      <c r="AE272" s="403"/>
    </row>
    <row r="273" ht="15.75" customHeight="1" spans="1:31">
      <c r="A273" s="369"/>
      <c r="B273" s="436" t="s">
        <v>3240</v>
      </c>
      <c r="C273" s="372"/>
      <c r="D273" s="372"/>
      <c r="E273" s="372"/>
      <c r="F273" s="372"/>
      <c r="G273" s="372"/>
      <c r="H273" s="372"/>
      <c r="I273" s="372"/>
      <c r="J273" s="372"/>
      <c r="K273" s="372"/>
      <c r="L273" s="372"/>
      <c r="M273" s="372"/>
      <c r="N273" s="372"/>
      <c r="O273" s="372"/>
      <c r="P273" s="372"/>
      <c r="Q273" s="372"/>
      <c r="R273" s="372"/>
      <c r="S273" s="372"/>
      <c r="T273" s="382"/>
      <c r="U273" s="398"/>
      <c r="V273" s="367"/>
      <c r="W273" s="367"/>
      <c r="X273" s="367"/>
      <c r="Y273" s="367"/>
      <c r="Z273" s="403"/>
      <c r="AA273" s="403"/>
      <c r="AB273" s="403"/>
      <c r="AC273" s="403"/>
      <c r="AD273" s="403"/>
      <c r="AE273" s="403"/>
    </row>
    <row r="274" ht="15.75" customHeight="1" spans="1:31">
      <c r="A274" s="369"/>
      <c r="B274" s="436" t="s">
        <v>3241</v>
      </c>
      <c r="C274" s="372"/>
      <c r="D274" s="372"/>
      <c r="E274" s="372"/>
      <c r="F274" s="372"/>
      <c r="G274" s="372"/>
      <c r="H274" s="372"/>
      <c r="I274" s="372"/>
      <c r="J274" s="372"/>
      <c r="K274" s="372"/>
      <c r="L274" s="372"/>
      <c r="M274" s="372"/>
      <c r="N274" s="372"/>
      <c r="O274" s="372"/>
      <c r="P274" s="372"/>
      <c r="Q274" s="372"/>
      <c r="R274" s="372"/>
      <c r="S274" s="372"/>
      <c r="T274" s="382"/>
      <c r="U274" s="398"/>
      <c r="V274" s="367"/>
      <c r="W274" s="367"/>
      <c r="X274" s="367"/>
      <c r="Y274" s="367"/>
      <c r="Z274" s="403"/>
      <c r="AA274" s="403"/>
      <c r="AB274" s="403"/>
      <c r="AC274" s="403"/>
      <c r="AD274" s="403"/>
      <c r="AE274" s="403"/>
    </row>
    <row r="275" ht="15.75" customHeight="1" spans="1:31">
      <c r="A275" s="369"/>
      <c r="B275" s="436" t="s">
        <v>3242</v>
      </c>
      <c r="C275" s="372"/>
      <c r="D275" s="372"/>
      <c r="E275" s="372"/>
      <c r="F275" s="372"/>
      <c r="G275" s="372"/>
      <c r="H275" s="372"/>
      <c r="I275" s="372"/>
      <c r="J275" s="372"/>
      <c r="K275" s="372"/>
      <c r="L275" s="372"/>
      <c r="M275" s="372"/>
      <c r="N275" s="372"/>
      <c r="O275" s="372"/>
      <c r="P275" s="372"/>
      <c r="Q275" s="372"/>
      <c r="R275" s="372"/>
      <c r="S275" s="372"/>
      <c r="T275" s="382"/>
      <c r="U275" s="398"/>
      <c r="V275" s="367"/>
      <c r="W275" s="367"/>
      <c r="X275" s="367"/>
      <c r="Y275" s="367"/>
      <c r="Z275" s="403"/>
      <c r="AA275" s="403"/>
      <c r="AB275" s="403"/>
      <c r="AC275" s="403"/>
      <c r="AD275" s="403"/>
      <c r="AE275" s="403"/>
    </row>
    <row r="276" ht="15.75" customHeight="1" spans="1:31">
      <c r="A276" s="369"/>
      <c r="B276" s="436" t="s">
        <v>3243</v>
      </c>
      <c r="C276" s="372"/>
      <c r="D276" s="372"/>
      <c r="E276" s="372"/>
      <c r="F276" s="372"/>
      <c r="G276" s="372"/>
      <c r="H276" s="372"/>
      <c r="I276" s="372"/>
      <c r="J276" s="372"/>
      <c r="K276" s="372"/>
      <c r="L276" s="372"/>
      <c r="M276" s="372"/>
      <c r="N276" s="372"/>
      <c r="O276" s="372"/>
      <c r="P276" s="372"/>
      <c r="Q276" s="372"/>
      <c r="R276" s="372"/>
      <c r="S276" s="372"/>
      <c r="T276" s="382"/>
      <c r="U276" s="398"/>
      <c r="V276" s="367"/>
      <c r="W276" s="367"/>
      <c r="X276" s="367"/>
      <c r="Y276" s="367"/>
      <c r="Z276" s="403"/>
      <c r="AA276" s="403"/>
      <c r="AB276" s="403"/>
      <c r="AC276" s="403"/>
      <c r="AD276" s="403"/>
      <c r="AE276" s="403"/>
    </row>
    <row r="277" ht="15.75" customHeight="1" spans="1:31">
      <c r="A277" s="369"/>
      <c r="B277" s="436" t="s">
        <v>3244</v>
      </c>
      <c r="C277" s="372"/>
      <c r="D277" s="372"/>
      <c r="E277" s="372"/>
      <c r="F277" s="372"/>
      <c r="G277" s="372"/>
      <c r="H277" s="372"/>
      <c r="I277" s="372"/>
      <c r="J277" s="372"/>
      <c r="K277" s="372"/>
      <c r="L277" s="372"/>
      <c r="M277" s="372"/>
      <c r="N277" s="372"/>
      <c r="O277" s="372"/>
      <c r="P277" s="372"/>
      <c r="Q277" s="372"/>
      <c r="R277" s="372"/>
      <c r="S277" s="372"/>
      <c r="T277" s="382"/>
      <c r="U277" s="398"/>
      <c r="V277" s="367"/>
      <c r="W277" s="367"/>
      <c r="X277" s="367"/>
      <c r="Y277" s="367"/>
      <c r="Z277" s="403"/>
      <c r="AA277" s="403"/>
      <c r="AB277" s="403"/>
      <c r="AC277" s="403"/>
      <c r="AD277" s="403"/>
      <c r="AE277" s="403"/>
    </row>
    <row r="278" ht="15.75" customHeight="1" spans="1:31">
      <c r="A278" s="369"/>
      <c r="B278" s="436" t="s">
        <v>3245</v>
      </c>
      <c r="C278" s="372"/>
      <c r="D278" s="372"/>
      <c r="E278" s="372"/>
      <c r="F278" s="372"/>
      <c r="G278" s="372"/>
      <c r="H278" s="372"/>
      <c r="I278" s="372"/>
      <c r="J278" s="372"/>
      <c r="K278" s="372"/>
      <c r="L278" s="372"/>
      <c r="M278" s="372"/>
      <c r="N278" s="372"/>
      <c r="O278" s="372"/>
      <c r="P278" s="372"/>
      <c r="Q278" s="372"/>
      <c r="R278" s="372"/>
      <c r="S278" s="372"/>
      <c r="T278" s="382"/>
      <c r="U278" s="398"/>
      <c r="V278" s="367"/>
      <c r="W278" s="367"/>
      <c r="X278" s="367"/>
      <c r="Y278" s="367"/>
      <c r="Z278" s="403"/>
      <c r="AA278" s="403"/>
      <c r="AB278" s="403"/>
      <c r="AC278" s="403"/>
      <c r="AD278" s="403"/>
      <c r="AE278" s="403"/>
    </row>
    <row r="279" ht="15.75" customHeight="1" spans="1:31">
      <c r="A279" s="369"/>
      <c r="B279" s="436" t="s">
        <v>3246</v>
      </c>
      <c r="C279" s="372"/>
      <c r="D279" s="372"/>
      <c r="E279" s="372"/>
      <c r="F279" s="372"/>
      <c r="G279" s="372"/>
      <c r="H279" s="372"/>
      <c r="I279" s="372"/>
      <c r="J279" s="372"/>
      <c r="K279" s="372"/>
      <c r="L279" s="372"/>
      <c r="M279" s="372"/>
      <c r="N279" s="372"/>
      <c r="O279" s="372"/>
      <c r="P279" s="372"/>
      <c r="Q279" s="372"/>
      <c r="R279" s="372"/>
      <c r="S279" s="372"/>
      <c r="T279" s="382"/>
      <c r="U279" s="398"/>
      <c r="V279" s="367"/>
      <c r="W279" s="367"/>
      <c r="X279" s="367"/>
      <c r="Y279" s="367"/>
      <c r="Z279" s="403"/>
      <c r="AA279" s="403"/>
      <c r="AB279" s="403"/>
      <c r="AC279" s="403"/>
      <c r="AD279" s="403"/>
      <c r="AE279" s="403"/>
    </row>
    <row r="280" ht="15.75" customHeight="1" spans="1:31">
      <c r="A280" s="369"/>
      <c r="B280" s="436" t="s">
        <v>3247</v>
      </c>
      <c r="C280" s="372"/>
      <c r="D280" s="372"/>
      <c r="E280" s="372"/>
      <c r="F280" s="372"/>
      <c r="G280" s="372"/>
      <c r="H280" s="372"/>
      <c r="I280" s="372"/>
      <c r="J280" s="372"/>
      <c r="K280" s="372"/>
      <c r="L280" s="372"/>
      <c r="M280" s="372"/>
      <c r="N280" s="372"/>
      <c r="O280" s="372"/>
      <c r="P280" s="372"/>
      <c r="Q280" s="372"/>
      <c r="R280" s="372"/>
      <c r="S280" s="372"/>
      <c r="T280" s="382"/>
      <c r="U280" s="398"/>
      <c r="V280" s="367"/>
      <c r="W280" s="367"/>
      <c r="X280" s="367"/>
      <c r="Y280" s="367"/>
      <c r="Z280" s="403"/>
      <c r="AA280" s="403"/>
      <c r="AB280" s="403"/>
      <c r="AC280" s="403"/>
      <c r="AD280" s="403"/>
      <c r="AE280" s="403"/>
    </row>
    <row r="281" ht="15.75" customHeight="1" spans="1:31">
      <c r="A281" s="369"/>
      <c r="B281" s="436" t="s">
        <v>3248</v>
      </c>
      <c r="C281" s="372"/>
      <c r="D281" s="372"/>
      <c r="E281" s="372"/>
      <c r="F281" s="372"/>
      <c r="G281" s="372"/>
      <c r="H281" s="372"/>
      <c r="I281" s="372"/>
      <c r="J281" s="372"/>
      <c r="K281" s="372"/>
      <c r="L281" s="372"/>
      <c r="M281" s="372"/>
      <c r="N281" s="372"/>
      <c r="O281" s="372"/>
      <c r="P281" s="372"/>
      <c r="Q281" s="372"/>
      <c r="R281" s="372"/>
      <c r="S281" s="372"/>
      <c r="T281" s="382"/>
      <c r="U281" s="398"/>
      <c r="V281" s="367"/>
      <c r="W281" s="367"/>
      <c r="X281" s="367"/>
      <c r="Y281" s="367"/>
      <c r="Z281" s="403"/>
      <c r="AA281" s="403"/>
      <c r="AB281" s="403"/>
      <c r="AC281" s="403"/>
      <c r="AD281" s="403"/>
      <c r="AE281" s="403"/>
    </row>
    <row r="282" ht="15.75" customHeight="1" spans="1:31">
      <c r="A282" s="369"/>
      <c r="B282" s="436" t="s">
        <v>3249</v>
      </c>
      <c r="C282" s="372"/>
      <c r="D282" s="372"/>
      <c r="E282" s="372"/>
      <c r="F282" s="372"/>
      <c r="G282" s="372"/>
      <c r="H282" s="372"/>
      <c r="I282" s="372"/>
      <c r="J282" s="372"/>
      <c r="K282" s="372"/>
      <c r="L282" s="372"/>
      <c r="M282" s="372"/>
      <c r="N282" s="372"/>
      <c r="O282" s="372"/>
      <c r="P282" s="372"/>
      <c r="Q282" s="372"/>
      <c r="R282" s="372"/>
      <c r="S282" s="372"/>
      <c r="T282" s="382"/>
      <c r="U282" s="398"/>
      <c r="V282" s="367"/>
      <c r="W282" s="367"/>
      <c r="X282" s="367"/>
      <c r="Y282" s="367"/>
      <c r="Z282" s="403"/>
      <c r="AA282" s="403"/>
      <c r="AB282" s="403"/>
      <c r="AC282" s="403"/>
      <c r="AD282" s="403"/>
      <c r="AE282" s="403"/>
    </row>
    <row r="283" ht="15.75" customHeight="1" spans="1:31">
      <c r="A283" s="369"/>
      <c r="B283" s="436" t="s">
        <v>3250</v>
      </c>
      <c r="C283" s="372"/>
      <c r="D283" s="372"/>
      <c r="E283" s="372"/>
      <c r="F283" s="372"/>
      <c r="G283" s="372"/>
      <c r="H283" s="372"/>
      <c r="I283" s="372"/>
      <c r="J283" s="372"/>
      <c r="K283" s="372"/>
      <c r="L283" s="372"/>
      <c r="M283" s="372"/>
      <c r="N283" s="372"/>
      <c r="O283" s="372"/>
      <c r="P283" s="372"/>
      <c r="Q283" s="372"/>
      <c r="R283" s="372"/>
      <c r="S283" s="372"/>
      <c r="T283" s="382"/>
      <c r="U283" s="398"/>
      <c r="V283" s="367"/>
      <c r="W283" s="367"/>
      <c r="X283" s="367"/>
      <c r="Y283" s="367"/>
      <c r="Z283" s="403"/>
      <c r="AA283" s="403"/>
      <c r="AB283" s="403"/>
      <c r="AC283" s="403"/>
      <c r="AD283" s="403"/>
      <c r="AE283" s="403"/>
    </row>
    <row r="284" ht="15.75" customHeight="1" spans="1:31">
      <c r="A284" s="369"/>
      <c r="B284" s="436" t="s">
        <v>3251</v>
      </c>
      <c r="C284" s="372"/>
      <c r="D284" s="372"/>
      <c r="E284" s="372"/>
      <c r="F284" s="372"/>
      <c r="G284" s="372"/>
      <c r="H284" s="372"/>
      <c r="I284" s="372"/>
      <c r="J284" s="372"/>
      <c r="K284" s="372"/>
      <c r="L284" s="372"/>
      <c r="M284" s="372"/>
      <c r="N284" s="372"/>
      <c r="O284" s="372"/>
      <c r="P284" s="372"/>
      <c r="Q284" s="372"/>
      <c r="R284" s="372"/>
      <c r="S284" s="372"/>
      <c r="T284" s="382"/>
      <c r="U284" s="398"/>
      <c r="V284" s="367"/>
      <c r="W284" s="367"/>
      <c r="X284" s="367"/>
      <c r="Y284" s="367"/>
      <c r="Z284" s="403"/>
      <c r="AA284" s="403"/>
      <c r="AB284" s="403"/>
      <c r="AC284" s="403"/>
      <c r="AD284" s="403"/>
      <c r="AE284" s="403"/>
    </row>
    <row r="285" ht="15.75" customHeight="1" spans="1:31">
      <c r="A285" s="369"/>
      <c r="B285" s="436" t="s">
        <v>3252</v>
      </c>
      <c r="C285" s="372"/>
      <c r="D285" s="372"/>
      <c r="E285" s="372"/>
      <c r="F285" s="372"/>
      <c r="G285" s="372"/>
      <c r="H285" s="372"/>
      <c r="I285" s="372"/>
      <c r="J285" s="372"/>
      <c r="K285" s="372"/>
      <c r="L285" s="372"/>
      <c r="M285" s="372"/>
      <c r="N285" s="372"/>
      <c r="O285" s="372"/>
      <c r="P285" s="372"/>
      <c r="Q285" s="372"/>
      <c r="R285" s="372"/>
      <c r="S285" s="372"/>
      <c r="T285" s="382"/>
      <c r="U285" s="398"/>
      <c r="V285" s="367"/>
      <c r="W285" s="367"/>
      <c r="X285" s="367"/>
      <c r="Y285" s="367"/>
      <c r="Z285" s="403"/>
      <c r="AA285" s="403"/>
      <c r="AB285" s="403"/>
      <c r="AC285" s="403"/>
      <c r="AD285" s="403"/>
      <c r="AE285" s="403"/>
    </row>
    <row r="286" ht="15.75" customHeight="1" spans="1:31">
      <c r="A286" s="369"/>
      <c r="B286" s="436" t="s">
        <v>3253</v>
      </c>
      <c r="C286" s="372"/>
      <c r="D286" s="372"/>
      <c r="E286" s="372"/>
      <c r="F286" s="372"/>
      <c r="G286" s="372"/>
      <c r="H286" s="372"/>
      <c r="I286" s="372"/>
      <c r="J286" s="372"/>
      <c r="K286" s="372"/>
      <c r="L286" s="372"/>
      <c r="M286" s="372"/>
      <c r="N286" s="372"/>
      <c r="O286" s="372"/>
      <c r="P286" s="372"/>
      <c r="Q286" s="372"/>
      <c r="R286" s="372"/>
      <c r="S286" s="372"/>
      <c r="T286" s="382"/>
      <c r="U286" s="398"/>
      <c r="V286" s="367"/>
      <c r="W286" s="367"/>
      <c r="X286" s="367"/>
      <c r="Y286" s="367"/>
      <c r="Z286" s="403"/>
      <c r="AA286" s="403"/>
      <c r="AB286" s="403"/>
      <c r="AC286" s="403"/>
      <c r="AD286" s="403"/>
      <c r="AE286" s="403"/>
    </row>
    <row r="287" ht="15.75" customHeight="1" spans="1:31">
      <c r="A287" s="369"/>
      <c r="B287" s="436" t="s">
        <v>3254</v>
      </c>
      <c r="C287" s="372"/>
      <c r="D287" s="372"/>
      <c r="E287" s="372"/>
      <c r="F287" s="372"/>
      <c r="G287" s="372"/>
      <c r="H287" s="372"/>
      <c r="I287" s="372"/>
      <c r="J287" s="372"/>
      <c r="K287" s="372"/>
      <c r="L287" s="372"/>
      <c r="M287" s="372"/>
      <c r="N287" s="372"/>
      <c r="O287" s="372"/>
      <c r="P287" s="372"/>
      <c r="Q287" s="372"/>
      <c r="R287" s="372"/>
      <c r="S287" s="372"/>
      <c r="T287" s="382"/>
      <c r="U287" s="398"/>
      <c r="V287" s="367"/>
      <c r="W287" s="367"/>
      <c r="X287" s="367"/>
      <c r="Y287" s="367"/>
      <c r="Z287" s="403"/>
      <c r="AA287" s="403"/>
      <c r="AB287" s="403"/>
      <c r="AC287" s="403"/>
      <c r="AD287" s="403"/>
      <c r="AE287" s="403"/>
    </row>
    <row r="288" ht="15.75" customHeight="1" spans="1:31">
      <c r="A288" s="369"/>
      <c r="B288" s="436" t="s">
        <v>3255</v>
      </c>
      <c r="C288" s="372"/>
      <c r="D288" s="372"/>
      <c r="E288" s="372"/>
      <c r="F288" s="372"/>
      <c r="G288" s="372"/>
      <c r="H288" s="372"/>
      <c r="I288" s="372"/>
      <c r="J288" s="372"/>
      <c r="K288" s="372"/>
      <c r="L288" s="372"/>
      <c r="M288" s="372"/>
      <c r="N288" s="372"/>
      <c r="O288" s="372"/>
      <c r="P288" s="372"/>
      <c r="Q288" s="372"/>
      <c r="R288" s="372"/>
      <c r="S288" s="372"/>
      <c r="T288" s="382"/>
      <c r="U288" s="398"/>
      <c r="V288" s="367"/>
      <c r="W288" s="367"/>
      <c r="X288" s="367"/>
      <c r="Y288" s="367"/>
      <c r="Z288" s="403"/>
      <c r="AA288" s="403"/>
      <c r="AB288" s="403"/>
      <c r="AC288" s="403"/>
      <c r="AD288" s="403"/>
      <c r="AE288" s="403"/>
    </row>
    <row r="289" ht="15.75" customHeight="1" spans="1:31">
      <c r="A289" s="369"/>
      <c r="B289" s="436" t="s">
        <v>3256</v>
      </c>
      <c r="C289" s="372"/>
      <c r="D289" s="372"/>
      <c r="E289" s="372"/>
      <c r="F289" s="372"/>
      <c r="G289" s="372"/>
      <c r="H289" s="372"/>
      <c r="I289" s="372"/>
      <c r="J289" s="372"/>
      <c r="K289" s="372"/>
      <c r="L289" s="372"/>
      <c r="M289" s="372"/>
      <c r="N289" s="372"/>
      <c r="O289" s="372"/>
      <c r="P289" s="372"/>
      <c r="Q289" s="372"/>
      <c r="R289" s="372"/>
      <c r="S289" s="372"/>
      <c r="T289" s="382"/>
      <c r="U289" s="398"/>
      <c r="V289" s="367"/>
      <c r="W289" s="367"/>
      <c r="X289" s="367"/>
      <c r="Y289" s="367"/>
      <c r="Z289" s="403"/>
      <c r="AA289" s="403"/>
      <c r="AB289" s="403"/>
      <c r="AC289" s="403"/>
      <c r="AD289" s="403"/>
      <c r="AE289" s="403"/>
    </row>
    <row r="290" ht="15.75" customHeight="1" spans="1:31">
      <c r="A290" s="369"/>
      <c r="B290" s="436" t="s">
        <v>3257</v>
      </c>
      <c r="C290" s="372"/>
      <c r="D290" s="372"/>
      <c r="E290" s="372"/>
      <c r="F290" s="372"/>
      <c r="G290" s="372"/>
      <c r="H290" s="372"/>
      <c r="I290" s="372"/>
      <c r="J290" s="372"/>
      <c r="K290" s="372"/>
      <c r="L290" s="372"/>
      <c r="M290" s="372"/>
      <c r="N290" s="372"/>
      <c r="O290" s="372"/>
      <c r="P290" s="372"/>
      <c r="Q290" s="372"/>
      <c r="R290" s="372"/>
      <c r="S290" s="372"/>
      <c r="T290" s="382"/>
      <c r="U290" s="398"/>
      <c r="V290" s="367"/>
      <c r="W290" s="367"/>
      <c r="X290" s="367"/>
      <c r="Y290" s="367"/>
      <c r="Z290" s="403"/>
      <c r="AA290" s="403"/>
      <c r="AB290" s="403"/>
      <c r="AC290" s="403"/>
      <c r="AD290" s="403"/>
      <c r="AE290" s="403"/>
    </row>
    <row r="291" ht="15.75" customHeight="1" spans="1:31">
      <c r="A291" s="369"/>
      <c r="B291" s="436" t="s">
        <v>3258</v>
      </c>
      <c r="C291" s="372"/>
      <c r="D291" s="372"/>
      <c r="E291" s="372"/>
      <c r="F291" s="372"/>
      <c r="G291" s="372"/>
      <c r="H291" s="372"/>
      <c r="I291" s="372"/>
      <c r="J291" s="372"/>
      <c r="K291" s="372"/>
      <c r="L291" s="372"/>
      <c r="M291" s="372"/>
      <c r="N291" s="372"/>
      <c r="O291" s="372"/>
      <c r="P291" s="372"/>
      <c r="Q291" s="372"/>
      <c r="R291" s="372"/>
      <c r="S291" s="372"/>
      <c r="T291" s="382"/>
      <c r="U291" s="398"/>
      <c r="V291" s="367"/>
      <c r="W291" s="367"/>
      <c r="X291" s="367"/>
      <c r="Y291" s="367"/>
      <c r="Z291" s="403"/>
      <c r="AA291" s="403"/>
      <c r="AB291" s="403"/>
      <c r="AC291" s="403"/>
      <c r="AD291" s="403"/>
      <c r="AE291" s="403"/>
    </row>
    <row r="292" ht="15.75" customHeight="1" spans="1:31">
      <c r="A292" s="369"/>
      <c r="B292" s="436" t="s">
        <v>3259</v>
      </c>
      <c r="C292" s="372"/>
      <c r="D292" s="372"/>
      <c r="E292" s="372"/>
      <c r="F292" s="372"/>
      <c r="G292" s="372"/>
      <c r="H292" s="372"/>
      <c r="I292" s="372"/>
      <c r="J292" s="372"/>
      <c r="K292" s="372"/>
      <c r="L292" s="372"/>
      <c r="M292" s="372"/>
      <c r="N292" s="372"/>
      <c r="O292" s="372"/>
      <c r="P292" s="372"/>
      <c r="Q292" s="372"/>
      <c r="R292" s="372"/>
      <c r="S292" s="372"/>
      <c r="T292" s="382"/>
      <c r="U292" s="398"/>
      <c r="V292" s="367"/>
      <c r="W292" s="367"/>
      <c r="X292" s="367"/>
      <c r="Y292" s="367"/>
      <c r="Z292" s="403"/>
      <c r="AA292" s="403"/>
      <c r="AB292" s="403"/>
      <c r="AC292" s="403"/>
      <c r="AD292" s="403"/>
      <c r="AE292" s="403"/>
    </row>
    <row r="293" ht="15.75" customHeight="1" spans="1:31">
      <c r="A293" s="369"/>
      <c r="B293" s="436" t="s">
        <v>3260</v>
      </c>
      <c r="C293" s="372"/>
      <c r="D293" s="372"/>
      <c r="E293" s="372"/>
      <c r="F293" s="372"/>
      <c r="G293" s="372"/>
      <c r="H293" s="372"/>
      <c r="I293" s="372"/>
      <c r="J293" s="372"/>
      <c r="K293" s="372"/>
      <c r="L293" s="372"/>
      <c r="M293" s="372"/>
      <c r="N293" s="372"/>
      <c r="O293" s="372"/>
      <c r="P293" s="372"/>
      <c r="Q293" s="372"/>
      <c r="R293" s="372"/>
      <c r="S293" s="372"/>
      <c r="T293" s="382"/>
      <c r="U293" s="398"/>
      <c r="V293" s="367"/>
      <c r="W293" s="367"/>
      <c r="X293" s="367"/>
      <c r="Y293" s="367"/>
      <c r="Z293" s="403"/>
      <c r="AA293" s="403"/>
      <c r="AB293" s="403"/>
      <c r="AC293" s="403"/>
      <c r="AD293" s="403"/>
      <c r="AE293" s="403"/>
    </row>
    <row r="294" ht="15.75" customHeight="1" spans="1:31">
      <c r="A294" s="369"/>
      <c r="B294" s="436" t="s">
        <v>3261</v>
      </c>
      <c r="C294" s="372"/>
      <c r="D294" s="372"/>
      <c r="E294" s="372"/>
      <c r="F294" s="372"/>
      <c r="G294" s="372"/>
      <c r="H294" s="372"/>
      <c r="I294" s="372"/>
      <c r="J294" s="372"/>
      <c r="K294" s="372"/>
      <c r="L294" s="372"/>
      <c r="M294" s="372"/>
      <c r="N294" s="372"/>
      <c r="O294" s="372"/>
      <c r="P294" s="372"/>
      <c r="Q294" s="372"/>
      <c r="R294" s="372"/>
      <c r="S294" s="372"/>
      <c r="T294" s="382"/>
      <c r="U294" s="398"/>
      <c r="V294" s="367"/>
      <c r="W294" s="367"/>
      <c r="X294" s="367"/>
      <c r="Y294" s="367"/>
      <c r="Z294" s="403"/>
      <c r="AA294" s="403"/>
      <c r="AB294" s="403"/>
      <c r="AC294" s="403"/>
      <c r="AD294" s="403"/>
      <c r="AE294" s="403"/>
    </row>
    <row r="295" ht="15.75" customHeight="1" spans="1:31">
      <c r="A295" s="369"/>
      <c r="B295" s="436" t="s">
        <v>3262</v>
      </c>
      <c r="C295" s="372"/>
      <c r="D295" s="372"/>
      <c r="E295" s="372"/>
      <c r="F295" s="372"/>
      <c r="G295" s="372"/>
      <c r="H295" s="372"/>
      <c r="I295" s="372"/>
      <c r="J295" s="372"/>
      <c r="K295" s="372"/>
      <c r="L295" s="372"/>
      <c r="M295" s="372"/>
      <c r="N295" s="372"/>
      <c r="O295" s="372"/>
      <c r="P295" s="372"/>
      <c r="Q295" s="372"/>
      <c r="R295" s="372"/>
      <c r="S295" s="372"/>
      <c r="T295" s="382"/>
      <c r="U295" s="398"/>
      <c r="V295" s="367"/>
      <c r="W295" s="367"/>
      <c r="X295" s="367"/>
      <c r="Y295" s="367"/>
      <c r="Z295" s="403"/>
      <c r="AA295" s="403"/>
      <c r="AB295" s="403"/>
      <c r="AC295" s="403"/>
      <c r="AD295" s="403"/>
      <c r="AE295" s="403"/>
    </row>
    <row r="296" ht="15.75" customHeight="1" spans="1:31">
      <c r="A296" s="369"/>
      <c r="B296" s="436" t="s">
        <v>3263</v>
      </c>
      <c r="C296" s="372"/>
      <c r="D296" s="372"/>
      <c r="E296" s="372"/>
      <c r="F296" s="372"/>
      <c r="G296" s="372"/>
      <c r="H296" s="372"/>
      <c r="I296" s="372"/>
      <c r="J296" s="372"/>
      <c r="K296" s="372"/>
      <c r="L296" s="372"/>
      <c r="M296" s="372"/>
      <c r="N296" s="372"/>
      <c r="O296" s="372"/>
      <c r="P296" s="372"/>
      <c r="Q296" s="372"/>
      <c r="R296" s="372"/>
      <c r="S296" s="372"/>
      <c r="T296" s="382"/>
      <c r="U296" s="398"/>
      <c r="V296" s="367"/>
      <c r="W296" s="367"/>
      <c r="X296" s="367"/>
      <c r="Y296" s="367"/>
      <c r="Z296" s="403"/>
      <c r="AA296" s="403"/>
      <c r="AB296" s="403"/>
      <c r="AC296" s="403"/>
      <c r="AD296" s="403"/>
      <c r="AE296" s="403"/>
    </row>
    <row r="297" ht="15.75" customHeight="1" spans="1:31">
      <c r="A297" s="369"/>
      <c r="B297" s="436" t="s">
        <v>3264</v>
      </c>
      <c r="C297" s="372"/>
      <c r="D297" s="372"/>
      <c r="E297" s="372"/>
      <c r="F297" s="372"/>
      <c r="G297" s="372"/>
      <c r="H297" s="372"/>
      <c r="I297" s="372"/>
      <c r="J297" s="372"/>
      <c r="K297" s="372"/>
      <c r="L297" s="372"/>
      <c r="M297" s="372"/>
      <c r="N297" s="372"/>
      <c r="O297" s="372"/>
      <c r="P297" s="372"/>
      <c r="Q297" s="372"/>
      <c r="R297" s="372"/>
      <c r="S297" s="372"/>
      <c r="T297" s="382"/>
      <c r="U297" s="398"/>
      <c r="V297" s="367"/>
      <c r="W297" s="367"/>
      <c r="X297" s="367"/>
      <c r="Y297" s="367"/>
      <c r="Z297" s="403"/>
      <c r="AA297" s="403"/>
      <c r="AB297" s="403"/>
      <c r="AC297" s="403"/>
      <c r="AD297" s="403"/>
      <c r="AE297" s="403"/>
    </row>
    <row r="298" ht="15.75" customHeight="1" spans="1:31">
      <c r="A298" s="369"/>
      <c r="B298" s="436" t="s">
        <v>3265</v>
      </c>
      <c r="C298" s="372"/>
      <c r="D298" s="372"/>
      <c r="E298" s="372"/>
      <c r="F298" s="372"/>
      <c r="G298" s="372"/>
      <c r="H298" s="372"/>
      <c r="I298" s="372"/>
      <c r="J298" s="372"/>
      <c r="K298" s="372"/>
      <c r="L298" s="372"/>
      <c r="M298" s="372"/>
      <c r="N298" s="372"/>
      <c r="O298" s="372"/>
      <c r="P298" s="372"/>
      <c r="Q298" s="372"/>
      <c r="R298" s="372"/>
      <c r="S298" s="372"/>
      <c r="T298" s="382"/>
      <c r="U298" s="398"/>
      <c r="V298" s="367"/>
      <c r="W298" s="367"/>
      <c r="X298" s="367"/>
      <c r="Y298" s="367"/>
      <c r="Z298" s="403"/>
      <c r="AA298" s="403"/>
      <c r="AB298" s="403"/>
      <c r="AC298" s="403"/>
      <c r="AD298" s="403"/>
      <c r="AE298" s="403"/>
    </row>
    <row r="299" ht="15.75" customHeight="1" spans="1:31">
      <c r="A299" s="369"/>
      <c r="B299" s="436" t="s">
        <v>3266</v>
      </c>
      <c r="C299" s="372"/>
      <c r="D299" s="372"/>
      <c r="E299" s="372"/>
      <c r="F299" s="372"/>
      <c r="G299" s="372"/>
      <c r="H299" s="372"/>
      <c r="I299" s="372"/>
      <c r="J299" s="372"/>
      <c r="K299" s="372"/>
      <c r="L299" s="372"/>
      <c r="M299" s="372"/>
      <c r="N299" s="372"/>
      <c r="O299" s="372"/>
      <c r="P299" s="372"/>
      <c r="Q299" s="372"/>
      <c r="R299" s="372"/>
      <c r="S299" s="372"/>
      <c r="T299" s="382"/>
      <c r="U299" s="398"/>
      <c r="V299" s="367"/>
      <c r="W299" s="367"/>
      <c r="X299" s="367"/>
      <c r="Y299" s="367"/>
      <c r="Z299" s="403"/>
      <c r="AA299" s="403"/>
      <c r="AB299" s="403"/>
      <c r="AC299" s="403"/>
      <c r="AD299" s="403"/>
      <c r="AE299" s="403"/>
    </row>
    <row r="300" ht="15.75" customHeight="1" spans="1:31">
      <c r="A300" s="369"/>
      <c r="B300" s="436" t="s">
        <v>3267</v>
      </c>
      <c r="C300" s="372"/>
      <c r="D300" s="372"/>
      <c r="E300" s="372"/>
      <c r="F300" s="372"/>
      <c r="G300" s="372"/>
      <c r="H300" s="372"/>
      <c r="I300" s="372"/>
      <c r="J300" s="372"/>
      <c r="K300" s="372"/>
      <c r="L300" s="372"/>
      <c r="M300" s="372"/>
      <c r="N300" s="372"/>
      <c r="O300" s="372"/>
      <c r="P300" s="372"/>
      <c r="Q300" s="372"/>
      <c r="R300" s="372"/>
      <c r="S300" s="372"/>
      <c r="T300" s="382"/>
      <c r="U300" s="398"/>
      <c r="V300" s="367"/>
      <c r="W300" s="367"/>
      <c r="X300" s="367"/>
      <c r="Y300" s="367"/>
      <c r="Z300" s="403"/>
      <c r="AA300" s="403"/>
      <c r="AB300" s="403"/>
      <c r="AC300" s="403"/>
      <c r="AD300" s="403"/>
      <c r="AE300" s="403"/>
    </row>
    <row r="301" ht="15.75" customHeight="1" spans="1:31">
      <c r="A301" s="369"/>
      <c r="B301" s="436" t="s">
        <v>3268</v>
      </c>
      <c r="C301" s="372"/>
      <c r="D301" s="372"/>
      <c r="E301" s="372"/>
      <c r="F301" s="372"/>
      <c r="G301" s="372"/>
      <c r="H301" s="372"/>
      <c r="I301" s="372"/>
      <c r="J301" s="372"/>
      <c r="K301" s="372"/>
      <c r="L301" s="372"/>
      <c r="M301" s="372"/>
      <c r="N301" s="372"/>
      <c r="O301" s="372"/>
      <c r="P301" s="372"/>
      <c r="Q301" s="372"/>
      <c r="R301" s="372"/>
      <c r="S301" s="372"/>
      <c r="T301" s="382"/>
      <c r="U301" s="398"/>
      <c r="V301" s="367"/>
      <c r="W301" s="367"/>
      <c r="X301" s="367"/>
      <c r="Y301" s="367"/>
      <c r="Z301" s="403"/>
      <c r="AA301" s="403"/>
      <c r="AB301" s="403"/>
      <c r="AC301" s="403"/>
      <c r="AD301" s="403"/>
      <c r="AE301" s="403"/>
    </row>
    <row r="302" ht="15.75" customHeight="1" spans="1:31">
      <c r="A302" s="369"/>
      <c r="B302" s="436" t="s">
        <v>3269</v>
      </c>
      <c r="C302" s="372"/>
      <c r="D302" s="372"/>
      <c r="E302" s="372"/>
      <c r="F302" s="372"/>
      <c r="G302" s="372"/>
      <c r="H302" s="372"/>
      <c r="I302" s="372"/>
      <c r="J302" s="372"/>
      <c r="K302" s="372"/>
      <c r="L302" s="372"/>
      <c r="M302" s="372"/>
      <c r="N302" s="372"/>
      <c r="O302" s="372"/>
      <c r="P302" s="372"/>
      <c r="Q302" s="372"/>
      <c r="R302" s="372"/>
      <c r="S302" s="372"/>
      <c r="T302" s="382"/>
      <c r="U302" s="398"/>
      <c r="V302" s="367"/>
      <c r="W302" s="367"/>
      <c r="X302" s="367"/>
      <c r="Y302" s="367"/>
      <c r="Z302" s="403"/>
      <c r="AA302" s="403"/>
      <c r="AB302" s="403"/>
      <c r="AC302" s="403"/>
      <c r="AD302" s="403"/>
      <c r="AE302" s="403"/>
    </row>
    <row r="303" ht="15.75" customHeight="1" spans="1:31">
      <c r="A303" s="369"/>
      <c r="B303" s="436" t="s">
        <v>3270</v>
      </c>
      <c r="C303" s="372"/>
      <c r="D303" s="372"/>
      <c r="E303" s="372"/>
      <c r="F303" s="372"/>
      <c r="G303" s="372"/>
      <c r="H303" s="372"/>
      <c r="I303" s="372"/>
      <c r="J303" s="372"/>
      <c r="K303" s="372"/>
      <c r="L303" s="372"/>
      <c r="M303" s="372"/>
      <c r="N303" s="372"/>
      <c r="O303" s="372"/>
      <c r="P303" s="372"/>
      <c r="Q303" s="372"/>
      <c r="R303" s="372"/>
      <c r="S303" s="372"/>
      <c r="T303" s="382"/>
      <c r="U303" s="398"/>
      <c r="V303" s="367"/>
      <c r="W303" s="367"/>
      <c r="X303" s="367"/>
      <c r="Y303" s="367"/>
      <c r="Z303" s="403"/>
      <c r="AA303" s="403"/>
      <c r="AB303" s="403"/>
      <c r="AC303" s="403"/>
      <c r="AD303" s="403"/>
      <c r="AE303" s="403"/>
    </row>
    <row r="304" ht="15.75" customHeight="1" spans="1:31">
      <c r="A304" s="369"/>
      <c r="B304" s="436" t="s">
        <v>3271</v>
      </c>
      <c r="C304" s="372"/>
      <c r="D304" s="372"/>
      <c r="E304" s="372"/>
      <c r="F304" s="372"/>
      <c r="G304" s="372"/>
      <c r="H304" s="372"/>
      <c r="I304" s="372"/>
      <c r="J304" s="372"/>
      <c r="K304" s="372"/>
      <c r="L304" s="372"/>
      <c r="M304" s="372"/>
      <c r="N304" s="372"/>
      <c r="O304" s="372"/>
      <c r="P304" s="372"/>
      <c r="Q304" s="372"/>
      <c r="R304" s="372"/>
      <c r="S304" s="372"/>
      <c r="T304" s="382"/>
      <c r="U304" s="398"/>
      <c r="V304" s="367"/>
      <c r="W304" s="367"/>
      <c r="X304" s="367"/>
      <c r="Y304" s="367"/>
      <c r="Z304" s="403"/>
      <c r="AA304" s="403"/>
      <c r="AB304" s="403"/>
      <c r="AC304" s="403"/>
      <c r="AD304" s="403"/>
      <c r="AE304" s="403"/>
    </row>
    <row r="305" ht="15.75" customHeight="1" spans="1:31">
      <c r="A305" s="369"/>
      <c r="B305" s="436" t="s">
        <v>3272</v>
      </c>
      <c r="C305" s="372"/>
      <c r="D305" s="372"/>
      <c r="E305" s="372"/>
      <c r="F305" s="372"/>
      <c r="G305" s="372"/>
      <c r="H305" s="372"/>
      <c r="I305" s="372"/>
      <c r="J305" s="372"/>
      <c r="K305" s="372"/>
      <c r="L305" s="372"/>
      <c r="M305" s="372"/>
      <c r="N305" s="372"/>
      <c r="O305" s="372"/>
      <c r="P305" s="372"/>
      <c r="Q305" s="372"/>
      <c r="R305" s="372"/>
      <c r="S305" s="372"/>
      <c r="T305" s="382"/>
      <c r="U305" s="398"/>
      <c r="V305" s="367"/>
      <c r="W305" s="367"/>
      <c r="X305" s="367"/>
      <c r="Y305" s="367"/>
      <c r="Z305" s="403"/>
      <c r="AA305" s="403"/>
      <c r="AB305" s="403"/>
      <c r="AC305" s="403"/>
      <c r="AD305" s="403"/>
      <c r="AE305" s="403"/>
    </row>
    <row r="306" ht="15.75" customHeight="1" spans="1:31">
      <c r="A306" s="369"/>
      <c r="B306" s="436" t="s">
        <v>3273</v>
      </c>
      <c r="C306" s="372"/>
      <c r="D306" s="372"/>
      <c r="E306" s="372"/>
      <c r="F306" s="372"/>
      <c r="G306" s="372"/>
      <c r="H306" s="372"/>
      <c r="I306" s="372"/>
      <c r="J306" s="372"/>
      <c r="K306" s="372"/>
      <c r="L306" s="372"/>
      <c r="M306" s="372"/>
      <c r="N306" s="372"/>
      <c r="O306" s="372"/>
      <c r="P306" s="372"/>
      <c r="Q306" s="372"/>
      <c r="R306" s="372"/>
      <c r="S306" s="372"/>
      <c r="T306" s="382"/>
      <c r="U306" s="398"/>
      <c r="V306" s="367"/>
      <c r="W306" s="367"/>
      <c r="X306" s="367"/>
      <c r="Y306" s="367"/>
      <c r="Z306" s="403"/>
      <c r="AA306" s="403"/>
      <c r="AB306" s="403"/>
      <c r="AC306" s="403"/>
      <c r="AD306" s="403"/>
      <c r="AE306" s="403"/>
    </row>
    <row r="307" ht="15.75" customHeight="1" spans="1:31">
      <c r="A307" s="369"/>
      <c r="B307" s="436" t="s">
        <v>3274</v>
      </c>
      <c r="C307" s="372"/>
      <c r="D307" s="372"/>
      <c r="E307" s="372"/>
      <c r="F307" s="372"/>
      <c r="G307" s="372"/>
      <c r="H307" s="372"/>
      <c r="I307" s="372"/>
      <c r="J307" s="372"/>
      <c r="K307" s="372"/>
      <c r="L307" s="372"/>
      <c r="M307" s="372"/>
      <c r="N307" s="372"/>
      <c r="O307" s="372"/>
      <c r="P307" s="372"/>
      <c r="Q307" s="372"/>
      <c r="R307" s="372"/>
      <c r="S307" s="372"/>
      <c r="T307" s="382"/>
      <c r="U307" s="398"/>
      <c r="V307" s="367"/>
      <c r="W307" s="367"/>
      <c r="X307" s="367"/>
      <c r="Y307" s="367"/>
      <c r="Z307" s="403"/>
      <c r="AA307" s="403"/>
      <c r="AB307" s="403"/>
      <c r="AC307" s="403"/>
      <c r="AD307" s="403"/>
      <c r="AE307" s="403"/>
    </row>
    <row r="308" ht="15.75" customHeight="1" spans="1:31">
      <c r="A308" s="369"/>
      <c r="B308" s="436" t="s">
        <v>3275</v>
      </c>
      <c r="C308" s="372"/>
      <c r="D308" s="372"/>
      <c r="E308" s="372"/>
      <c r="F308" s="372"/>
      <c r="G308" s="372"/>
      <c r="H308" s="372"/>
      <c r="I308" s="372"/>
      <c r="J308" s="372"/>
      <c r="K308" s="372"/>
      <c r="L308" s="372"/>
      <c r="M308" s="372"/>
      <c r="N308" s="372"/>
      <c r="O308" s="372"/>
      <c r="P308" s="372"/>
      <c r="Q308" s="372"/>
      <c r="R308" s="372"/>
      <c r="S308" s="372"/>
      <c r="T308" s="382"/>
      <c r="U308" s="398"/>
      <c r="V308" s="367"/>
      <c r="W308" s="367"/>
      <c r="X308" s="367"/>
      <c r="Y308" s="367"/>
      <c r="Z308" s="403"/>
      <c r="AA308" s="403"/>
      <c r="AB308" s="403"/>
      <c r="AC308" s="403"/>
      <c r="AD308" s="403"/>
      <c r="AE308" s="403"/>
    </row>
    <row r="309" ht="15.75" customHeight="1" spans="1:31">
      <c r="A309" s="369"/>
      <c r="B309" s="436" t="s">
        <v>3276</v>
      </c>
      <c r="C309" s="372"/>
      <c r="D309" s="372"/>
      <c r="E309" s="372"/>
      <c r="F309" s="372"/>
      <c r="G309" s="372"/>
      <c r="H309" s="372"/>
      <c r="I309" s="372"/>
      <c r="J309" s="372"/>
      <c r="K309" s="372"/>
      <c r="L309" s="372"/>
      <c r="M309" s="372"/>
      <c r="N309" s="372"/>
      <c r="O309" s="372"/>
      <c r="P309" s="372"/>
      <c r="Q309" s="372"/>
      <c r="R309" s="372"/>
      <c r="S309" s="372"/>
      <c r="T309" s="382"/>
      <c r="U309" s="398"/>
      <c r="V309" s="367"/>
      <c r="W309" s="367"/>
      <c r="X309" s="367"/>
      <c r="Y309" s="367"/>
      <c r="Z309" s="403"/>
      <c r="AA309" s="403"/>
      <c r="AB309" s="403"/>
      <c r="AC309" s="403"/>
      <c r="AD309" s="403"/>
      <c r="AE309" s="403"/>
    </row>
    <row r="310" ht="15.75" customHeight="1" spans="1:31">
      <c r="A310" s="369"/>
      <c r="B310" s="436" t="s">
        <v>3277</v>
      </c>
      <c r="C310" s="372"/>
      <c r="D310" s="372"/>
      <c r="E310" s="372"/>
      <c r="F310" s="372"/>
      <c r="G310" s="372"/>
      <c r="H310" s="372"/>
      <c r="I310" s="372"/>
      <c r="J310" s="372"/>
      <c r="K310" s="372"/>
      <c r="L310" s="372"/>
      <c r="M310" s="372"/>
      <c r="N310" s="372"/>
      <c r="O310" s="372"/>
      <c r="P310" s="372"/>
      <c r="Q310" s="372"/>
      <c r="R310" s="372"/>
      <c r="S310" s="372"/>
      <c r="T310" s="382"/>
      <c r="U310" s="398"/>
      <c r="V310" s="367"/>
      <c r="W310" s="367"/>
      <c r="X310" s="367"/>
      <c r="Y310" s="367"/>
      <c r="Z310" s="403"/>
      <c r="AA310" s="403"/>
      <c r="AB310" s="403"/>
      <c r="AC310" s="403"/>
      <c r="AD310" s="403"/>
      <c r="AE310" s="403"/>
    </row>
    <row r="311" ht="15.75" customHeight="1" spans="1:31">
      <c r="A311" s="369"/>
      <c r="B311" s="436" t="s">
        <v>3278</v>
      </c>
      <c r="C311" s="372"/>
      <c r="D311" s="372"/>
      <c r="E311" s="372"/>
      <c r="F311" s="372"/>
      <c r="G311" s="372"/>
      <c r="H311" s="372"/>
      <c r="I311" s="372"/>
      <c r="J311" s="372"/>
      <c r="K311" s="372"/>
      <c r="L311" s="372"/>
      <c r="M311" s="372"/>
      <c r="N311" s="372"/>
      <c r="O311" s="372"/>
      <c r="P311" s="372"/>
      <c r="Q311" s="372"/>
      <c r="R311" s="372"/>
      <c r="S311" s="372"/>
      <c r="T311" s="382"/>
      <c r="U311" s="398"/>
      <c r="V311" s="367"/>
      <c r="W311" s="367"/>
      <c r="X311" s="367"/>
      <c r="Y311" s="367"/>
      <c r="Z311" s="403"/>
      <c r="AA311" s="403"/>
      <c r="AB311" s="403"/>
      <c r="AC311" s="403"/>
      <c r="AD311" s="403"/>
      <c r="AE311" s="403"/>
    </row>
    <row r="312" ht="15.75" customHeight="1" spans="1:31">
      <c r="A312" s="369"/>
      <c r="B312" s="436" t="s">
        <v>3279</v>
      </c>
      <c r="C312" s="372"/>
      <c r="D312" s="372"/>
      <c r="E312" s="372"/>
      <c r="F312" s="372"/>
      <c r="G312" s="372"/>
      <c r="H312" s="372"/>
      <c r="I312" s="372"/>
      <c r="J312" s="372"/>
      <c r="K312" s="372"/>
      <c r="L312" s="372"/>
      <c r="M312" s="372"/>
      <c r="N312" s="372"/>
      <c r="O312" s="372"/>
      <c r="P312" s="372"/>
      <c r="Q312" s="372"/>
      <c r="R312" s="372"/>
      <c r="S312" s="372"/>
      <c r="T312" s="382"/>
      <c r="U312" s="398"/>
      <c r="V312" s="367"/>
      <c r="W312" s="367"/>
      <c r="X312" s="367"/>
      <c r="Y312" s="367"/>
      <c r="Z312" s="403"/>
      <c r="AA312" s="403"/>
      <c r="AB312" s="403"/>
      <c r="AC312" s="403"/>
      <c r="AD312" s="403"/>
      <c r="AE312" s="403"/>
    </row>
    <row r="313" ht="15.75" customHeight="1" spans="1:31">
      <c r="A313" s="369"/>
      <c r="B313" s="436" t="s">
        <v>3280</v>
      </c>
      <c r="C313" s="372"/>
      <c r="D313" s="372"/>
      <c r="E313" s="372"/>
      <c r="F313" s="372"/>
      <c r="G313" s="372"/>
      <c r="H313" s="372"/>
      <c r="I313" s="372"/>
      <c r="J313" s="372"/>
      <c r="K313" s="372"/>
      <c r="L313" s="372"/>
      <c r="M313" s="372"/>
      <c r="N313" s="372"/>
      <c r="O313" s="372"/>
      <c r="P313" s="372"/>
      <c r="Q313" s="372"/>
      <c r="R313" s="372"/>
      <c r="S313" s="372"/>
      <c r="T313" s="382"/>
      <c r="U313" s="398"/>
      <c r="V313" s="367"/>
      <c r="W313" s="367"/>
      <c r="X313" s="367"/>
      <c r="Y313" s="367"/>
      <c r="Z313" s="403"/>
      <c r="AA313" s="403"/>
      <c r="AB313" s="403"/>
      <c r="AC313" s="403"/>
      <c r="AD313" s="403"/>
      <c r="AE313" s="403"/>
    </row>
    <row r="314" ht="15.75" customHeight="1" spans="1:31">
      <c r="A314" s="369"/>
      <c r="B314" s="436" t="s">
        <v>3281</v>
      </c>
      <c r="C314" s="372"/>
      <c r="D314" s="372"/>
      <c r="E314" s="372"/>
      <c r="F314" s="372"/>
      <c r="G314" s="372"/>
      <c r="H314" s="372"/>
      <c r="I314" s="372"/>
      <c r="J314" s="372"/>
      <c r="K314" s="372"/>
      <c r="L314" s="372"/>
      <c r="M314" s="372"/>
      <c r="N314" s="372"/>
      <c r="O314" s="372"/>
      <c r="P314" s="372"/>
      <c r="Q314" s="372"/>
      <c r="R314" s="372"/>
      <c r="S314" s="372"/>
      <c r="T314" s="382"/>
      <c r="U314" s="398"/>
      <c r="V314" s="367"/>
      <c r="W314" s="367"/>
      <c r="X314" s="367"/>
      <c r="Y314" s="367"/>
      <c r="Z314" s="403"/>
      <c r="AA314" s="403"/>
      <c r="AB314" s="403"/>
      <c r="AC314" s="403"/>
      <c r="AD314" s="403"/>
      <c r="AE314" s="403"/>
    </row>
    <row r="315" ht="15.75" customHeight="1" spans="1:31">
      <c r="A315" s="369"/>
      <c r="B315" s="436" t="s">
        <v>3282</v>
      </c>
      <c r="C315" s="372"/>
      <c r="D315" s="372"/>
      <c r="E315" s="372"/>
      <c r="F315" s="372"/>
      <c r="G315" s="372"/>
      <c r="H315" s="372"/>
      <c r="I315" s="372"/>
      <c r="J315" s="372"/>
      <c r="K315" s="372"/>
      <c r="L315" s="372"/>
      <c r="M315" s="372"/>
      <c r="N315" s="372"/>
      <c r="O315" s="372"/>
      <c r="P315" s="372"/>
      <c r="Q315" s="372"/>
      <c r="R315" s="372"/>
      <c r="S315" s="372"/>
      <c r="T315" s="382"/>
      <c r="U315" s="398"/>
      <c r="V315" s="367"/>
      <c r="W315" s="367"/>
      <c r="X315" s="367"/>
      <c r="Y315" s="367"/>
      <c r="Z315" s="403"/>
      <c r="AA315" s="403"/>
      <c r="AB315" s="403"/>
      <c r="AC315" s="403"/>
      <c r="AD315" s="403"/>
      <c r="AE315" s="403"/>
    </row>
    <row r="316" ht="15.75" customHeight="1" spans="1:31">
      <c r="A316" s="369"/>
      <c r="B316" s="436" t="s">
        <v>3283</v>
      </c>
      <c r="C316" s="372"/>
      <c r="D316" s="372"/>
      <c r="E316" s="372"/>
      <c r="F316" s="372"/>
      <c r="G316" s="372"/>
      <c r="H316" s="372"/>
      <c r="I316" s="372"/>
      <c r="J316" s="372"/>
      <c r="K316" s="372"/>
      <c r="L316" s="372"/>
      <c r="M316" s="372"/>
      <c r="N316" s="372"/>
      <c r="O316" s="372"/>
      <c r="P316" s="372"/>
      <c r="Q316" s="372"/>
      <c r="R316" s="372"/>
      <c r="S316" s="372"/>
      <c r="T316" s="382"/>
      <c r="U316" s="398"/>
      <c r="V316" s="367"/>
      <c r="W316" s="367"/>
      <c r="X316" s="367"/>
      <c r="Y316" s="367"/>
      <c r="Z316" s="403"/>
      <c r="AA316" s="403"/>
      <c r="AB316" s="403"/>
      <c r="AC316" s="403"/>
      <c r="AD316" s="403"/>
      <c r="AE316" s="403"/>
    </row>
    <row r="317" ht="15.75" customHeight="1" spans="1:31">
      <c r="A317" s="369"/>
      <c r="B317" s="436" t="s">
        <v>3284</v>
      </c>
      <c r="C317" s="372"/>
      <c r="D317" s="372"/>
      <c r="E317" s="372"/>
      <c r="F317" s="372"/>
      <c r="G317" s="372"/>
      <c r="H317" s="372"/>
      <c r="I317" s="372"/>
      <c r="J317" s="372"/>
      <c r="K317" s="372"/>
      <c r="L317" s="372"/>
      <c r="M317" s="372"/>
      <c r="N317" s="372"/>
      <c r="O317" s="372"/>
      <c r="P317" s="372"/>
      <c r="Q317" s="372"/>
      <c r="R317" s="372"/>
      <c r="S317" s="372"/>
      <c r="T317" s="382"/>
      <c r="U317" s="398"/>
      <c r="V317" s="367"/>
      <c r="W317" s="367"/>
      <c r="X317" s="367"/>
      <c r="Y317" s="367"/>
      <c r="Z317" s="403"/>
      <c r="AA317" s="403"/>
      <c r="AB317" s="403"/>
      <c r="AC317" s="403"/>
      <c r="AD317" s="403"/>
      <c r="AE317" s="403"/>
    </row>
    <row r="318" ht="15.75" customHeight="1" spans="1:31">
      <c r="A318" s="369"/>
      <c r="B318" s="436" t="s">
        <v>3285</v>
      </c>
      <c r="C318" s="372"/>
      <c r="D318" s="372"/>
      <c r="E318" s="372"/>
      <c r="F318" s="372"/>
      <c r="G318" s="372"/>
      <c r="H318" s="372"/>
      <c r="I318" s="372"/>
      <c r="J318" s="372"/>
      <c r="K318" s="372"/>
      <c r="L318" s="372"/>
      <c r="M318" s="372"/>
      <c r="N318" s="372"/>
      <c r="O318" s="372"/>
      <c r="P318" s="372"/>
      <c r="Q318" s="372"/>
      <c r="R318" s="372"/>
      <c r="S318" s="372"/>
      <c r="T318" s="382"/>
      <c r="U318" s="398"/>
      <c r="V318" s="367"/>
      <c r="W318" s="367"/>
      <c r="X318" s="367"/>
      <c r="Y318" s="367"/>
      <c r="Z318" s="403"/>
      <c r="AA318" s="403"/>
      <c r="AB318" s="403"/>
      <c r="AC318" s="403"/>
      <c r="AD318" s="403"/>
      <c r="AE318" s="403"/>
    </row>
    <row r="319" ht="15.75" customHeight="1" spans="1:31">
      <c r="A319" s="369"/>
      <c r="B319" s="436" t="s">
        <v>3286</v>
      </c>
      <c r="C319" s="372"/>
      <c r="D319" s="372"/>
      <c r="E319" s="372"/>
      <c r="F319" s="372"/>
      <c r="G319" s="372"/>
      <c r="H319" s="372"/>
      <c r="I319" s="372"/>
      <c r="J319" s="372"/>
      <c r="K319" s="372"/>
      <c r="L319" s="372"/>
      <c r="M319" s="372"/>
      <c r="N319" s="372"/>
      <c r="O319" s="372"/>
      <c r="P319" s="372"/>
      <c r="Q319" s="372"/>
      <c r="R319" s="372"/>
      <c r="S319" s="372"/>
      <c r="T319" s="382"/>
      <c r="U319" s="398"/>
      <c r="V319" s="367"/>
      <c r="W319" s="367"/>
      <c r="X319" s="367"/>
      <c r="Y319" s="367"/>
      <c r="Z319" s="403"/>
      <c r="AA319" s="403"/>
      <c r="AB319" s="403"/>
      <c r="AC319" s="403"/>
      <c r="AD319" s="403"/>
      <c r="AE319" s="403"/>
    </row>
    <row r="320" ht="15.75" customHeight="1" spans="1:31">
      <c r="A320" s="369"/>
      <c r="B320" s="436" t="s">
        <v>3287</v>
      </c>
      <c r="C320" s="372"/>
      <c r="D320" s="372"/>
      <c r="E320" s="372"/>
      <c r="F320" s="372"/>
      <c r="G320" s="372"/>
      <c r="H320" s="372"/>
      <c r="I320" s="372"/>
      <c r="J320" s="372"/>
      <c r="K320" s="372"/>
      <c r="L320" s="372"/>
      <c r="M320" s="372"/>
      <c r="N320" s="372"/>
      <c r="O320" s="372"/>
      <c r="P320" s="372"/>
      <c r="Q320" s="372"/>
      <c r="R320" s="372"/>
      <c r="S320" s="372"/>
      <c r="T320" s="382"/>
      <c r="U320" s="398"/>
      <c r="V320" s="367"/>
      <c r="W320" s="367"/>
      <c r="X320" s="367"/>
      <c r="Y320" s="367"/>
      <c r="Z320" s="403"/>
      <c r="AA320" s="403"/>
      <c r="AB320" s="403"/>
      <c r="AC320" s="403"/>
      <c r="AD320" s="403"/>
      <c r="AE320" s="403"/>
    </row>
    <row r="321" ht="15.75" customHeight="1" spans="1:31">
      <c r="A321" s="369"/>
      <c r="B321" s="436" t="s">
        <v>3288</v>
      </c>
      <c r="C321" s="372"/>
      <c r="D321" s="372"/>
      <c r="E321" s="372"/>
      <c r="F321" s="372"/>
      <c r="G321" s="372"/>
      <c r="H321" s="372"/>
      <c r="I321" s="372"/>
      <c r="J321" s="372"/>
      <c r="K321" s="372"/>
      <c r="L321" s="372"/>
      <c r="M321" s="372"/>
      <c r="N321" s="372"/>
      <c r="O321" s="372"/>
      <c r="P321" s="372"/>
      <c r="Q321" s="372"/>
      <c r="R321" s="372"/>
      <c r="S321" s="372"/>
      <c r="T321" s="382"/>
      <c r="U321" s="398"/>
      <c r="V321" s="367"/>
      <c r="W321" s="367"/>
      <c r="X321" s="367"/>
      <c r="Y321" s="367"/>
      <c r="Z321" s="403"/>
      <c r="AA321" s="403"/>
      <c r="AB321" s="403"/>
      <c r="AC321" s="403"/>
      <c r="AD321" s="403"/>
      <c r="AE321" s="403"/>
    </row>
    <row r="322" ht="15.75" customHeight="1" spans="1:31">
      <c r="A322" s="369"/>
      <c r="B322" s="436" t="s">
        <v>3289</v>
      </c>
      <c r="C322" s="372"/>
      <c r="D322" s="372"/>
      <c r="E322" s="372"/>
      <c r="F322" s="372"/>
      <c r="G322" s="372"/>
      <c r="H322" s="372"/>
      <c r="I322" s="372"/>
      <c r="J322" s="372"/>
      <c r="K322" s="372"/>
      <c r="L322" s="372"/>
      <c r="M322" s="372"/>
      <c r="N322" s="372"/>
      <c r="O322" s="372"/>
      <c r="P322" s="372"/>
      <c r="Q322" s="372"/>
      <c r="R322" s="372"/>
      <c r="S322" s="372"/>
      <c r="T322" s="382"/>
      <c r="U322" s="398"/>
      <c r="V322" s="367"/>
      <c r="W322" s="367"/>
      <c r="X322" s="367"/>
      <c r="Y322" s="367"/>
      <c r="Z322" s="403"/>
      <c r="AA322" s="403"/>
      <c r="AB322" s="403"/>
      <c r="AC322" s="403"/>
      <c r="AD322" s="403"/>
      <c r="AE322" s="403"/>
    </row>
    <row r="323" ht="15.75" customHeight="1" spans="1:31">
      <c r="A323" s="369"/>
      <c r="B323" s="436" t="s">
        <v>3290</v>
      </c>
      <c r="C323" s="372"/>
      <c r="D323" s="372"/>
      <c r="E323" s="372"/>
      <c r="F323" s="372"/>
      <c r="G323" s="372"/>
      <c r="H323" s="372"/>
      <c r="I323" s="372"/>
      <c r="J323" s="372"/>
      <c r="K323" s="372"/>
      <c r="L323" s="372"/>
      <c r="M323" s="372"/>
      <c r="N323" s="372"/>
      <c r="O323" s="372"/>
      <c r="P323" s="372"/>
      <c r="Q323" s="372"/>
      <c r="R323" s="372"/>
      <c r="S323" s="372"/>
      <c r="T323" s="382"/>
      <c r="U323" s="398"/>
      <c r="V323" s="367"/>
      <c r="W323" s="367"/>
      <c r="X323" s="367"/>
      <c r="Y323" s="367"/>
      <c r="Z323" s="403"/>
      <c r="AA323" s="403"/>
      <c r="AB323" s="403"/>
      <c r="AC323" s="403"/>
      <c r="AD323" s="403"/>
      <c r="AE323" s="403"/>
    </row>
    <row r="324" ht="15.75" customHeight="1" spans="1:31">
      <c r="A324" s="369"/>
      <c r="B324" s="436" t="s">
        <v>3291</v>
      </c>
      <c r="C324" s="372"/>
      <c r="D324" s="372"/>
      <c r="E324" s="372"/>
      <c r="F324" s="372"/>
      <c r="G324" s="372"/>
      <c r="H324" s="372"/>
      <c r="I324" s="372"/>
      <c r="J324" s="372"/>
      <c r="K324" s="372"/>
      <c r="L324" s="372"/>
      <c r="M324" s="372"/>
      <c r="N324" s="372"/>
      <c r="O324" s="372"/>
      <c r="P324" s="372"/>
      <c r="Q324" s="372"/>
      <c r="R324" s="372"/>
      <c r="S324" s="372"/>
      <c r="T324" s="382"/>
      <c r="U324" s="398"/>
      <c r="V324" s="367"/>
      <c r="W324" s="367"/>
      <c r="X324" s="367"/>
      <c r="Y324" s="367"/>
      <c r="Z324" s="403"/>
      <c r="AA324" s="403"/>
      <c r="AB324" s="403"/>
      <c r="AC324" s="403"/>
      <c r="AD324" s="403"/>
      <c r="AE324" s="403"/>
    </row>
    <row r="325" ht="15.75" customHeight="1" spans="1:31">
      <c r="A325" s="369"/>
      <c r="B325" s="436" t="s">
        <v>3292</v>
      </c>
      <c r="C325" s="372"/>
      <c r="D325" s="372"/>
      <c r="E325" s="372"/>
      <c r="F325" s="372"/>
      <c r="G325" s="372"/>
      <c r="H325" s="372"/>
      <c r="I325" s="372"/>
      <c r="J325" s="372"/>
      <c r="K325" s="372"/>
      <c r="L325" s="372"/>
      <c r="M325" s="372"/>
      <c r="N325" s="372"/>
      <c r="O325" s="372"/>
      <c r="P325" s="372"/>
      <c r="Q325" s="372"/>
      <c r="R325" s="372"/>
      <c r="S325" s="372"/>
      <c r="T325" s="382"/>
      <c r="U325" s="398"/>
      <c r="V325" s="367"/>
      <c r="W325" s="367"/>
      <c r="X325" s="367"/>
      <c r="Y325" s="367"/>
      <c r="Z325" s="403"/>
      <c r="AA325" s="403"/>
      <c r="AB325" s="403"/>
      <c r="AC325" s="403"/>
      <c r="AD325" s="403"/>
      <c r="AE325" s="403"/>
    </row>
    <row r="326" ht="15.75" customHeight="1" spans="1:31">
      <c r="A326" s="369"/>
      <c r="B326" s="436" t="s">
        <v>3293</v>
      </c>
      <c r="C326" s="372"/>
      <c r="D326" s="372"/>
      <c r="E326" s="372"/>
      <c r="F326" s="372"/>
      <c r="G326" s="372"/>
      <c r="H326" s="372"/>
      <c r="I326" s="372"/>
      <c r="J326" s="372"/>
      <c r="K326" s="372"/>
      <c r="L326" s="372"/>
      <c r="M326" s="372"/>
      <c r="N326" s="372"/>
      <c r="O326" s="372"/>
      <c r="P326" s="372"/>
      <c r="Q326" s="372"/>
      <c r="R326" s="372"/>
      <c r="S326" s="372"/>
      <c r="T326" s="382"/>
      <c r="U326" s="398"/>
      <c r="V326" s="367"/>
      <c r="W326" s="367"/>
      <c r="X326" s="367"/>
      <c r="Y326" s="367"/>
      <c r="Z326" s="403"/>
      <c r="AA326" s="403"/>
      <c r="AB326" s="403"/>
      <c r="AC326" s="403"/>
      <c r="AD326" s="403"/>
      <c r="AE326" s="403"/>
    </row>
    <row r="327" ht="15.75" customHeight="1" spans="1:31">
      <c r="A327" s="369"/>
      <c r="B327" s="436" t="s">
        <v>3294</v>
      </c>
      <c r="C327" s="372"/>
      <c r="D327" s="372"/>
      <c r="E327" s="372"/>
      <c r="F327" s="372"/>
      <c r="G327" s="372"/>
      <c r="H327" s="372"/>
      <c r="I327" s="372"/>
      <c r="J327" s="372"/>
      <c r="K327" s="372"/>
      <c r="L327" s="372"/>
      <c r="M327" s="372"/>
      <c r="N327" s="372"/>
      <c r="O327" s="372"/>
      <c r="P327" s="372"/>
      <c r="Q327" s="372"/>
      <c r="R327" s="372"/>
      <c r="S327" s="372"/>
      <c r="T327" s="382"/>
      <c r="U327" s="398"/>
      <c r="V327" s="367"/>
      <c r="W327" s="367"/>
      <c r="X327" s="367"/>
      <c r="Y327" s="367"/>
      <c r="Z327" s="403"/>
      <c r="AA327" s="403"/>
      <c r="AB327" s="403"/>
      <c r="AC327" s="403"/>
      <c r="AD327" s="403"/>
      <c r="AE327" s="403"/>
    </row>
    <row r="328" ht="15.75" customHeight="1" spans="1:31">
      <c r="A328" s="369"/>
      <c r="B328" s="436" t="s">
        <v>3295</v>
      </c>
      <c r="C328" s="372"/>
      <c r="D328" s="372"/>
      <c r="E328" s="372"/>
      <c r="F328" s="372"/>
      <c r="G328" s="372"/>
      <c r="H328" s="372"/>
      <c r="I328" s="372"/>
      <c r="J328" s="372"/>
      <c r="K328" s="372"/>
      <c r="L328" s="372"/>
      <c r="M328" s="372"/>
      <c r="N328" s="372"/>
      <c r="O328" s="372"/>
      <c r="P328" s="372"/>
      <c r="Q328" s="372"/>
      <c r="R328" s="372"/>
      <c r="S328" s="372"/>
      <c r="T328" s="382"/>
      <c r="U328" s="398"/>
      <c r="V328" s="367"/>
      <c r="W328" s="367"/>
      <c r="X328" s="367"/>
      <c r="Y328" s="367"/>
      <c r="Z328" s="403"/>
      <c r="AA328" s="403"/>
      <c r="AB328" s="403"/>
      <c r="AC328" s="403"/>
      <c r="AD328" s="403"/>
      <c r="AE328" s="403"/>
    </row>
    <row r="329" ht="15.75" customHeight="1" spans="1:31">
      <c r="A329" s="369"/>
      <c r="B329" s="436" t="s">
        <v>3296</v>
      </c>
      <c r="C329" s="372"/>
      <c r="D329" s="372"/>
      <c r="E329" s="372"/>
      <c r="F329" s="372"/>
      <c r="G329" s="372"/>
      <c r="H329" s="372"/>
      <c r="I329" s="372"/>
      <c r="J329" s="372"/>
      <c r="K329" s="372"/>
      <c r="L329" s="372"/>
      <c r="M329" s="372"/>
      <c r="N329" s="372"/>
      <c r="O329" s="372"/>
      <c r="P329" s="372"/>
      <c r="Q329" s="372"/>
      <c r="R329" s="372"/>
      <c r="S329" s="372"/>
      <c r="T329" s="382"/>
      <c r="U329" s="398"/>
      <c r="V329" s="367"/>
      <c r="W329" s="367"/>
      <c r="X329" s="367"/>
      <c r="Y329" s="367"/>
      <c r="Z329" s="403"/>
      <c r="AA329" s="403"/>
      <c r="AB329" s="403"/>
      <c r="AC329" s="403"/>
      <c r="AD329" s="403"/>
      <c r="AE329" s="403"/>
    </row>
    <row r="330" ht="15.75" customHeight="1" spans="1:31">
      <c r="A330" s="369"/>
      <c r="B330" s="436" t="s">
        <v>3297</v>
      </c>
      <c r="C330" s="372"/>
      <c r="D330" s="372"/>
      <c r="E330" s="372"/>
      <c r="F330" s="372"/>
      <c r="G330" s="372"/>
      <c r="H330" s="372"/>
      <c r="I330" s="372"/>
      <c r="J330" s="372"/>
      <c r="K330" s="372"/>
      <c r="L330" s="372"/>
      <c r="M330" s="372"/>
      <c r="N330" s="372"/>
      <c r="O330" s="372"/>
      <c r="P330" s="372"/>
      <c r="Q330" s="372"/>
      <c r="R330" s="372"/>
      <c r="S330" s="372"/>
      <c r="T330" s="382"/>
      <c r="U330" s="398"/>
      <c r="V330" s="367"/>
      <c r="W330" s="367"/>
      <c r="X330" s="367"/>
      <c r="Y330" s="367"/>
      <c r="Z330" s="403"/>
      <c r="AA330" s="403"/>
      <c r="AB330" s="403"/>
      <c r="AC330" s="403"/>
      <c r="AD330" s="403"/>
      <c r="AE330" s="403"/>
    </row>
    <row r="331" ht="15.75" customHeight="1" spans="1:31">
      <c r="A331" s="369"/>
      <c r="B331" s="436" t="s">
        <v>3298</v>
      </c>
      <c r="C331" s="372"/>
      <c r="D331" s="372"/>
      <c r="E331" s="372"/>
      <c r="F331" s="372"/>
      <c r="G331" s="372"/>
      <c r="H331" s="372"/>
      <c r="I331" s="372"/>
      <c r="J331" s="372"/>
      <c r="K331" s="372"/>
      <c r="L331" s="372"/>
      <c r="M331" s="372"/>
      <c r="N331" s="372"/>
      <c r="O331" s="372"/>
      <c r="P331" s="372"/>
      <c r="Q331" s="372"/>
      <c r="R331" s="372"/>
      <c r="S331" s="372"/>
      <c r="T331" s="382"/>
      <c r="U331" s="398"/>
      <c r="V331" s="367"/>
      <c r="W331" s="367"/>
      <c r="X331" s="367"/>
      <c r="Y331" s="367"/>
      <c r="Z331" s="403"/>
      <c r="AA331" s="403"/>
      <c r="AB331" s="403"/>
      <c r="AC331" s="403"/>
      <c r="AD331" s="403"/>
      <c r="AE331" s="403"/>
    </row>
    <row r="332" ht="15.75" customHeight="1" spans="1:31">
      <c r="A332" s="369"/>
      <c r="B332" s="436" t="s">
        <v>3299</v>
      </c>
      <c r="C332" s="372"/>
      <c r="D332" s="372"/>
      <c r="E332" s="372"/>
      <c r="F332" s="372"/>
      <c r="G332" s="372"/>
      <c r="H332" s="372"/>
      <c r="I332" s="372"/>
      <c r="J332" s="372"/>
      <c r="K332" s="372"/>
      <c r="L332" s="372"/>
      <c r="M332" s="372"/>
      <c r="N332" s="372"/>
      <c r="O332" s="372"/>
      <c r="P332" s="372"/>
      <c r="Q332" s="372"/>
      <c r="R332" s="372"/>
      <c r="S332" s="372"/>
      <c r="T332" s="382"/>
      <c r="U332" s="398"/>
      <c r="V332" s="367"/>
      <c r="W332" s="367"/>
      <c r="X332" s="367"/>
      <c r="Y332" s="367"/>
      <c r="Z332" s="403"/>
      <c r="AA332" s="403"/>
      <c r="AB332" s="403"/>
      <c r="AC332" s="403"/>
      <c r="AD332" s="403"/>
      <c r="AE332" s="403"/>
    </row>
    <row r="333" ht="15.75" customHeight="1" spans="1:31">
      <c r="A333" s="369"/>
      <c r="B333" s="436" t="s">
        <v>3300</v>
      </c>
      <c r="C333" s="372"/>
      <c r="D333" s="372"/>
      <c r="E333" s="372"/>
      <c r="F333" s="372"/>
      <c r="G333" s="372"/>
      <c r="H333" s="372"/>
      <c r="I333" s="372"/>
      <c r="J333" s="372"/>
      <c r="K333" s="372"/>
      <c r="L333" s="372"/>
      <c r="M333" s="372"/>
      <c r="N333" s="372"/>
      <c r="O333" s="372"/>
      <c r="P333" s="372"/>
      <c r="Q333" s="372"/>
      <c r="R333" s="372"/>
      <c r="S333" s="372"/>
      <c r="T333" s="382"/>
      <c r="U333" s="398"/>
      <c r="V333" s="367"/>
      <c r="W333" s="367"/>
      <c r="X333" s="367"/>
      <c r="Y333" s="367"/>
      <c r="Z333" s="403"/>
      <c r="AA333" s="403"/>
      <c r="AB333" s="403"/>
      <c r="AC333" s="403"/>
      <c r="AD333" s="403"/>
      <c r="AE333" s="403"/>
    </row>
    <row r="334" ht="15.75" customHeight="1" spans="1:31">
      <c r="A334" s="369"/>
      <c r="B334" s="436" t="s">
        <v>3301</v>
      </c>
      <c r="C334" s="372"/>
      <c r="D334" s="372"/>
      <c r="E334" s="372"/>
      <c r="F334" s="372"/>
      <c r="G334" s="372"/>
      <c r="H334" s="372"/>
      <c r="I334" s="372"/>
      <c r="J334" s="372"/>
      <c r="K334" s="372"/>
      <c r="L334" s="372"/>
      <c r="M334" s="372"/>
      <c r="N334" s="372"/>
      <c r="O334" s="372"/>
      <c r="P334" s="372"/>
      <c r="Q334" s="372"/>
      <c r="R334" s="372"/>
      <c r="S334" s="372"/>
      <c r="T334" s="382"/>
      <c r="U334" s="398"/>
      <c r="V334" s="367"/>
      <c r="W334" s="367"/>
      <c r="X334" s="367"/>
      <c r="Y334" s="367"/>
      <c r="Z334" s="403"/>
      <c r="AA334" s="403"/>
      <c r="AB334" s="403"/>
      <c r="AC334" s="403"/>
      <c r="AD334" s="403"/>
      <c r="AE334" s="403"/>
    </row>
    <row r="335" ht="15.75" customHeight="1" spans="1:31">
      <c r="A335" s="369"/>
      <c r="B335" s="436" t="s">
        <v>3302</v>
      </c>
      <c r="C335" s="372"/>
      <c r="D335" s="372"/>
      <c r="E335" s="372"/>
      <c r="F335" s="372"/>
      <c r="G335" s="372"/>
      <c r="H335" s="372"/>
      <c r="I335" s="372"/>
      <c r="J335" s="372"/>
      <c r="K335" s="372"/>
      <c r="L335" s="372"/>
      <c r="M335" s="372"/>
      <c r="N335" s="372"/>
      <c r="O335" s="372"/>
      <c r="P335" s="372"/>
      <c r="Q335" s="372"/>
      <c r="R335" s="372"/>
      <c r="S335" s="372"/>
      <c r="T335" s="382"/>
      <c r="U335" s="398"/>
      <c r="V335" s="367"/>
      <c r="W335" s="367"/>
      <c r="X335" s="367"/>
      <c r="Y335" s="367"/>
      <c r="Z335" s="403"/>
      <c r="AA335" s="403"/>
      <c r="AB335" s="403"/>
      <c r="AC335" s="403"/>
      <c r="AD335" s="403"/>
      <c r="AE335" s="403"/>
    </row>
    <row r="336" ht="15.75" customHeight="1" spans="1:31">
      <c r="A336" s="369"/>
      <c r="B336" s="436" t="s">
        <v>3303</v>
      </c>
      <c r="C336" s="372"/>
      <c r="D336" s="372"/>
      <c r="E336" s="372"/>
      <c r="F336" s="372"/>
      <c r="G336" s="372"/>
      <c r="H336" s="372"/>
      <c r="I336" s="372"/>
      <c r="J336" s="372"/>
      <c r="K336" s="372"/>
      <c r="L336" s="372"/>
      <c r="M336" s="372"/>
      <c r="N336" s="372"/>
      <c r="O336" s="372"/>
      <c r="P336" s="372"/>
      <c r="Q336" s="372"/>
      <c r="R336" s="372"/>
      <c r="S336" s="372"/>
      <c r="T336" s="382"/>
      <c r="U336" s="398"/>
      <c r="V336" s="367"/>
      <c r="W336" s="367"/>
      <c r="X336" s="367"/>
      <c r="Y336" s="367"/>
      <c r="Z336" s="403"/>
      <c r="AA336" s="403"/>
      <c r="AB336" s="403"/>
      <c r="AC336" s="403"/>
      <c r="AD336" s="403"/>
      <c r="AE336" s="403"/>
    </row>
    <row r="337" ht="15.75" customHeight="1" spans="1:31">
      <c r="A337" s="369"/>
      <c r="B337" s="436" t="s">
        <v>3304</v>
      </c>
      <c r="C337" s="372"/>
      <c r="D337" s="372"/>
      <c r="E337" s="372"/>
      <c r="F337" s="372"/>
      <c r="G337" s="372"/>
      <c r="H337" s="372"/>
      <c r="I337" s="372"/>
      <c r="J337" s="372"/>
      <c r="K337" s="372"/>
      <c r="L337" s="372"/>
      <c r="M337" s="372"/>
      <c r="N337" s="372"/>
      <c r="O337" s="372"/>
      <c r="P337" s="372"/>
      <c r="Q337" s="372"/>
      <c r="R337" s="372"/>
      <c r="S337" s="372"/>
      <c r="T337" s="382"/>
      <c r="U337" s="398"/>
      <c r="V337" s="367"/>
      <c r="W337" s="367"/>
      <c r="X337" s="367"/>
      <c r="Y337" s="367"/>
      <c r="Z337" s="403"/>
      <c r="AA337" s="403"/>
      <c r="AB337" s="403"/>
      <c r="AC337" s="403"/>
      <c r="AD337" s="403"/>
      <c r="AE337" s="403"/>
    </row>
    <row r="338" ht="15.75" customHeight="1" spans="1:31">
      <c r="A338" s="369"/>
      <c r="B338" s="436" t="s">
        <v>3305</v>
      </c>
      <c r="C338" s="372"/>
      <c r="D338" s="372"/>
      <c r="E338" s="372"/>
      <c r="F338" s="372"/>
      <c r="G338" s="372"/>
      <c r="H338" s="372"/>
      <c r="I338" s="372"/>
      <c r="J338" s="372"/>
      <c r="K338" s="372"/>
      <c r="L338" s="372"/>
      <c r="M338" s="372"/>
      <c r="N338" s="372"/>
      <c r="O338" s="372"/>
      <c r="P338" s="372"/>
      <c r="Q338" s="372"/>
      <c r="R338" s="372"/>
      <c r="S338" s="372"/>
      <c r="T338" s="382"/>
      <c r="U338" s="398"/>
      <c r="V338" s="367"/>
      <c r="W338" s="367"/>
      <c r="X338" s="367"/>
      <c r="Y338" s="367"/>
      <c r="Z338" s="403"/>
      <c r="AA338" s="403"/>
      <c r="AB338" s="403"/>
      <c r="AC338" s="403"/>
      <c r="AD338" s="403"/>
      <c r="AE338" s="403"/>
    </row>
    <row r="339" ht="15.75" customHeight="1" spans="1:31">
      <c r="A339" s="369"/>
      <c r="B339" s="436" t="s">
        <v>3306</v>
      </c>
      <c r="C339" s="372"/>
      <c r="D339" s="372"/>
      <c r="E339" s="372"/>
      <c r="F339" s="372"/>
      <c r="G339" s="372"/>
      <c r="H339" s="372"/>
      <c r="I339" s="372"/>
      <c r="J339" s="372"/>
      <c r="K339" s="372"/>
      <c r="L339" s="372"/>
      <c r="M339" s="372"/>
      <c r="N339" s="372"/>
      <c r="O339" s="372"/>
      <c r="P339" s="372"/>
      <c r="Q339" s="372"/>
      <c r="R339" s="372"/>
      <c r="S339" s="372"/>
      <c r="T339" s="382"/>
      <c r="U339" s="398"/>
      <c r="V339" s="367"/>
      <c r="W339" s="367"/>
      <c r="X339" s="367"/>
      <c r="Y339" s="367"/>
      <c r="Z339" s="403"/>
      <c r="AA339" s="403"/>
      <c r="AB339" s="403"/>
      <c r="AC339" s="403"/>
      <c r="AD339" s="403"/>
      <c r="AE339" s="403"/>
    </row>
    <row r="340" ht="15.75" customHeight="1" spans="1:31">
      <c r="A340" s="369"/>
      <c r="B340" s="436" t="s">
        <v>3307</v>
      </c>
      <c r="C340" s="372"/>
      <c r="D340" s="372"/>
      <c r="E340" s="372"/>
      <c r="F340" s="372"/>
      <c r="G340" s="372"/>
      <c r="H340" s="372"/>
      <c r="I340" s="372"/>
      <c r="J340" s="372"/>
      <c r="K340" s="372"/>
      <c r="L340" s="372"/>
      <c r="M340" s="372"/>
      <c r="N340" s="372"/>
      <c r="O340" s="372"/>
      <c r="P340" s="372"/>
      <c r="Q340" s="372"/>
      <c r="R340" s="372"/>
      <c r="S340" s="372"/>
      <c r="T340" s="382"/>
      <c r="U340" s="398"/>
      <c r="V340" s="367"/>
      <c r="W340" s="367"/>
      <c r="X340" s="367"/>
      <c r="Y340" s="367"/>
      <c r="Z340" s="403"/>
      <c r="AA340" s="403"/>
      <c r="AB340" s="403"/>
      <c r="AC340" s="403"/>
      <c r="AD340" s="403"/>
      <c r="AE340" s="403"/>
    </row>
    <row r="341" ht="15.75" customHeight="1" spans="1:31">
      <c r="A341" s="369"/>
      <c r="B341" s="436" t="s">
        <v>3308</v>
      </c>
      <c r="C341" s="372"/>
      <c r="D341" s="372"/>
      <c r="E341" s="372"/>
      <c r="F341" s="372"/>
      <c r="G341" s="372"/>
      <c r="H341" s="372"/>
      <c r="I341" s="372"/>
      <c r="J341" s="372"/>
      <c r="K341" s="372"/>
      <c r="L341" s="372"/>
      <c r="M341" s="372"/>
      <c r="N341" s="372"/>
      <c r="O341" s="372"/>
      <c r="P341" s="372"/>
      <c r="Q341" s="372"/>
      <c r="R341" s="372"/>
      <c r="S341" s="372"/>
      <c r="T341" s="382"/>
      <c r="U341" s="398"/>
      <c r="V341" s="367"/>
      <c r="W341" s="367"/>
      <c r="X341" s="367"/>
      <c r="Y341" s="367"/>
      <c r="Z341" s="403"/>
      <c r="AA341" s="403"/>
      <c r="AB341" s="403"/>
      <c r="AC341" s="403"/>
      <c r="AD341" s="403"/>
      <c r="AE341" s="403"/>
    </row>
    <row r="342" ht="15.75" customHeight="1" spans="1:31">
      <c r="A342" s="369"/>
      <c r="B342" s="436" t="s">
        <v>3309</v>
      </c>
      <c r="C342" s="372"/>
      <c r="D342" s="372"/>
      <c r="E342" s="372"/>
      <c r="F342" s="372"/>
      <c r="G342" s="372"/>
      <c r="H342" s="372"/>
      <c r="I342" s="372"/>
      <c r="J342" s="372"/>
      <c r="K342" s="372"/>
      <c r="L342" s="372"/>
      <c r="M342" s="372"/>
      <c r="N342" s="372"/>
      <c r="O342" s="372"/>
      <c r="P342" s="372"/>
      <c r="Q342" s="372"/>
      <c r="R342" s="372"/>
      <c r="S342" s="372"/>
      <c r="T342" s="382"/>
      <c r="U342" s="398"/>
      <c r="V342" s="367"/>
      <c r="W342" s="367"/>
      <c r="X342" s="367"/>
      <c r="Y342" s="367"/>
      <c r="Z342" s="403"/>
      <c r="AA342" s="403"/>
      <c r="AB342" s="403"/>
      <c r="AC342" s="403"/>
      <c r="AD342" s="403"/>
      <c r="AE342" s="403"/>
    </row>
    <row r="343" ht="15.75" customHeight="1" spans="1:31">
      <c r="A343" s="369"/>
      <c r="B343" s="436" t="s">
        <v>3310</v>
      </c>
      <c r="C343" s="372"/>
      <c r="D343" s="372"/>
      <c r="E343" s="372"/>
      <c r="F343" s="372"/>
      <c r="G343" s="372"/>
      <c r="H343" s="372"/>
      <c r="I343" s="372"/>
      <c r="J343" s="372"/>
      <c r="K343" s="372"/>
      <c r="L343" s="372"/>
      <c r="M343" s="372"/>
      <c r="N343" s="372"/>
      <c r="O343" s="372"/>
      <c r="P343" s="372"/>
      <c r="Q343" s="372"/>
      <c r="R343" s="372"/>
      <c r="S343" s="372"/>
      <c r="T343" s="382"/>
      <c r="U343" s="398"/>
      <c r="V343" s="367"/>
      <c r="W343" s="367"/>
      <c r="X343" s="367"/>
      <c r="Y343" s="367"/>
      <c r="Z343" s="403"/>
      <c r="AA343" s="403"/>
      <c r="AB343" s="403"/>
      <c r="AC343" s="403"/>
      <c r="AD343" s="403"/>
      <c r="AE343" s="403"/>
    </row>
    <row r="344" ht="15.75" customHeight="1" spans="1:31">
      <c r="A344" s="369"/>
      <c r="B344" s="436" t="s">
        <v>3311</v>
      </c>
      <c r="C344" s="372"/>
      <c r="D344" s="372"/>
      <c r="E344" s="372"/>
      <c r="F344" s="372"/>
      <c r="G344" s="372"/>
      <c r="H344" s="372"/>
      <c r="I344" s="372"/>
      <c r="J344" s="372"/>
      <c r="K344" s="372"/>
      <c r="L344" s="372"/>
      <c r="M344" s="372"/>
      <c r="N344" s="372"/>
      <c r="O344" s="372"/>
      <c r="P344" s="372"/>
      <c r="Q344" s="372"/>
      <c r="R344" s="372"/>
      <c r="S344" s="372"/>
      <c r="T344" s="382"/>
      <c r="U344" s="398"/>
      <c r="V344" s="367"/>
      <c r="W344" s="367"/>
      <c r="X344" s="367"/>
      <c r="Y344" s="367"/>
      <c r="Z344" s="403"/>
      <c r="AA344" s="403"/>
      <c r="AB344" s="403"/>
      <c r="AC344" s="403"/>
      <c r="AD344" s="403"/>
      <c r="AE344" s="403"/>
    </row>
    <row r="345" ht="15.75" customHeight="1" spans="1:31">
      <c r="A345" s="369"/>
      <c r="B345" s="436" t="s">
        <v>3312</v>
      </c>
      <c r="C345" s="372"/>
      <c r="D345" s="372"/>
      <c r="E345" s="372"/>
      <c r="F345" s="372"/>
      <c r="G345" s="372"/>
      <c r="H345" s="372"/>
      <c r="I345" s="372"/>
      <c r="J345" s="372"/>
      <c r="K345" s="372"/>
      <c r="L345" s="372"/>
      <c r="M345" s="372"/>
      <c r="N345" s="372"/>
      <c r="O345" s="372"/>
      <c r="P345" s="372"/>
      <c r="Q345" s="372"/>
      <c r="R345" s="372"/>
      <c r="S345" s="372"/>
      <c r="T345" s="382"/>
      <c r="U345" s="398"/>
      <c r="V345" s="367"/>
      <c r="W345" s="367"/>
      <c r="X345" s="367"/>
      <c r="Y345" s="367"/>
      <c r="Z345" s="403"/>
      <c r="AA345" s="403"/>
      <c r="AB345" s="403"/>
      <c r="AC345" s="403"/>
      <c r="AD345" s="403"/>
      <c r="AE345" s="403"/>
    </row>
    <row r="346" ht="15.75" customHeight="1" spans="1:31">
      <c r="A346" s="391"/>
      <c r="B346" s="436" t="s">
        <v>3313</v>
      </c>
      <c r="C346" s="372"/>
      <c r="D346" s="372"/>
      <c r="E346" s="372"/>
      <c r="F346" s="372"/>
      <c r="G346" s="372"/>
      <c r="H346" s="372"/>
      <c r="I346" s="372"/>
      <c r="J346" s="372"/>
      <c r="K346" s="372"/>
      <c r="L346" s="372"/>
      <c r="M346" s="372"/>
      <c r="N346" s="372"/>
      <c r="O346" s="372"/>
      <c r="P346" s="372"/>
      <c r="Q346" s="372"/>
      <c r="R346" s="372"/>
      <c r="S346" s="372"/>
      <c r="T346" s="382"/>
      <c r="U346" s="398"/>
      <c r="V346" s="367"/>
      <c r="W346" s="367"/>
      <c r="X346" s="367"/>
      <c r="Y346" s="367"/>
      <c r="Z346" s="403"/>
      <c r="AA346" s="403"/>
      <c r="AB346" s="403"/>
      <c r="AC346" s="403"/>
      <c r="AD346" s="403"/>
      <c r="AE346" s="403"/>
    </row>
    <row r="347" ht="15.75" customHeight="1" spans="1:31">
      <c r="A347" s="391"/>
      <c r="B347" s="436" t="s">
        <v>3314</v>
      </c>
      <c r="C347" s="372"/>
      <c r="D347" s="372"/>
      <c r="E347" s="372"/>
      <c r="F347" s="372"/>
      <c r="G347" s="372"/>
      <c r="H347" s="372"/>
      <c r="I347" s="372"/>
      <c r="J347" s="372"/>
      <c r="K347" s="372"/>
      <c r="L347" s="372"/>
      <c r="M347" s="372"/>
      <c r="N347" s="372"/>
      <c r="O347" s="372"/>
      <c r="P347" s="372"/>
      <c r="Q347" s="372"/>
      <c r="R347" s="372"/>
      <c r="S347" s="372"/>
      <c r="T347" s="382"/>
      <c r="U347" s="398"/>
      <c r="V347" s="367"/>
      <c r="W347" s="367"/>
      <c r="X347" s="367"/>
      <c r="Y347" s="367"/>
      <c r="Z347" s="403"/>
      <c r="AA347" s="403"/>
      <c r="AB347" s="403"/>
      <c r="AC347" s="403"/>
      <c r="AD347" s="403"/>
      <c r="AE347" s="403"/>
    </row>
    <row r="348" ht="15.75" customHeight="1" spans="1:31">
      <c r="A348" s="391"/>
      <c r="B348" s="436" t="s">
        <v>3315</v>
      </c>
      <c r="C348" s="372"/>
      <c r="D348" s="372"/>
      <c r="E348" s="372"/>
      <c r="F348" s="372"/>
      <c r="G348" s="372"/>
      <c r="H348" s="372"/>
      <c r="I348" s="372"/>
      <c r="J348" s="372"/>
      <c r="K348" s="372"/>
      <c r="L348" s="372"/>
      <c r="M348" s="372"/>
      <c r="N348" s="372"/>
      <c r="O348" s="372"/>
      <c r="P348" s="372"/>
      <c r="Q348" s="372"/>
      <c r="R348" s="372"/>
      <c r="S348" s="372"/>
      <c r="T348" s="382"/>
      <c r="U348" s="398"/>
      <c r="V348" s="367"/>
      <c r="W348" s="367"/>
      <c r="X348" s="367"/>
      <c r="Y348" s="367"/>
      <c r="Z348" s="403"/>
      <c r="AA348" s="403"/>
      <c r="AB348" s="403"/>
      <c r="AC348" s="403"/>
      <c r="AD348" s="403"/>
      <c r="AE348" s="403"/>
    </row>
    <row r="349" ht="15.75" customHeight="1" spans="1:31">
      <c r="A349" s="391"/>
      <c r="B349" s="436" t="s">
        <v>3316</v>
      </c>
      <c r="C349" s="372"/>
      <c r="D349" s="372"/>
      <c r="E349" s="372"/>
      <c r="F349" s="372"/>
      <c r="G349" s="372"/>
      <c r="H349" s="372"/>
      <c r="I349" s="372"/>
      <c r="J349" s="372"/>
      <c r="K349" s="372"/>
      <c r="L349" s="372"/>
      <c r="M349" s="372"/>
      <c r="N349" s="372"/>
      <c r="O349" s="372"/>
      <c r="P349" s="372"/>
      <c r="Q349" s="372"/>
      <c r="R349" s="372"/>
      <c r="S349" s="372"/>
      <c r="T349" s="382"/>
      <c r="U349" s="398"/>
      <c r="V349" s="367"/>
      <c r="W349" s="367"/>
      <c r="X349" s="367"/>
      <c r="Y349" s="367"/>
      <c r="Z349" s="403"/>
      <c r="AA349" s="403"/>
      <c r="AB349" s="403"/>
      <c r="AC349" s="403"/>
      <c r="AD349" s="403"/>
      <c r="AE349" s="403"/>
    </row>
    <row r="350" ht="15.75" customHeight="1" spans="1:31">
      <c r="A350" s="391"/>
      <c r="B350" s="436" t="s">
        <v>3317</v>
      </c>
      <c r="C350" s="372"/>
      <c r="D350" s="372"/>
      <c r="E350" s="372"/>
      <c r="F350" s="372"/>
      <c r="G350" s="372"/>
      <c r="H350" s="372"/>
      <c r="I350" s="372"/>
      <c r="J350" s="372"/>
      <c r="K350" s="372"/>
      <c r="L350" s="372"/>
      <c r="M350" s="372"/>
      <c r="N350" s="372"/>
      <c r="O350" s="372"/>
      <c r="P350" s="372"/>
      <c r="Q350" s="372"/>
      <c r="R350" s="372"/>
      <c r="S350" s="372"/>
      <c r="T350" s="382"/>
      <c r="U350" s="398"/>
      <c r="V350" s="367"/>
      <c r="W350" s="367"/>
      <c r="X350" s="367"/>
      <c r="Y350" s="367"/>
      <c r="Z350" s="403"/>
      <c r="AA350" s="403"/>
      <c r="AB350" s="403"/>
      <c r="AC350" s="403"/>
      <c r="AD350" s="403"/>
      <c r="AE350" s="403"/>
    </row>
    <row r="351" ht="15.75" customHeight="1" spans="1:31">
      <c r="A351" s="391"/>
      <c r="B351" s="436" t="s">
        <v>3318</v>
      </c>
      <c r="C351" s="372"/>
      <c r="D351" s="372"/>
      <c r="E351" s="372"/>
      <c r="F351" s="372"/>
      <c r="G351" s="372"/>
      <c r="H351" s="372"/>
      <c r="I351" s="372"/>
      <c r="J351" s="372"/>
      <c r="K351" s="372"/>
      <c r="L351" s="372"/>
      <c r="M351" s="372"/>
      <c r="N351" s="372"/>
      <c r="O351" s="372"/>
      <c r="P351" s="372"/>
      <c r="Q351" s="372"/>
      <c r="R351" s="372"/>
      <c r="S351" s="372"/>
      <c r="T351" s="382"/>
      <c r="U351" s="398"/>
      <c r="V351" s="367"/>
      <c r="W351" s="367"/>
      <c r="X351" s="367"/>
      <c r="Y351" s="367"/>
      <c r="Z351" s="403"/>
      <c r="AA351" s="403"/>
      <c r="AB351" s="403"/>
      <c r="AC351" s="403"/>
      <c r="AD351" s="403"/>
      <c r="AE351" s="403"/>
    </row>
    <row r="352" ht="15.75" customHeight="1" spans="1:31">
      <c r="A352" s="391"/>
      <c r="B352" s="436" t="s">
        <v>3319</v>
      </c>
      <c r="C352" s="372"/>
      <c r="D352" s="372"/>
      <c r="E352" s="372"/>
      <c r="F352" s="372"/>
      <c r="G352" s="372"/>
      <c r="H352" s="372"/>
      <c r="I352" s="372"/>
      <c r="J352" s="372"/>
      <c r="K352" s="372"/>
      <c r="L352" s="372"/>
      <c r="M352" s="372"/>
      <c r="N352" s="372"/>
      <c r="O352" s="372"/>
      <c r="P352" s="372"/>
      <c r="Q352" s="372"/>
      <c r="R352" s="372"/>
      <c r="S352" s="372"/>
      <c r="T352" s="382"/>
      <c r="U352" s="398"/>
      <c r="V352" s="367"/>
      <c r="W352" s="367"/>
      <c r="X352" s="367"/>
      <c r="Y352" s="367"/>
      <c r="Z352" s="403"/>
      <c r="AA352" s="403"/>
      <c r="AB352" s="403"/>
      <c r="AC352" s="403"/>
      <c r="AD352" s="403"/>
      <c r="AE352" s="403"/>
    </row>
    <row r="353" ht="15.75" customHeight="1" spans="1:31">
      <c r="A353" s="391"/>
      <c r="B353" s="436" t="s">
        <v>3320</v>
      </c>
      <c r="C353" s="372"/>
      <c r="D353" s="372"/>
      <c r="E353" s="372"/>
      <c r="F353" s="372"/>
      <c r="G353" s="372"/>
      <c r="H353" s="372"/>
      <c r="I353" s="372"/>
      <c r="J353" s="372"/>
      <c r="K353" s="372"/>
      <c r="L353" s="372"/>
      <c r="M353" s="372"/>
      <c r="N353" s="372"/>
      <c r="O353" s="372"/>
      <c r="P353" s="372"/>
      <c r="Q353" s="372"/>
      <c r="R353" s="372"/>
      <c r="S353" s="372"/>
      <c r="T353" s="382"/>
      <c r="U353" s="398"/>
      <c r="V353" s="367"/>
      <c r="W353" s="367"/>
      <c r="X353" s="367"/>
      <c r="Y353" s="367"/>
      <c r="Z353" s="403"/>
      <c r="AA353" s="403"/>
      <c r="AB353" s="403"/>
      <c r="AC353" s="403"/>
      <c r="AD353" s="403"/>
      <c r="AE353" s="403"/>
    </row>
    <row r="354" ht="15.75" customHeight="1" spans="1:31">
      <c r="A354" s="391"/>
      <c r="B354" s="436" t="s">
        <v>3321</v>
      </c>
      <c r="C354" s="372"/>
      <c r="D354" s="372"/>
      <c r="E354" s="372"/>
      <c r="F354" s="372"/>
      <c r="G354" s="372"/>
      <c r="H354" s="372"/>
      <c r="I354" s="372"/>
      <c r="J354" s="372"/>
      <c r="K354" s="372"/>
      <c r="L354" s="372"/>
      <c r="M354" s="372"/>
      <c r="N354" s="372"/>
      <c r="O354" s="372"/>
      <c r="P354" s="372"/>
      <c r="Q354" s="372"/>
      <c r="R354" s="372"/>
      <c r="S354" s="372"/>
      <c r="T354" s="382"/>
      <c r="U354" s="398"/>
      <c r="V354" s="367"/>
      <c r="W354" s="367"/>
      <c r="X354" s="367"/>
      <c r="Y354" s="367"/>
      <c r="Z354" s="403"/>
      <c r="AA354" s="403"/>
      <c r="AB354" s="403"/>
      <c r="AC354" s="403"/>
      <c r="AD354" s="403"/>
      <c r="AE354" s="403"/>
    </row>
    <row r="355" ht="15.75" customHeight="1" spans="1:31">
      <c r="A355" s="391"/>
      <c r="B355" s="436" t="s">
        <v>3322</v>
      </c>
      <c r="C355" s="372"/>
      <c r="D355" s="372"/>
      <c r="E355" s="372"/>
      <c r="F355" s="372"/>
      <c r="G355" s="372"/>
      <c r="H355" s="372"/>
      <c r="I355" s="372"/>
      <c r="J355" s="372"/>
      <c r="K355" s="372"/>
      <c r="L355" s="372"/>
      <c r="M355" s="372"/>
      <c r="N355" s="372"/>
      <c r="O355" s="372"/>
      <c r="P355" s="372"/>
      <c r="Q355" s="372"/>
      <c r="R355" s="372"/>
      <c r="S355" s="372"/>
      <c r="T355" s="382"/>
      <c r="U355" s="398"/>
      <c r="V355" s="367"/>
      <c r="W355" s="367"/>
      <c r="X355" s="367"/>
      <c r="Y355" s="367"/>
      <c r="Z355" s="403"/>
      <c r="AA355" s="403"/>
      <c r="AB355" s="403"/>
      <c r="AC355" s="403"/>
      <c r="AD355" s="403"/>
      <c r="AE355" s="403"/>
    </row>
    <row r="356" ht="15.75" customHeight="1" spans="1:31">
      <c r="A356" s="391"/>
      <c r="B356" s="436" t="s">
        <v>3323</v>
      </c>
      <c r="C356" s="372"/>
      <c r="D356" s="372"/>
      <c r="E356" s="372"/>
      <c r="F356" s="372"/>
      <c r="G356" s="372"/>
      <c r="H356" s="372"/>
      <c r="I356" s="372"/>
      <c r="J356" s="372"/>
      <c r="K356" s="372"/>
      <c r="L356" s="372"/>
      <c r="M356" s="372"/>
      <c r="N356" s="372"/>
      <c r="O356" s="372"/>
      <c r="P356" s="372"/>
      <c r="Q356" s="372"/>
      <c r="R356" s="372"/>
      <c r="S356" s="372"/>
      <c r="T356" s="382"/>
      <c r="U356" s="398"/>
      <c r="V356" s="367"/>
      <c r="W356" s="367"/>
      <c r="X356" s="367"/>
      <c r="Y356" s="367"/>
      <c r="Z356" s="403"/>
      <c r="AA356" s="403"/>
      <c r="AB356" s="403"/>
      <c r="AC356" s="403"/>
      <c r="AD356" s="403"/>
      <c r="AE356" s="403"/>
    </row>
    <row r="357" ht="15.75" customHeight="1" spans="1:31">
      <c r="A357" s="391"/>
      <c r="B357" s="436" t="s">
        <v>3324</v>
      </c>
      <c r="C357" s="372"/>
      <c r="D357" s="372"/>
      <c r="E357" s="372"/>
      <c r="F357" s="372"/>
      <c r="G357" s="372"/>
      <c r="H357" s="372"/>
      <c r="I357" s="372"/>
      <c r="J357" s="372"/>
      <c r="K357" s="372"/>
      <c r="L357" s="372"/>
      <c r="M357" s="372"/>
      <c r="N357" s="372"/>
      <c r="O357" s="372"/>
      <c r="P357" s="372"/>
      <c r="Q357" s="372"/>
      <c r="R357" s="372"/>
      <c r="S357" s="372"/>
      <c r="T357" s="382"/>
      <c r="U357" s="398"/>
      <c r="V357" s="367"/>
      <c r="W357" s="367"/>
      <c r="X357" s="367"/>
      <c r="Y357" s="367"/>
      <c r="Z357" s="403"/>
      <c r="AA357" s="403"/>
      <c r="AB357" s="403"/>
      <c r="AC357" s="403"/>
      <c r="AD357" s="403"/>
      <c r="AE357" s="403"/>
    </row>
    <row r="358" ht="15.75" customHeight="1" spans="1:31">
      <c r="A358" s="391"/>
      <c r="B358" s="437" t="s">
        <v>3325</v>
      </c>
      <c r="C358" s="375"/>
      <c r="D358" s="375"/>
      <c r="E358" s="375"/>
      <c r="F358" s="375"/>
      <c r="G358" s="375"/>
      <c r="H358" s="375"/>
      <c r="I358" s="375"/>
      <c r="J358" s="375"/>
      <c r="K358" s="375"/>
      <c r="L358" s="375"/>
      <c r="M358" s="375"/>
      <c r="N358" s="375"/>
      <c r="O358" s="375"/>
      <c r="P358" s="375"/>
      <c r="Q358" s="375"/>
      <c r="R358" s="375"/>
      <c r="S358" s="375"/>
      <c r="T358" s="394"/>
      <c r="U358" s="398"/>
      <c r="V358" s="367"/>
      <c r="W358" s="367"/>
      <c r="X358" s="367"/>
      <c r="Y358" s="367"/>
      <c r="Z358" s="403"/>
      <c r="AA358" s="403"/>
      <c r="AB358" s="403"/>
      <c r="AC358" s="403"/>
      <c r="AD358" s="403"/>
      <c r="AE358" s="403"/>
    </row>
  </sheetData>
  <mergeCells count="408">
    <mergeCell ref="B2:R2"/>
    <mergeCell ref="B3:R3"/>
    <mergeCell ref="T3:Y3"/>
    <mergeCell ref="B4:R4"/>
    <mergeCell ref="U4:Y4"/>
    <mergeCell ref="B5:R5"/>
    <mergeCell ref="U5:Y5"/>
    <mergeCell ref="B6:R6"/>
    <mergeCell ref="U6:Y6"/>
    <mergeCell ref="B7:R7"/>
    <mergeCell ref="U7:Y7"/>
    <mergeCell ref="B8:R8"/>
    <mergeCell ref="U8:Y8"/>
    <mergeCell ref="B9:R9"/>
    <mergeCell ref="U9:Y9"/>
    <mergeCell ref="B10:R10"/>
    <mergeCell ref="U10:Y10"/>
    <mergeCell ref="B11:R11"/>
    <mergeCell ref="U11:Y11"/>
    <mergeCell ref="B12:R12"/>
    <mergeCell ref="U12:Y12"/>
    <mergeCell ref="B13:R13"/>
    <mergeCell ref="U13:Y13"/>
    <mergeCell ref="B14:R14"/>
    <mergeCell ref="U14:Y14"/>
    <mergeCell ref="B15:R15"/>
    <mergeCell ref="U15:Y15"/>
    <mergeCell ref="B16:R16"/>
    <mergeCell ref="B17:R17"/>
    <mergeCell ref="B18:R18"/>
    <mergeCell ref="T18:Y18"/>
    <mergeCell ref="B19:R19"/>
    <mergeCell ref="T19:Y19"/>
    <mergeCell ref="B20:R20"/>
    <mergeCell ref="T20:Y20"/>
    <mergeCell ref="T21:Y21"/>
    <mergeCell ref="B22:R22"/>
    <mergeCell ref="T22:Y22"/>
    <mergeCell ref="B23:R23"/>
    <mergeCell ref="T23:Y23"/>
    <mergeCell ref="B24:R24"/>
    <mergeCell ref="T24:Y24"/>
    <mergeCell ref="B25:R25"/>
    <mergeCell ref="T25:Y25"/>
    <mergeCell ref="B26:R26"/>
    <mergeCell ref="T26:Y26"/>
    <mergeCell ref="B27:R27"/>
    <mergeCell ref="T27:Y27"/>
    <mergeCell ref="B28:R28"/>
    <mergeCell ref="T28:Y28"/>
    <mergeCell ref="B29:R29"/>
    <mergeCell ref="T29:Y29"/>
    <mergeCell ref="B30:R30"/>
    <mergeCell ref="T30:Y30"/>
    <mergeCell ref="B31:R31"/>
    <mergeCell ref="T31:Y31"/>
    <mergeCell ref="B32:R32"/>
    <mergeCell ref="T32:Y32"/>
    <mergeCell ref="B33:R33"/>
    <mergeCell ref="T33:Y33"/>
    <mergeCell ref="B34:R34"/>
    <mergeCell ref="T34:Y34"/>
    <mergeCell ref="B35:R35"/>
    <mergeCell ref="T35:Y35"/>
    <mergeCell ref="T36:Y36"/>
    <mergeCell ref="B37:R37"/>
    <mergeCell ref="B38:R38"/>
    <mergeCell ref="T38:Y38"/>
    <mergeCell ref="B39:R39"/>
    <mergeCell ref="B40:R40"/>
    <mergeCell ref="B41:R41"/>
    <mergeCell ref="B42:R42"/>
    <mergeCell ref="B43:R43"/>
    <mergeCell ref="B44:R44"/>
    <mergeCell ref="B45:R45"/>
    <mergeCell ref="B46:R46"/>
    <mergeCell ref="B47:R47"/>
    <mergeCell ref="B48:R48"/>
    <mergeCell ref="B49:R49"/>
    <mergeCell ref="B50:R50"/>
    <mergeCell ref="B51:R51"/>
    <mergeCell ref="B52:R52"/>
    <mergeCell ref="B53:R53"/>
    <mergeCell ref="B54:R54"/>
    <mergeCell ref="B55:R55"/>
    <mergeCell ref="B56:R56"/>
    <mergeCell ref="B57:R57"/>
    <mergeCell ref="B58:R58"/>
    <mergeCell ref="B59:R59"/>
    <mergeCell ref="B60:R60"/>
    <mergeCell ref="B61:R61"/>
    <mergeCell ref="B62:R62"/>
    <mergeCell ref="B63:R63"/>
    <mergeCell ref="B64:R64"/>
    <mergeCell ref="B65:R65"/>
    <mergeCell ref="B69:J69"/>
    <mergeCell ref="B71:Y71"/>
    <mergeCell ref="B72:Y72"/>
    <mergeCell ref="B73:Y73"/>
    <mergeCell ref="B74:Y74"/>
    <mergeCell ref="B75:Y75"/>
    <mergeCell ref="B76:Y76"/>
    <mergeCell ref="B77:Y77"/>
    <mergeCell ref="B78:Y78"/>
    <mergeCell ref="B79:Y79"/>
    <mergeCell ref="B80:Y80"/>
    <mergeCell ref="B81:Y81"/>
    <mergeCell ref="B82:Y82"/>
    <mergeCell ref="B83:Y83"/>
    <mergeCell ref="B84:Y84"/>
    <mergeCell ref="B85:Y85"/>
    <mergeCell ref="B86:Y86"/>
    <mergeCell ref="B87:Y87"/>
    <mergeCell ref="B88:Y88"/>
    <mergeCell ref="B89:Y89"/>
    <mergeCell ref="B90:Y90"/>
    <mergeCell ref="B91:Y91"/>
    <mergeCell ref="B92:Y92"/>
    <mergeCell ref="B93:Y93"/>
    <mergeCell ref="B94:Y94"/>
    <mergeCell ref="B95:Y95"/>
    <mergeCell ref="B96:Y96"/>
    <mergeCell ref="B98:N98"/>
    <mergeCell ref="B99:N99"/>
    <mergeCell ref="Q99:Y99"/>
    <mergeCell ref="B100:N100"/>
    <mergeCell ref="Q100:Y100"/>
    <mergeCell ref="B101:N101"/>
    <mergeCell ref="Q101:Y101"/>
    <mergeCell ref="B102:N102"/>
    <mergeCell ref="Q102:Y102"/>
    <mergeCell ref="B103:N103"/>
    <mergeCell ref="Q103:Y103"/>
    <mergeCell ref="B104:N104"/>
    <mergeCell ref="Q104:Y104"/>
    <mergeCell ref="B105:N105"/>
    <mergeCell ref="Q105:Y105"/>
    <mergeCell ref="B106:N106"/>
    <mergeCell ref="Q106:Y106"/>
    <mergeCell ref="B107:N107"/>
    <mergeCell ref="Q107:Y107"/>
    <mergeCell ref="B108:N108"/>
    <mergeCell ref="B109:N109"/>
    <mergeCell ref="B110:N110"/>
    <mergeCell ref="B111:N111"/>
    <mergeCell ref="B113:N113"/>
    <mergeCell ref="Q113:Y113"/>
    <mergeCell ref="B114:N114"/>
    <mergeCell ref="Q114:Y114"/>
    <mergeCell ref="B115:N115"/>
    <mergeCell ref="Q115:Y115"/>
    <mergeCell ref="B116:N116"/>
    <mergeCell ref="Q116:Y116"/>
    <mergeCell ref="B117:N117"/>
    <mergeCell ref="Q117:Y117"/>
    <mergeCell ref="B118:N118"/>
    <mergeCell ref="Q118:Y118"/>
    <mergeCell ref="B119:N119"/>
    <mergeCell ref="Q119:Y119"/>
    <mergeCell ref="B120:N120"/>
    <mergeCell ref="Q120:Y120"/>
    <mergeCell ref="B121:N121"/>
    <mergeCell ref="Q121:Y121"/>
    <mergeCell ref="B122:N122"/>
    <mergeCell ref="Q122:Y122"/>
    <mergeCell ref="B123:N123"/>
    <mergeCell ref="Q123:Y123"/>
    <mergeCell ref="B124:N124"/>
    <mergeCell ref="Q124:Y124"/>
    <mergeCell ref="B125:N125"/>
    <mergeCell ref="B126:N126"/>
    <mergeCell ref="B127:N127"/>
    <mergeCell ref="B128:N128"/>
    <mergeCell ref="B129:N129"/>
    <mergeCell ref="B130:N130"/>
    <mergeCell ref="B131:N131"/>
    <mergeCell ref="B132:N132"/>
    <mergeCell ref="B134:N134"/>
    <mergeCell ref="B135:N135"/>
    <mergeCell ref="B136:N136"/>
    <mergeCell ref="B137:N137"/>
    <mergeCell ref="B138:N138"/>
    <mergeCell ref="B139:N139"/>
    <mergeCell ref="B140:N140"/>
    <mergeCell ref="B141:N141"/>
    <mergeCell ref="B142:N142"/>
    <mergeCell ref="B143:N143"/>
    <mergeCell ref="B144:N144"/>
    <mergeCell ref="B146:T146"/>
    <mergeCell ref="B147:T147"/>
    <mergeCell ref="B148:T148"/>
    <mergeCell ref="B149:T149"/>
    <mergeCell ref="B150:T150"/>
    <mergeCell ref="B151:T151"/>
    <mergeCell ref="B152:T152"/>
    <mergeCell ref="B153:T153"/>
    <mergeCell ref="B154:T154"/>
    <mergeCell ref="B155:T155"/>
    <mergeCell ref="B156:T156"/>
    <mergeCell ref="B157:T157"/>
    <mergeCell ref="B158:T158"/>
    <mergeCell ref="B159:T159"/>
    <mergeCell ref="B160:T160"/>
    <mergeCell ref="B161:T161"/>
    <mergeCell ref="B162:T162"/>
    <mergeCell ref="B163:T163"/>
    <mergeCell ref="B164:T164"/>
    <mergeCell ref="B165:T165"/>
    <mergeCell ref="B166:T166"/>
    <mergeCell ref="B167:T167"/>
    <mergeCell ref="B168:T168"/>
    <mergeCell ref="B169:T169"/>
    <mergeCell ref="B170:T170"/>
    <mergeCell ref="B171:T171"/>
    <mergeCell ref="B172:T172"/>
    <mergeCell ref="B173:T173"/>
    <mergeCell ref="B174:T174"/>
    <mergeCell ref="B175:T175"/>
    <mergeCell ref="B176:T176"/>
    <mergeCell ref="B177:T177"/>
    <mergeCell ref="B178:T178"/>
    <mergeCell ref="B179:T179"/>
    <mergeCell ref="B180:T180"/>
    <mergeCell ref="B181:T181"/>
    <mergeCell ref="B182:T182"/>
    <mergeCell ref="B183:T183"/>
    <mergeCell ref="B184:T184"/>
    <mergeCell ref="B185:T185"/>
    <mergeCell ref="B186:T186"/>
    <mergeCell ref="B187:T187"/>
    <mergeCell ref="B188:T188"/>
    <mergeCell ref="B189:T189"/>
    <mergeCell ref="B190:T190"/>
    <mergeCell ref="B191:T191"/>
    <mergeCell ref="B192:T192"/>
    <mergeCell ref="B193:T193"/>
    <mergeCell ref="B194:T194"/>
    <mergeCell ref="B195:T195"/>
    <mergeCell ref="B196:T196"/>
    <mergeCell ref="B197:T197"/>
    <mergeCell ref="B198:T198"/>
    <mergeCell ref="B199:T199"/>
    <mergeCell ref="B200:T200"/>
    <mergeCell ref="B201:T201"/>
    <mergeCell ref="B202:T202"/>
    <mergeCell ref="B203:T203"/>
    <mergeCell ref="B204:T204"/>
    <mergeCell ref="B205:T205"/>
    <mergeCell ref="B206:T206"/>
    <mergeCell ref="B207:T207"/>
    <mergeCell ref="B208:T208"/>
    <mergeCell ref="B209:T209"/>
    <mergeCell ref="B210:T210"/>
    <mergeCell ref="B211:T211"/>
    <mergeCell ref="B212:T212"/>
    <mergeCell ref="B213:T213"/>
    <mergeCell ref="B214:T214"/>
    <mergeCell ref="B215:T215"/>
    <mergeCell ref="B216:T216"/>
    <mergeCell ref="B217:T217"/>
    <mergeCell ref="B218:T218"/>
    <mergeCell ref="B219:T219"/>
    <mergeCell ref="B220:T220"/>
    <mergeCell ref="B221:T221"/>
    <mergeCell ref="B222:T222"/>
    <mergeCell ref="B223:T223"/>
    <mergeCell ref="B224:T224"/>
    <mergeCell ref="B225:T225"/>
    <mergeCell ref="B226:T226"/>
    <mergeCell ref="B227:T227"/>
    <mergeCell ref="B228:T228"/>
    <mergeCell ref="B229:T229"/>
    <mergeCell ref="B230:T230"/>
    <mergeCell ref="B231:T231"/>
    <mergeCell ref="B232:T232"/>
    <mergeCell ref="B233:T233"/>
    <mergeCell ref="B234:T234"/>
    <mergeCell ref="B235:T235"/>
    <mergeCell ref="B236:T236"/>
    <mergeCell ref="B237:T237"/>
    <mergeCell ref="B238:T238"/>
    <mergeCell ref="B239:T239"/>
    <mergeCell ref="B240:T240"/>
    <mergeCell ref="B241:T241"/>
    <mergeCell ref="B242:T242"/>
    <mergeCell ref="B243:T243"/>
    <mergeCell ref="B244:T244"/>
    <mergeCell ref="B245:T245"/>
    <mergeCell ref="B246:T246"/>
    <mergeCell ref="B247:T247"/>
    <mergeCell ref="B248:T248"/>
    <mergeCell ref="B249:T249"/>
    <mergeCell ref="B250:T250"/>
    <mergeCell ref="B251:T251"/>
    <mergeCell ref="B253:T253"/>
    <mergeCell ref="B254:T254"/>
    <mergeCell ref="B255:T255"/>
    <mergeCell ref="B256:T256"/>
    <mergeCell ref="B257:T257"/>
    <mergeCell ref="B258:T258"/>
    <mergeCell ref="B259:T259"/>
    <mergeCell ref="B260:T260"/>
    <mergeCell ref="B261:T261"/>
    <mergeCell ref="B262:T262"/>
    <mergeCell ref="B263:T263"/>
    <mergeCell ref="B264:T264"/>
    <mergeCell ref="B265:T265"/>
    <mergeCell ref="B266:T266"/>
    <mergeCell ref="B267:T267"/>
    <mergeCell ref="B268:T268"/>
    <mergeCell ref="B269:T269"/>
    <mergeCell ref="B270:T270"/>
    <mergeCell ref="B271:T271"/>
    <mergeCell ref="B272:T272"/>
    <mergeCell ref="B273:T273"/>
    <mergeCell ref="B274:T274"/>
    <mergeCell ref="B275:T275"/>
    <mergeCell ref="B276:T276"/>
    <mergeCell ref="B277:T277"/>
    <mergeCell ref="B278:T278"/>
    <mergeCell ref="B279:T279"/>
    <mergeCell ref="B280:T280"/>
    <mergeCell ref="B281:T281"/>
    <mergeCell ref="B282:T282"/>
    <mergeCell ref="B283:T283"/>
    <mergeCell ref="B284:T284"/>
    <mergeCell ref="B285:T285"/>
    <mergeCell ref="B286:T286"/>
    <mergeCell ref="B287:T287"/>
    <mergeCell ref="B288:T288"/>
    <mergeCell ref="B289:T289"/>
    <mergeCell ref="B290:T290"/>
    <mergeCell ref="B291:T291"/>
    <mergeCell ref="B292:T292"/>
    <mergeCell ref="B293:T293"/>
    <mergeCell ref="B294:T294"/>
    <mergeCell ref="B295:T295"/>
    <mergeCell ref="B296:T296"/>
    <mergeCell ref="B297:T297"/>
    <mergeCell ref="B298:T298"/>
    <mergeCell ref="B299:T299"/>
    <mergeCell ref="B300:T300"/>
    <mergeCell ref="B301:T301"/>
    <mergeCell ref="B302:T302"/>
    <mergeCell ref="B303:T303"/>
    <mergeCell ref="B304:T304"/>
    <mergeCell ref="B305:T305"/>
    <mergeCell ref="B306:T306"/>
    <mergeCell ref="B307:T307"/>
    <mergeCell ref="B308:T308"/>
    <mergeCell ref="B309:T309"/>
    <mergeCell ref="B310:T310"/>
    <mergeCell ref="B311:T311"/>
    <mergeCell ref="B312:T312"/>
    <mergeCell ref="B313:T313"/>
    <mergeCell ref="B314:T314"/>
    <mergeCell ref="B315:T315"/>
    <mergeCell ref="B316:T316"/>
    <mergeCell ref="B317:T317"/>
    <mergeCell ref="B318:T318"/>
    <mergeCell ref="B319:T319"/>
    <mergeCell ref="B320:T320"/>
    <mergeCell ref="B321:T321"/>
    <mergeCell ref="B322:T322"/>
    <mergeCell ref="B323:T323"/>
    <mergeCell ref="B324:T324"/>
    <mergeCell ref="B325:T325"/>
    <mergeCell ref="B326:T326"/>
    <mergeCell ref="B327:T327"/>
    <mergeCell ref="B328:T328"/>
    <mergeCell ref="B329:T329"/>
    <mergeCell ref="B330:T330"/>
    <mergeCell ref="B331:T331"/>
    <mergeCell ref="B332:T332"/>
    <mergeCell ref="B333:T333"/>
    <mergeCell ref="B334:T334"/>
    <mergeCell ref="B335:T335"/>
    <mergeCell ref="B336:T336"/>
    <mergeCell ref="B337:T337"/>
    <mergeCell ref="B338:T338"/>
    <mergeCell ref="B339:T339"/>
    <mergeCell ref="B340:T340"/>
    <mergeCell ref="B341:T341"/>
    <mergeCell ref="B342:T342"/>
    <mergeCell ref="B343:T343"/>
    <mergeCell ref="B344:T344"/>
    <mergeCell ref="B345:T345"/>
    <mergeCell ref="B346:T346"/>
    <mergeCell ref="B347:T347"/>
    <mergeCell ref="B348:T348"/>
    <mergeCell ref="B349:T349"/>
    <mergeCell ref="B350:T350"/>
    <mergeCell ref="B351:T351"/>
    <mergeCell ref="B352:T352"/>
    <mergeCell ref="B353:T353"/>
    <mergeCell ref="B354:T354"/>
    <mergeCell ref="B355:T355"/>
    <mergeCell ref="B356:T356"/>
    <mergeCell ref="B357:T357"/>
    <mergeCell ref="B358:T358"/>
    <mergeCell ref="T46:Y48"/>
    <mergeCell ref="T49:Y57"/>
    <mergeCell ref="T58:Y60"/>
    <mergeCell ref="T61:Y63"/>
    <mergeCell ref="T39:Y41"/>
    <mergeCell ref="T42:Y45"/>
    <mergeCell ref="T64:Y66"/>
    <mergeCell ref="T67:Y69"/>
  </mergeCells>
  <hyperlinks>
    <hyperlink ref="T67" r:id="rId1" display="真實的人來到萬物歸一者面前，真實的人知道物質是個巨大的騙局"/>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outlinePr summaryBelow="0" summaryRight="0"/>
  </sheetPr>
  <dimension ref="A1:M154"/>
  <sheetViews>
    <sheetView workbookViewId="0">
      <pane ySplit="2" topLeftCell="A3" activePane="bottomLeft" state="frozen"/>
      <selection/>
      <selection pane="bottomLeft" activeCell="B4" sqref="B4"/>
    </sheetView>
  </sheetViews>
  <sheetFormatPr defaultColWidth="11.2166666666667" defaultRowHeight="15" customHeight="1"/>
  <cols>
    <col min="1" max="1" width="0.333333333333333" customWidth="1"/>
    <col min="2" max="2" width="4.44166666666667" customWidth="1"/>
    <col min="3" max="3" width="7.66666666666667" customWidth="1"/>
    <col min="4" max="4" width="8.44166666666667" customWidth="1"/>
    <col min="5" max="5" width="6.21666666666667" customWidth="1"/>
    <col min="6" max="6" width="8.78333333333333" customWidth="1"/>
    <col min="7" max="11" width="5.44166666666667" customWidth="1"/>
    <col min="12" max="12" width="35.8916666666667" customWidth="1"/>
    <col min="13" max="13" width="35.1083333333333" customWidth="1"/>
  </cols>
  <sheetData>
    <row r="1" ht="4.5" customHeight="1" spans="1:13">
      <c r="A1" s="15"/>
      <c r="B1" s="15"/>
      <c r="C1" s="356"/>
      <c r="D1" s="28"/>
      <c r="E1" s="28"/>
      <c r="F1" s="28"/>
      <c r="G1" s="28"/>
      <c r="H1" s="28"/>
      <c r="I1" s="28"/>
      <c r="J1" s="28"/>
      <c r="K1" s="29"/>
      <c r="L1" s="29"/>
      <c r="M1" s="29"/>
    </row>
    <row r="2" ht="42.75" spans="1:13">
      <c r="A2" s="19"/>
      <c r="B2" s="21" t="s">
        <v>675</v>
      </c>
      <c r="C2" s="21" t="s">
        <v>3326</v>
      </c>
      <c r="D2" s="21" t="s">
        <v>3327</v>
      </c>
      <c r="E2" s="21" t="s">
        <v>3328</v>
      </c>
      <c r="F2" s="21" t="s">
        <v>3329</v>
      </c>
      <c r="G2" s="21" t="s">
        <v>3330</v>
      </c>
      <c r="H2" s="21" t="s">
        <v>3331</v>
      </c>
      <c r="I2" s="21" t="s">
        <v>3332</v>
      </c>
      <c r="J2" s="21" t="s">
        <v>3333</v>
      </c>
      <c r="K2" s="21" t="s">
        <v>3334</v>
      </c>
      <c r="L2" s="21" t="s">
        <v>800</v>
      </c>
      <c r="M2" s="21" t="s">
        <v>799</v>
      </c>
    </row>
    <row r="3" ht="141.75" spans="1:13">
      <c r="A3" s="22"/>
      <c r="B3" s="7">
        <v>1001</v>
      </c>
      <c r="C3" s="7" t="s">
        <v>3335</v>
      </c>
      <c r="D3" s="7" t="s">
        <v>3336</v>
      </c>
      <c r="E3" s="7" t="s">
        <v>3337</v>
      </c>
      <c r="F3" s="7" t="s">
        <v>3338</v>
      </c>
      <c r="G3" s="7">
        <v>68</v>
      </c>
      <c r="H3" s="7" t="s">
        <v>3339</v>
      </c>
      <c r="I3" s="7">
        <v>6</v>
      </c>
      <c r="J3" s="7">
        <v>12</v>
      </c>
      <c r="K3" s="7">
        <v>54</v>
      </c>
      <c r="L3" s="7" t="s">
        <v>3340</v>
      </c>
      <c r="M3" s="7" t="s">
        <v>3341</v>
      </c>
    </row>
    <row r="4" ht="141.75" spans="1:13">
      <c r="A4" s="22"/>
      <c r="B4" s="8">
        <v>1002</v>
      </c>
      <c r="C4" s="8" t="s">
        <v>3342</v>
      </c>
      <c r="D4" s="8" t="s">
        <v>3343</v>
      </c>
      <c r="E4" s="8" t="s">
        <v>3344</v>
      </c>
      <c r="F4" s="8" t="s">
        <v>3345</v>
      </c>
      <c r="G4" s="8">
        <v>68</v>
      </c>
      <c r="H4" s="8" t="s">
        <v>3339</v>
      </c>
      <c r="I4" s="8">
        <v>5</v>
      </c>
      <c r="J4" s="8">
        <v>12</v>
      </c>
      <c r="K4" s="8">
        <v>51</v>
      </c>
      <c r="L4" s="8" t="s">
        <v>3346</v>
      </c>
      <c r="M4" s="8" t="s">
        <v>3341</v>
      </c>
    </row>
    <row r="5" ht="141.75" spans="1:13">
      <c r="A5" s="22"/>
      <c r="B5" s="7">
        <v>1003</v>
      </c>
      <c r="C5" s="7" t="s">
        <v>3342</v>
      </c>
      <c r="D5" s="7" t="s">
        <v>3347</v>
      </c>
      <c r="E5" s="7">
        <v>1228</v>
      </c>
      <c r="F5" s="7" t="s">
        <v>3348</v>
      </c>
      <c r="G5" s="7">
        <v>66</v>
      </c>
      <c r="H5" s="7" t="s">
        <v>3339</v>
      </c>
      <c r="I5" s="7">
        <v>5</v>
      </c>
      <c r="J5" s="7">
        <v>11</v>
      </c>
      <c r="K5" s="7">
        <v>48</v>
      </c>
      <c r="L5" s="7" t="s">
        <v>3349</v>
      </c>
      <c r="M5" s="7" t="s">
        <v>3341</v>
      </c>
    </row>
    <row r="6" ht="204.75" spans="1:13">
      <c r="A6" s="22"/>
      <c r="B6" s="8">
        <v>1004</v>
      </c>
      <c r="C6" s="8" t="s">
        <v>3350</v>
      </c>
      <c r="D6" s="8" t="s">
        <v>3351</v>
      </c>
      <c r="E6" s="8">
        <v>1839</v>
      </c>
      <c r="F6" s="8" t="s">
        <v>3352</v>
      </c>
      <c r="G6" s="8">
        <v>52</v>
      </c>
      <c r="H6" s="8" t="s">
        <v>3353</v>
      </c>
      <c r="I6" s="8">
        <v>5</v>
      </c>
      <c r="J6" s="8">
        <v>10</v>
      </c>
      <c r="K6" s="8">
        <v>45</v>
      </c>
      <c r="L6" s="8" t="s">
        <v>3354</v>
      </c>
      <c r="M6" s="8" t="s">
        <v>3355</v>
      </c>
    </row>
    <row r="7" ht="267.75" spans="1:13">
      <c r="A7" s="22"/>
      <c r="B7" s="7">
        <v>1005</v>
      </c>
      <c r="C7" s="7" t="s">
        <v>3356</v>
      </c>
      <c r="D7" s="7" t="s">
        <v>7</v>
      </c>
      <c r="E7" s="7" t="s">
        <v>3357</v>
      </c>
      <c r="F7" s="7" t="s">
        <v>3358</v>
      </c>
      <c r="G7" s="7">
        <v>54</v>
      </c>
      <c r="H7" s="7" t="s">
        <v>3353</v>
      </c>
      <c r="I7" s="7">
        <v>5</v>
      </c>
      <c r="J7" s="7">
        <v>10</v>
      </c>
      <c r="K7" s="7">
        <v>45</v>
      </c>
      <c r="L7" s="7" t="s">
        <v>3359</v>
      </c>
      <c r="M7" s="7" t="s">
        <v>3360</v>
      </c>
    </row>
    <row r="8" ht="189" spans="1:13">
      <c r="A8" s="22"/>
      <c r="B8" s="8">
        <v>1006</v>
      </c>
      <c r="C8" s="8" t="s">
        <v>3361</v>
      </c>
      <c r="D8" s="8" t="s">
        <v>3362</v>
      </c>
      <c r="E8" s="8">
        <v>1842</v>
      </c>
      <c r="F8" s="8" t="s">
        <v>3363</v>
      </c>
      <c r="G8" s="8">
        <v>32</v>
      </c>
      <c r="H8" s="8" t="s">
        <v>3364</v>
      </c>
      <c r="I8" s="8">
        <v>5</v>
      </c>
      <c r="J8" s="8">
        <v>10</v>
      </c>
      <c r="K8" s="8">
        <v>45</v>
      </c>
      <c r="L8" s="8" t="s">
        <v>3365</v>
      </c>
      <c r="M8" s="8" t="s">
        <v>3366</v>
      </c>
    </row>
    <row r="9" ht="126" spans="1:13">
      <c r="A9" s="22"/>
      <c r="B9" s="7">
        <v>1007</v>
      </c>
      <c r="C9" s="7" t="s">
        <v>3342</v>
      </c>
      <c r="D9" s="7" t="s">
        <v>3362</v>
      </c>
      <c r="E9" s="7">
        <v>1586</v>
      </c>
      <c r="F9" s="7" t="s">
        <v>3367</v>
      </c>
      <c r="G9" s="7">
        <v>50</v>
      </c>
      <c r="H9" s="7" t="s">
        <v>3339</v>
      </c>
      <c r="I9" s="7">
        <v>5</v>
      </c>
      <c r="J9" s="7">
        <v>10</v>
      </c>
      <c r="K9" s="7">
        <v>45</v>
      </c>
      <c r="L9" s="7" t="s">
        <v>3368</v>
      </c>
      <c r="M9" s="7" t="s">
        <v>3369</v>
      </c>
    </row>
    <row r="10" ht="31.5" spans="1:13">
      <c r="A10" s="22"/>
      <c r="B10" s="8">
        <v>1008</v>
      </c>
      <c r="C10" s="8" t="s">
        <v>3370</v>
      </c>
      <c r="D10" s="8" t="s">
        <v>3371</v>
      </c>
      <c r="E10" s="8"/>
      <c r="F10" s="8" t="s">
        <v>3372</v>
      </c>
      <c r="G10" s="8">
        <v>46</v>
      </c>
      <c r="H10" s="8" t="s">
        <v>3353</v>
      </c>
      <c r="I10" s="8">
        <v>4</v>
      </c>
      <c r="J10" s="8">
        <v>10</v>
      </c>
      <c r="K10" s="8">
        <v>42</v>
      </c>
      <c r="L10" s="8"/>
      <c r="M10" s="8"/>
    </row>
    <row r="11" ht="110.25" spans="1:13">
      <c r="A11" s="22"/>
      <c r="B11" s="7">
        <v>1009</v>
      </c>
      <c r="C11" s="7" t="s">
        <v>3373</v>
      </c>
      <c r="D11" s="7" t="s">
        <v>3347</v>
      </c>
      <c r="E11" s="7" t="s">
        <v>3374</v>
      </c>
      <c r="F11" s="7" t="s">
        <v>3375</v>
      </c>
      <c r="G11" s="7">
        <v>36</v>
      </c>
      <c r="H11" s="7" t="s">
        <v>3376</v>
      </c>
      <c r="I11" s="7">
        <v>4</v>
      </c>
      <c r="J11" s="7">
        <v>9</v>
      </c>
      <c r="K11" s="7">
        <v>39</v>
      </c>
      <c r="L11" s="7" t="s">
        <v>3377</v>
      </c>
      <c r="M11" s="7" t="s">
        <v>3378</v>
      </c>
    </row>
    <row r="12" ht="126" spans="1:13">
      <c r="A12" s="22"/>
      <c r="B12" s="8">
        <v>1010</v>
      </c>
      <c r="C12" s="8" t="s">
        <v>3379</v>
      </c>
      <c r="D12" s="8" t="s">
        <v>3347</v>
      </c>
      <c r="E12" s="8" t="s">
        <v>3380</v>
      </c>
      <c r="F12" s="8" t="s">
        <v>3358</v>
      </c>
      <c r="G12" s="8">
        <v>46</v>
      </c>
      <c r="H12" s="8" t="s">
        <v>3353</v>
      </c>
      <c r="I12" s="8">
        <v>4</v>
      </c>
      <c r="J12" s="8">
        <v>9</v>
      </c>
      <c r="K12" s="8">
        <v>39</v>
      </c>
      <c r="L12" s="8" t="s">
        <v>3381</v>
      </c>
      <c r="M12" s="8" t="s">
        <v>3382</v>
      </c>
    </row>
    <row r="13" ht="16.5" spans="1:13">
      <c r="A13" s="22"/>
      <c r="B13" s="7">
        <v>1011</v>
      </c>
      <c r="C13" s="7" t="s">
        <v>3383</v>
      </c>
      <c r="D13" s="7" t="s">
        <v>3362</v>
      </c>
      <c r="E13" s="7"/>
      <c r="F13" s="7" t="s">
        <v>3358</v>
      </c>
      <c r="G13" s="7">
        <v>50</v>
      </c>
      <c r="H13" s="7" t="s">
        <v>3353</v>
      </c>
      <c r="I13" s="7">
        <v>4</v>
      </c>
      <c r="J13" s="7">
        <v>9</v>
      </c>
      <c r="K13" s="7">
        <v>39</v>
      </c>
      <c r="L13" s="7"/>
      <c r="M13" s="7"/>
    </row>
    <row r="14" ht="63" spans="1:13">
      <c r="A14" s="22"/>
      <c r="B14" s="8">
        <v>1012</v>
      </c>
      <c r="C14" s="8" t="s">
        <v>3350</v>
      </c>
      <c r="D14" s="8" t="s">
        <v>3362</v>
      </c>
      <c r="E14" s="8">
        <v>1845</v>
      </c>
      <c r="F14" s="8" t="s">
        <v>3358</v>
      </c>
      <c r="G14" s="8">
        <v>48</v>
      </c>
      <c r="H14" s="8" t="s">
        <v>3353</v>
      </c>
      <c r="I14" s="8">
        <v>4</v>
      </c>
      <c r="J14" s="8">
        <v>8</v>
      </c>
      <c r="K14" s="8">
        <v>36</v>
      </c>
      <c r="L14" s="8" t="s">
        <v>3384</v>
      </c>
      <c r="M14" s="8" t="s">
        <v>3385</v>
      </c>
    </row>
    <row r="15" ht="110.25" spans="1:13">
      <c r="A15" s="22"/>
      <c r="B15" s="7">
        <v>1013</v>
      </c>
      <c r="C15" s="7" t="s">
        <v>3373</v>
      </c>
      <c r="D15" s="7" t="s">
        <v>3386</v>
      </c>
      <c r="E15" s="7" t="s">
        <v>3387</v>
      </c>
      <c r="F15" s="7" t="s">
        <v>3388</v>
      </c>
      <c r="G15" s="7">
        <v>36</v>
      </c>
      <c r="H15" s="7" t="s">
        <v>3376</v>
      </c>
      <c r="I15" s="7">
        <v>4</v>
      </c>
      <c r="J15" s="7">
        <v>8</v>
      </c>
      <c r="K15" s="7">
        <v>36</v>
      </c>
      <c r="L15" s="7" t="s">
        <v>3389</v>
      </c>
      <c r="M15" s="7" t="s">
        <v>3378</v>
      </c>
    </row>
    <row r="16" ht="126" spans="1:13">
      <c r="A16" s="22"/>
      <c r="B16" s="8">
        <v>1014</v>
      </c>
      <c r="C16" s="8" t="s">
        <v>3390</v>
      </c>
      <c r="D16" s="8" t="s">
        <v>3351</v>
      </c>
      <c r="E16" s="8"/>
      <c r="F16" s="8" t="s">
        <v>3391</v>
      </c>
      <c r="G16" s="8">
        <v>24</v>
      </c>
      <c r="H16" s="8" t="s">
        <v>3364</v>
      </c>
      <c r="I16" s="8">
        <v>4</v>
      </c>
      <c r="J16" s="8">
        <v>8</v>
      </c>
      <c r="K16" s="8">
        <v>36</v>
      </c>
      <c r="L16" s="8"/>
      <c r="M16" s="8"/>
    </row>
    <row r="17" ht="31.5" spans="1:13">
      <c r="A17" s="22"/>
      <c r="B17" s="7">
        <v>1015</v>
      </c>
      <c r="C17" s="7" t="s">
        <v>3392</v>
      </c>
      <c r="D17" s="7" t="s">
        <v>3351</v>
      </c>
      <c r="E17" s="7">
        <v>1702</v>
      </c>
      <c r="F17" s="7" t="s">
        <v>3393</v>
      </c>
      <c r="G17" s="7">
        <v>20</v>
      </c>
      <c r="H17" s="7" t="s">
        <v>3364</v>
      </c>
      <c r="I17" s="7">
        <v>4</v>
      </c>
      <c r="J17" s="7">
        <v>8</v>
      </c>
      <c r="K17" s="7">
        <v>36</v>
      </c>
      <c r="L17" s="7"/>
      <c r="M17" s="7"/>
    </row>
    <row r="18" ht="31.5" spans="1:13">
      <c r="A18" s="22"/>
      <c r="B18" s="8">
        <v>1016</v>
      </c>
      <c r="C18" s="8" t="s">
        <v>3394</v>
      </c>
      <c r="D18" s="8" t="s">
        <v>3395</v>
      </c>
      <c r="E18" s="8" t="s">
        <v>578</v>
      </c>
      <c r="F18" s="8" t="s">
        <v>3358</v>
      </c>
      <c r="G18" s="8">
        <v>51</v>
      </c>
      <c r="H18" s="8" t="s">
        <v>3364</v>
      </c>
      <c r="I18" s="8">
        <v>4</v>
      </c>
      <c r="J18" s="8">
        <v>8</v>
      </c>
      <c r="K18" s="8">
        <v>36</v>
      </c>
      <c r="L18" s="8"/>
      <c r="M18" s="8"/>
    </row>
    <row r="19" ht="283.5" spans="1:13">
      <c r="A19" s="22"/>
      <c r="B19" s="7">
        <v>1017</v>
      </c>
      <c r="C19" s="7" t="s">
        <v>3396</v>
      </c>
      <c r="D19" s="7" t="s">
        <v>3347</v>
      </c>
      <c r="E19" s="7">
        <v>1542</v>
      </c>
      <c r="F19" s="7" t="s">
        <v>3397</v>
      </c>
      <c r="G19" s="7">
        <v>48</v>
      </c>
      <c r="H19" s="7" t="s">
        <v>3364</v>
      </c>
      <c r="I19" s="7">
        <v>4</v>
      </c>
      <c r="J19" s="7">
        <v>8</v>
      </c>
      <c r="K19" s="7">
        <v>36</v>
      </c>
      <c r="L19" s="7" t="s">
        <v>3398</v>
      </c>
      <c r="M19" s="7" t="s">
        <v>3399</v>
      </c>
    </row>
    <row r="20" ht="78.75" spans="1:13">
      <c r="A20" s="22"/>
      <c r="B20" s="8">
        <v>1018</v>
      </c>
      <c r="C20" s="8" t="s">
        <v>3400</v>
      </c>
      <c r="D20" s="8" t="s">
        <v>3386</v>
      </c>
      <c r="E20" s="8">
        <v>1702</v>
      </c>
      <c r="F20" s="8" t="s">
        <v>3401</v>
      </c>
      <c r="G20" s="8">
        <v>22</v>
      </c>
      <c r="H20" s="8" t="s">
        <v>3402</v>
      </c>
      <c r="I20" s="8">
        <v>4</v>
      </c>
      <c r="J20" s="8">
        <v>8</v>
      </c>
      <c r="K20" s="8">
        <v>36</v>
      </c>
      <c r="L20" s="8" t="s">
        <v>3403</v>
      </c>
      <c r="M20" s="8" t="s">
        <v>3404</v>
      </c>
    </row>
    <row r="21" ht="94.5" spans="1:13">
      <c r="A21" s="22"/>
      <c r="B21" s="7">
        <v>1019</v>
      </c>
      <c r="C21" s="7" t="s">
        <v>3373</v>
      </c>
      <c r="D21" s="7" t="s">
        <v>3362</v>
      </c>
      <c r="E21" s="7" t="s">
        <v>3405</v>
      </c>
      <c r="F21" s="7" t="s">
        <v>3358</v>
      </c>
      <c r="G21" s="7">
        <v>32</v>
      </c>
      <c r="H21" s="7" t="s">
        <v>3376</v>
      </c>
      <c r="I21" s="7">
        <v>3</v>
      </c>
      <c r="J21" s="7">
        <v>8</v>
      </c>
      <c r="K21" s="7">
        <v>33</v>
      </c>
      <c r="L21" s="7" t="s">
        <v>3406</v>
      </c>
      <c r="M21" s="7" t="s">
        <v>3407</v>
      </c>
    </row>
    <row r="22" ht="236.25" spans="1:13">
      <c r="A22" s="22"/>
      <c r="B22" s="8">
        <v>1020</v>
      </c>
      <c r="C22" s="8" t="s">
        <v>3408</v>
      </c>
      <c r="D22" s="8" t="s">
        <v>3362</v>
      </c>
      <c r="E22" s="8">
        <v>1912</v>
      </c>
      <c r="F22" s="8" t="s">
        <v>3409</v>
      </c>
      <c r="G22" s="8">
        <v>6</v>
      </c>
      <c r="H22" s="8" t="s">
        <v>3410</v>
      </c>
      <c r="I22" s="8">
        <v>3</v>
      </c>
      <c r="J22" s="8">
        <v>8</v>
      </c>
      <c r="K22" s="8">
        <v>33</v>
      </c>
      <c r="L22" s="8" t="s">
        <v>3411</v>
      </c>
      <c r="M22" s="8" t="s">
        <v>3412</v>
      </c>
    </row>
    <row r="23" ht="31.5" spans="1:13">
      <c r="A23" s="22"/>
      <c r="B23" s="7">
        <v>1021</v>
      </c>
      <c r="C23" s="7" t="s">
        <v>3413</v>
      </c>
      <c r="D23" s="7" t="s">
        <v>3414</v>
      </c>
      <c r="E23" s="7" t="s">
        <v>578</v>
      </c>
      <c r="F23" s="7" t="s">
        <v>3415</v>
      </c>
      <c r="G23" s="7">
        <v>41</v>
      </c>
      <c r="H23" s="7" t="s">
        <v>3364</v>
      </c>
      <c r="I23" s="7">
        <v>3</v>
      </c>
      <c r="J23" s="7">
        <v>8</v>
      </c>
      <c r="K23" s="7">
        <v>33</v>
      </c>
      <c r="L23" s="7"/>
      <c r="M23" s="7"/>
    </row>
    <row r="24" ht="31.5" spans="1:13">
      <c r="A24" s="22"/>
      <c r="B24" s="8">
        <v>1022</v>
      </c>
      <c r="C24" s="8" t="s">
        <v>3416</v>
      </c>
      <c r="D24" s="8" t="s">
        <v>3417</v>
      </c>
      <c r="E24" s="8"/>
      <c r="F24" s="8" t="s">
        <v>3418</v>
      </c>
      <c r="G24" s="8">
        <v>31</v>
      </c>
      <c r="H24" s="8" t="s">
        <v>3364</v>
      </c>
      <c r="I24" s="8">
        <v>3</v>
      </c>
      <c r="J24" s="8">
        <v>8</v>
      </c>
      <c r="K24" s="8">
        <v>33</v>
      </c>
      <c r="L24" s="8"/>
      <c r="M24" s="8"/>
    </row>
    <row r="25" ht="47.25" spans="1:13">
      <c r="A25" s="22"/>
      <c r="B25" s="7">
        <v>1023</v>
      </c>
      <c r="C25" s="7" t="s">
        <v>3419</v>
      </c>
      <c r="D25" s="7" t="s">
        <v>3362</v>
      </c>
      <c r="E25" s="7"/>
      <c r="F25" s="7" t="s">
        <v>3420</v>
      </c>
      <c r="G25" s="7">
        <v>42</v>
      </c>
      <c r="H25" s="7" t="s">
        <v>3364</v>
      </c>
      <c r="I25" s="7">
        <v>3</v>
      </c>
      <c r="J25" s="7">
        <v>8</v>
      </c>
      <c r="K25" s="7">
        <v>33</v>
      </c>
      <c r="L25" s="7"/>
      <c r="M25" s="7"/>
    </row>
    <row r="26" ht="31.5" spans="1:13">
      <c r="A26" s="22"/>
      <c r="B26" s="8">
        <v>1024</v>
      </c>
      <c r="C26" s="8" t="s">
        <v>3421</v>
      </c>
      <c r="D26" s="8" t="s">
        <v>3422</v>
      </c>
      <c r="E26" s="8" t="s">
        <v>578</v>
      </c>
      <c r="F26" s="8" t="s">
        <v>3358</v>
      </c>
      <c r="G26" s="8">
        <v>54</v>
      </c>
      <c r="H26" s="8" t="s">
        <v>3364</v>
      </c>
      <c r="I26" s="8">
        <v>3</v>
      </c>
      <c r="J26" s="8">
        <v>7</v>
      </c>
      <c r="K26" s="8">
        <v>30</v>
      </c>
      <c r="L26" s="8"/>
      <c r="M26" s="8"/>
    </row>
    <row r="27" ht="31.5" spans="1:13">
      <c r="A27" s="22"/>
      <c r="B27" s="7">
        <v>1025</v>
      </c>
      <c r="C27" s="7" t="s">
        <v>3423</v>
      </c>
      <c r="D27" s="7" t="s">
        <v>3362</v>
      </c>
      <c r="E27" s="7">
        <v>1647</v>
      </c>
      <c r="F27" s="7" t="s">
        <v>3424</v>
      </c>
      <c r="G27" s="7">
        <v>34</v>
      </c>
      <c r="H27" s="7" t="s">
        <v>3410</v>
      </c>
      <c r="I27" s="7">
        <v>3</v>
      </c>
      <c r="J27" s="7">
        <v>7</v>
      </c>
      <c r="K27" s="7">
        <v>30</v>
      </c>
      <c r="L27" s="7"/>
      <c r="M27" s="7"/>
    </row>
    <row r="28" ht="47.25" spans="1:13">
      <c r="A28" s="22"/>
      <c r="B28" s="8">
        <v>1026</v>
      </c>
      <c r="C28" s="8" t="s">
        <v>3425</v>
      </c>
      <c r="D28" s="8" t="s">
        <v>3347</v>
      </c>
      <c r="E28" s="8"/>
      <c r="F28" s="8" t="s">
        <v>3426</v>
      </c>
      <c r="G28" s="8">
        <v>40</v>
      </c>
      <c r="H28" s="8" t="s">
        <v>3364</v>
      </c>
      <c r="I28" s="8">
        <v>3</v>
      </c>
      <c r="J28" s="8">
        <v>7</v>
      </c>
      <c r="K28" s="8">
        <v>30</v>
      </c>
      <c r="L28" s="8"/>
      <c r="M28" s="8"/>
    </row>
    <row r="29" ht="31.5" spans="1:13">
      <c r="A29" s="22"/>
      <c r="B29" s="7">
        <v>1027</v>
      </c>
      <c r="C29" s="7" t="s">
        <v>3427</v>
      </c>
      <c r="D29" s="7" t="s">
        <v>3347</v>
      </c>
      <c r="E29" s="7" t="s">
        <v>578</v>
      </c>
      <c r="F29" s="7" t="s">
        <v>3428</v>
      </c>
      <c r="G29" s="7">
        <v>37</v>
      </c>
      <c r="H29" s="7" t="s">
        <v>3364</v>
      </c>
      <c r="I29" s="7">
        <v>3</v>
      </c>
      <c r="J29" s="7">
        <v>7</v>
      </c>
      <c r="K29" s="7">
        <v>30</v>
      </c>
      <c r="L29" s="7"/>
      <c r="M29" s="7"/>
    </row>
    <row r="30" ht="94.5" spans="1:13">
      <c r="A30" s="22"/>
      <c r="B30" s="8">
        <v>1028</v>
      </c>
      <c r="C30" s="8" t="s">
        <v>3429</v>
      </c>
      <c r="D30" s="8" t="s">
        <v>3362</v>
      </c>
      <c r="E30" s="8"/>
      <c r="F30" s="8" t="s">
        <v>3430</v>
      </c>
      <c r="G30" s="8">
        <v>12</v>
      </c>
      <c r="H30" s="8" t="s">
        <v>3402</v>
      </c>
      <c r="I30" s="8">
        <v>3</v>
      </c>
      <c r="J30" s="8">
        <v>7</v>
      </c>
      <c r="K30" s="8">
        <v>30</v>
      </c>
      <c r="L30" s="8" t="s">
        <v>3431</v>
      </c>
      <c r="M30" s="8" t="s">
        <v>3432</v>
      </c>
    </row>
    <row r="31" ht="94.5" spans="1:13">
      <c r="A31" s="22"/>
      <c r="B31" s="7">
        <v>1029</v>
      </c>
      <c r="C31" s="7" t="s">
        <v>3433</v>
      </c>
      <c r="D31" s="7" t="s">
        <v>3362</v>
      </c>
      <c r="E31" s="7" t="s">
        <v>3405</v>
      </c>
      <c r="F31" s="7" t="s">
        <v>3358</v>
      </c>
      <c r="G31" s="7">
        <v>45</v>
      </c>
      <c r="H31" s="7" t="s">
        <v>3410</v>
      </c>
      <c r="I31" s="7">
        <v>3</v>
      </c>
      <c r="J31" s="7">
        <v>7</v>
      </c>
      <c r="K31" s="7">
        <v>30</v>
      </c>
      <c r="L31" s="7" t="s">
        <v>3434</v>
      </c>
      <c r="M31" s="7" t="s">
        <v>3435</v>
      </c>
    </row>
    <row r="32" ht="63" spans="1:13">
      <c r="A32" s="22"/>
      <c r="B32" s="8">
        <v>1030</v>
      </c>
      <c r="C32" s="8" t="s">
        <v>3350</v>
      </c>
      <c r="D32" s="8" t="s">
        <v>3362</v>
      </c>
      <c r="E32" s="8">
        <v>1909</v>
      </c>
      <c r="F32" s="8" t="s">
        <v>3358</v>
      </c>
      <c r="G32" s="8">
        <v>30</v>
      </c>
      <c r="H32" s="8" t="s">
        <v>3353</v>
      </c>
      <c r="I32" s="8">
        <v>3</v>
      </c>
      <c r="J32" s="8">
        <v>6</v>
      </c>
      <c r="K32" s="8">
        <v>27</v>
      </c>
      <c r="L32" s="8" t="s">
        <v>3436</v>
      </c>
      <c r="M32" s="8" t="s">
        <v>494</v>
      </c>
    </row>
    <row r="33" ht="31.5" spans="1:13">
      <c r="A33" s="22"/>
      <c r="B33" s="7">
        <v>1031</v>
      </c>
      <c r="C33" s="7" t="s">
        <v>3437</v>
      </c>
      <c r="D33" s="7" t="s">
        <v>3414</v>
      </c>
      <c r="E33" s="7"/>
      <c r="F33" s="7" t="s">
        <v>3438</v>
      </c>
      <c r="G33" s="7">
        <v>14</v>
      </c>
      <c r="H33" s="7" t="s">
        <v>3410</v>
      </c>
      <c r="I33" s="7">
        <v>3</v>
      </c>
      <c r="J33" s="7">
        <v>6</v>
      </c>
      <c r="K33" s="7">
        <v>27</v>
      </c>
      <c r="L33" s="7"/>
      <c r="M33" s="7"/>
    </row>
    <row r="34" ht="47.25" spans="1:13">
      <c r="A34" s="22"/>
      <c r="B34" s="8">
        <v>1032</v>
      </c>
      <c r="C34" s="8" t="s">
        <v>3439</v>
      </c>
      <c r="D34" s="8" t="s">
        <v>3362</v>
      </c>
      <c r="E34" s="8">
        <v>1915</v>
      </c>
      <c r="F34" s="8" t="s">
        <v>3440</v>
      </c>
      <c r="G34" s="8">
        <v>15</v>
      </c>
      <c r="H34" s="8" t="s">
        <v>3410</v>
      </c>
      <c r="I34" s="8">
        <v>3</v>
      </c>
      <c r="J34" s="8">
        <v>6</v>
      </c>
      <c r="K34" s="8">
        <v>27</v>
      </c>
      <c r="L34" s="8" t="s">
        <v>3441</v>
      </c>
      <c r="M34" s="8" t="s">
        <v>3442</v>
      </c>
    </row>
    <row r="35" ht="141.75" spans="1:13">
      <c r="A35" s="22"/>
      <c r="B35" s="7">
        <v>1033</v>
      </c>
      <c r="C35" s="7" t="s">
        <v>3443</v>
      </c>
      <c r="D35" s="7" t="s">
        <v>3347</v>
      </c>
      <c r="E35" s="7" t="s">
        <v>3444</v>
      </c>
      <c r="F35" s="7" t="s">
        <v>3445</v>
      </c>
      <c r="G35" s="7">
        <v>29</v>
      </c>
      <c r="H35" s="7" t="s">
        <v>3364</v>
      </c>
      <c r="I35" s="7">
        <v>3</v>
      </c>
      <c r="J35" s="7">
        <v>6</v>
      </c>
      <c r="K35" s="7">
        <v>27</v>
      </c>
      <c r="L35" s="7" t="s">
        <v>3446</v>
      </c>
      <c r="M35" s="7" t="s">
        <v>3447</v>
      </c>
    </row>
    <row r="36" ht="141.75" spans="1:13">
      <c r="A36" s="22"/>
      <c r="B36" s="8">
        <v>1034</v>
      </c>
      <c r="C36" s="8" t="s">
        <v>3448</v>
      </c>
      <c r="D36" s="8" t="s">
        <v>3362</v>
      </c>
      <c r="E36" s="8" t="s">
        <v>578</v>
      </c>
      <c r="F36" s="8" t="s">
        <v>3358</v>
      </c>
      <c r="G36" s="8">
        <v>14</v>
      </c>
      <c r="H36" s="8" t="s">
        <v>3449</v>
      </c>
      <c r="I36" s="8">
        <v>3</v>
      </c>
      <c r="J36" s="8">
        <v>6</v>
      </c>
      <c r="K36" s="8">
        <v>27</v>
      </c>
      <c r="L36" s="8" t="s">
        <v>3450</v>
      </c>
      <c r="M36" s="8" t="s">
        <v>3451</v>
      </c>
    </row>
    <row r="37" ht="31.5" spans="1:13">
      <c r="A37" s="22"/>
      <c r="B37" s="7">
        <v>1035</v>
      </c>
      <c r="C37" s="7" t="s">
        <v>3452</v>
      </c>
      <c r="D37" s="7" t="s">
        <v>3362</v>
      </c>
      <c r="E37" s="7"/>
      <c r="F37" s="7" t="s">
        <v>3453</v>
      </c>
      <c r="G37" s="7">
        <v>16</v>
      </c>
      <c r="H37" s="7" t="s">
        <v>3410</v>
      </c>
      <c r="I37" s="7">
        <v>3</v>
      </c>
      <c r="J37" s="7">
        <v>6</v>
      </c>
      <c r="K37" s="7">
        <v>27</v>
      </c>
      <c r="L37" s="7"/>
      <c r="M37" s="7"/>
    </row>
    <row r="38" ht="31.5" spans="1:13">
      <c r="A38" s="22"/>
      <c r="B38" s="8">
        <v>1036</v>
      </c>
      <c r="C38" s="8" t="s">
        <v>3454</v>
      </c>
      <c r="D38" s="8" t="s">
        <v>3362</v>
      </c>
      <c r="E38" s="8"/>
      <c r="F38" s="8" t="s">
        <v>3455</v>
      </c>
      <c r="G38" s="8">
        <v>27</v>
      </c>
      <c r="H38" s="8" t="s">
        <v>3410</v>
      </c>
      <c r="I38" s="8">
        <v>2</v>
      </c>
      <c r="J38" s="8">
        <v>6</v>
      </c>
      <c r="K38" s="8">
        <v>24</v>
      </c>
      <c r="L38" s="8"/>
      <c r="M38" s="8"/>
    </row>
    <row r="39" ht="110.25" spans="1:13">
      <c r="A39" s="22"/>
      <c r="B39" s="7">
        <v>1037</v>
      </c>
      <c r="C39" s="7" t="s">
        <v>3456</v>
      </c>
      <c r="D39" s="7" t="s">
        <v>3362</v>
      </c>
      <c r="E39" s="7" t="s">
        <v>3457</v>
      </c>
      <c r="F39" s="7" t="s">
        <v>3358</v>
      </c>
      <c r="G39" s="7">
        <v>36</v>
      </c>
      <c r="H39" s="7" t="s">
        <v>3410</v>
      </c>
      <c r="I39" s="7">
        <v>2</v>
      </c>
      <c r="J39" s="7">
        <v>6</v>
      </c>
      <c r="K39" s="7">
        <v>24</v>
      </c>
      <c r="L39" s="7" t="s">
        <v>3458</v>
      </c>
      <c r="M39" s="7" t="s">
        <v>3459</v>
      </c>
    </row>
    <row r="40" ht="31.5" spans="1:13">
      <c r="A40" s="22"/>
      <c r="B40" s="8">
        <v>1038</v>
      </c>
      <c r="C40" s="8" t="s">
        <v>3460</v>
      </c>
      <c r="D40" s="8" t="s">
        <v>3362</v>
      </c>
      <c r="E40" s="8">
        <v>1595</v>
      </c>
      <c r="F40" s="8" t="s">
        <v>3461</v>
      </c>
      <c r="G40" s="8">
        <v>28</v>
      </c>
      <c r="H40" s="8" t="s">
        <v>3410</v>
      </c>
      <c r="I40" s="8">
        <v>2</v>
      </c>
      <c r="J40" s="8">
        <v>6</v>
      </c>
      <c r="K40" s="8">
        <v>24</v>
      </c>
      <c r="L40" s="8"/>
      <c r="M40" s="8"/>
    </row>
    <row r="41" ht="31.5" spans="1:13">
      <c r="A41" s="22"/>
      <c r="B41" s="7">
        <v>1039</v>
      </c>
      <c r="C41" s="7" t="s">
        <v>3462</v>
      </c>
      <c r="D41" s="7" t="s">
        <v>3386</v>
      </c>
      <c r="E41" s="7"/>
      <c r="F41" s="7" t="s">
        <v>3463</v>
      </c>
      <c r="G41" s="7">
        <v>12</v>
      </c>
      <c r="H41" s="7" t="s">
        <v>3410</v>
      </c>
      <c r="I41" s="7">
        <v>2</v>
      </c>
      <c r="J41" s="7">
        <v>6</v>
      </c>
      <c r="K41" s="7">
        <v>24</v>
      </c>
      <c r="L41" s="7"/>
      <c r="M41" s="7"/>
    </row>
    <row r="42" ht="78.75" spans="1:13">
      <c r="A42" s="22"/>
      <c r="B42" s="8">
        <v>1040</v>
      </c>
      <c r="C42" s="8" t="s">
        <v>3464</v>
      </c>
      <c r="D42" s="8" t="s">
        <v>7</v>
      </c>
      <c r="E42" s="8" t="s">
        <v>3465</v>
      </c>
      <c r="F42" s="8" t="s">
        <v>3466</v>
      </c>
      <c r="G42" s="8">
        <v>40</v>
      </c>
      <c r="H42" s="8" t="s">
        <v>3410</v>
      </c>
      <c r="I42" s="8">
        <v>2</v>
      </c>
      <c r="J42" s="8">
        <v>6</v>
      </c>
      <c r="K42" s="8">
        <v>24</v>
      </c>
      <c r="L42" s="8" t="s">
        <v>3467</v>
      </c>
      <c r="M42" s="8" t="s">
        <v>3468</v>
      </c>
    </row>
    <row r="43" ht="141.75" spans="1:13">
      <c r="A43" s="22"/>
      <c r="B43" s="7">
        <v>1041</v>
      </c>
      <c r="C43" s="7" t="s">
        <v>3469</v>
      </c>
      <c r="D43" s="7" t="s">
        <v>3351</v>
      </c>
      <c r="E43" s="7">
        <v>1847</v>
      </c>
      <c r="F43" s="7" t="s">
        <v>3470</v>
      </c>
      <c r="G43" s="7">
        <v>16</v>
      </c>
      <c r="H43" s="7" t="s">
        <v>3410</v>
      </c>
      <c r="I43" s="7">
        <v>2</v>
      </c>
      <c r="J43" s="7">
        <v>5</v>
      </c>
      <c r="K43" s="7">
        <v>21</v>
      </c>
      <c r="L43" s="7"/>
      <c r="M43" s="7"/>
    </row>
    <row r="44" ht="31.5" spans="1:13">
      <c r="A44" s="22"/>
      <c r="B44" s="8">
        <v>1042</v>
      </c>
      <c r="C44" s="8" t="s">
        <v>3471</v>
      </c>
      <c r="D44" s="8" t="s">
        <v>3351</v>
      </c>
      <c r="E44" s="8" t="s">
        <v>3472</v>
      </c>
      <c r="F44" s="8" t="s">
        <v>3473</v>
      </c>
      <c r="G44" s="8">
        <v>17</v>
      </c>
      <c r="H44" s="8" t="s">
        <v>3410</v>
      </c>
      <c r="I44" s="8">
        <v>2</v>
      </c>
      <c r="J44" s="8">
        <v>5</v>
      </c>
      <c r="K44" s="8">
        <v>21</v>
      </c>
      <c r="L44" s="8"/>
      <c r="M44" s="8"/>
    </row>
    <row r="45" ht="31.5" spans="1:13">
      <c r="A45" s="22"/>
      <c r="B45" s="7">
        <v>1043</v>
      </c>
      <c r="C45" s="7" t="s">
        <v>3474</v>
      </c>
      <c r="D45" s="7" t="s">
        <v>3362</v>
      </c>
      <c r="E45" s="7"/>
      <c r="F45" s="7" t="s">
        <v>3358</v>
      </c>
      <c r="G45" s="7">
        <v>20</v>
      </c>
      <c r="H45" s="7" t="s">
        <v>3410</v>
      </c>
      <c r="I45" s="7">
        <v>2</v>
      </c>
      <c r="J45" s="7">
        <v>5</v>
      </c>
      <c r="K45" s="7">
        <v>21</v>
      </c>
      <c r="L45" s="7"/>
      <c r="M45" s="7"/>
    </row>
    <row r="46" ht="47.25" spans="1:13">
      <c r="A46" s="22"/>
      <c r="B46" s="8">
        <v>1044</v>
      </c>
      <c r="C46" s="8" t="s">
        <v>3475</v>
      </c>
      <c r="D46" s="8" t="s">
        <v>3362</v>
      </c>
      <c r="E46" s="8">
        <v>1597</v>
      </c>
      <c r="F46" s="8" t="s">
        <v>3476</v>
      </c>
      <c r="G46" s="8">
        <v>36</v>
      </c>
      <c r="H46" s="8" t="s">
        <v>3449</v>
      </c>
      <c r="I46" s="8">
        <v>2</v>
      </c>
      <c r="J46" s="8">
        <v>5</v>
      </c>
      <c r="K46" s="8">
        <v>21</v>
      </c>
      <c r="L46" s="8" t="s">
        <v>3477</v>
      </c>
      <c r="M46" s="8" t="s">
        <v>3478</v>
      </c>
    </row>
    <row r="47" ht="31.5" spans="1:13">
      <c r="A47" s="22"/>
      <c r="B47" s="7">
        <v>1045</v>
      </c>
      <c r="C47" s="7" t="s">
        <v>3479</v>
      </c>
      <c r="D47" s="7" t="s">
        <v>3480</v>
      </c>
      <c r="E47" s="7"/>
      <c r="F47" s="7" t="s">
        <v>3481</v>
      </c>
      <c r="G47" s="7">
        <v>18</v>
      </c>
      <c r="H47" s="7" t="s">
        <v>3410</v>
      </c>
      <c r="I47" s="7">
        <v>2</v>
      </c>
      <c r="J47" s="7">
        <v>5</v>
      </c>
      <c r="K47" s="7">
        <v>21</v>
      </c>
      <c r="L47" s="7"/>
      <c r="M47" s="7"/>
    </row>
    <row r="48" ht="78.75" spans="1:13">
      <c r="A48" s="22"/>
      <c r="B48" s="8">
        <v>1046</v>
      </c>
      <c r="C48" s="8" t="s">
        <v>3482</v>
      </c>
      <c r="D48" s="8" t="s">
        <v>3362</v>
      </c>
      <c r="E48" s="8">
        <v>1915</v>
      </c>
      <c r="F48" s="8" t="s">
        <v>3440</v>
      </c>
      <c r="G48" s="8">
        <v>14</v>
      </c>
      <c r="H48" s="8" t="s">
        <v>3449</v>
      </c>
      <c r="I48" s="8">
        <v>2</v>
      </c>
      <c r="J48" s="8">
        <v>4</v>
      </c>
      <c r="K48" s="8">
        <v>18</v>
      </c>
      <c r="L48" s="8" t="s">
        <v>3483</v>
      </c>
      <c r="M48" s="8" t="s">
        <v>3484</v>
      </c>
    </row>
    <row r="49" ht="31.5" spans="1:13">
      <c r="A49" s="22"/>
      <c r="B49" s="7">
        <v>1047</v>
      </c>
      <c r="C49" s="7" t="s">
        <v>3485</v>
      </c>
      <c r="D49" s="7" t="s">
        <v>3362</v>
      </c>
      <c r="E49" s="7"/>
      <c r="F49" s="7" t="s">
        <v>3358</v>
      </c>
      <c r="G49" s="7">
        <v>15</v>
      </c>
      <c r="H49" s="7" t="s">
        <v>3410</v>
      </c>
      <c r="I49" s="7">
        <v>2</v>
      </c>
      <c r="J49" s="7">
        <v>4</v>
      </c>
      <c r="K49" s="7">
        <v>18</v>
      </c>
      <c r="L49" s="7"/>
      <c r="M49" s="7"/>
    </row>
    <row r="50" ht="47.25" spans="1:13">
      <c r="A50" s="22"/>
      <c r="B50" s="8">
        <v>1048</v>
      </c>
      <c r="C50" s="8" t="s">
        <v>3486</v>
      </c>
      <c r="D50" s="8" t="s">
        <v>3343</v>
      </c>
      <c r="E50" s="8" t="s">
        <v>3487</v>
      </c>
      <c r="F50" s="8" t="s">
        <v>3488</v>
      </c>
      <c r="G50" s="8">
        <v>23</v>
      </c>
      <c r="H50" s="8" t="s">
        <v>3449</v>
      </c>
      <c r="I50" s="8">
        <v>2</v>
      </c>
      <c r="J50" s="8">
        <v>4</v>
      </c>
      <c r="K50" s="8">
        <v>18</v>
      </c>
      <c r="L50" s="8"/>
      <c r="M50" s="8"/>
    </row>
    <row r="51" ht="63" spans="1:13">
      <c r="A51" s="22"/>
      <c r="B51" s="7">
        <v>1049</v>
      </c>
      <c r="C51" s="7" t="s">
        <v>3379</v>
      </c>
      <c r="D51" s="7" t="s">
        <v>3489</v>
      </c>
      <c r="E51" s="7" t="s">
        <v>3490</v>
      </c>
      <c r="F51" s="7" t="s">
        <v>3358</v>
      </c>
      <c r="G51" s="7">
        <v>29</v>
      </c>
      <c r="H51" s="7" t="s">
        <v>3376</v>
      </c>
      <c r="I51" s="7">
        <v>2</v>
      </c>
      <c r="J51" s="7">
        <v>4</v>
      </c>
      <c r="K51" s="7">
        <v>18</v>
      </c>
      <c r="L51" s="7" t="s">
        <v>3491</v>
      </c>
      <c r="M51" s="7" t="s">
        <v>3492</v>
      </c>
    </row>
    <row r="52" ht="31.5" spans="1:13">
      <c r="A52" s="22"/>
      <c r="B52" s="8">
        <v>1050</v>
      </c>
      <c r="C52" s="8" t="s">
        <v>3493</v>
      </c>
      <c r="D52" s="8" t="s">
        <v>3351</v>
      </c>
      <c r="E52" s="8" t="s">
        <v>3494</v>
      </c>
      <c r="F52" s="8" t="s">
        <v>3495</v>
      </c>
      <c r="G52" s="8">
        <v>17</v>
      </c>
      <c r="H52" s="8" t="s">
        <v>3449</v>
      </c>
      <c r="I52" s="8">
        <v>2</v>
      </c>
      <c r="J52" s="8">
        <v>4</v>
      </c>
      <c r="K52" s="8">
        <v>18</v>
      </c>
      <c r="L52" s="8"/>
      <c r="M52" s="8"/>
    </row>
    <row r="53" ht="63" spans="1:13">
      <c r="A53" s="22"/>
      <c r="B53" s="7">
        <v>1051</v>
      </c>
      <c r="C53" s="7" t="s">
        <v>3496</v>
      </c>
      <c r="D53" s="7" t="s">
        <v>3362</v>
      </c>
      <c r="E53" s="7" t="s">
        <v>3494</v>
      </c>
      <c r="F53" s="7" t="s">
        <v>3497</v>
      </c>
      <c r="G53" s="7">
        <v>24</v>
      </c>
      <c r="H53" s="7" t="s">
        <v>3410</v>
      </c>
      <c r="I53" s="7">
        <v>2</v>
      </c>
      <c r="J53" s="7">
        <v>4</v>
      </c>
      <c r="K53" s="7">
        <v>18</v>
      </c>
      <c r="L53" s="7" t="s">
        <v>3498</v>
      </c>
      <c r="M53" s="7" t="s">
        <v>3499</v>
      </c>
    </row>
    <row r="54" ht="31.5" spans="1:13">
      <c r="A54" s="22"/>
      <c r="B54" s="8">
        <v>1052</v>
      </c>
      <c r="C54" s="8" t="s">
        <v>3500</v>
      </c>
      <c r="D54" s="8" t="s">
        <v>3351</v>
      </c>
      <c r="E54" s="8"/>
      <c r="F54" s="8" t="s">
        <v>3501</v>
      </c>
      <c r="G54" s="8">
        <v>22</v>
      </c>
      <c r="H54" s="8" t="s">
        <v>3410</v>
      </c>
      <c r="I54" s="8">
        <v>2</v>
      </c>
      <c r="J54" s="8">
        <v>4</v>
      </c>
      <c r="K54" s="8">
        <v>18</v>
      </c>
      <c r="L54" s="8"/>
      <c r="M54" s="8"/>
    </row>
    <row r="55" ht="47.25" spans="1:13">
      <c r="A55" s="22"/>
      <c r="B55" s="7">
        <v>1053</v>
      </c>
      <c r="C55" s="7" t="s">
        <v>3502</v>
      </c>
      <c r="D55" s="7" t="s">
        <v>3351</v>
      </c>
      <c r="E55" s="7" t="s">
        <v>3503</v>
      </c>
      <c r="F55" s="7" t="s">
        <v>3504</v>
      </c>
      <c r="G55" s="7">
        <v>22</v>
      </c>
      <c r="H55" s="7" t="s">
        <v>3449</v>
      </c>
      <c r="I55" s="7">
        <v>2</v>
      </c>
      <c r="J55" s="7">
        <v>4</v>
      </c>
      <c r="K55" s="7">
        <v>18</v>
      </c>
      <c r="L55" s="7"/>
      <c r="M55" s="7"/>
    </row>
    <row r="56" ht="31.5" spans="1:13">
      <c r="A56" s="22"/>
      <c r="B56" s="8">
        <v>1054</v>
      </c>
      <c r="C56" s="8" t="s">
        <v>3505</v>
      </c>
      <c r="D56" s="8" t="s">
        <v>3343</v>
      </c>
      <c r="E56" s="8" t="s">
        <v>578</v>
      </c>
      <c r="F56" s="8" t="s">
        <v>3506</v>
      </c>
      <c r="G56" s="8">
        <v>29</v>
      </c>
      <c r="H56" s="8" t="s">
        <v>3410</v>
      </c>
      <c r="I56" s="8">
        <v>2</v>
      </c>
      <c r="J56" s="8">
        <v>4</v>
      </c>
      <c r="K56" s="8">
        <v>18</v>
      </c>
      <c r="L56" s="8"/>
      <c r="M56" s="8"/>
    </row>
    <row r="57" ht="31.5" spans="1:13">
      <c r="A57" s="22"/>
      <c r="B57" s="7">
        <v>1055</v>
      </c>
      <c r="C57" s="7" t="s">
        <v>3507</v>
      </c>
      <c r="D57" s="7" t="s">
        <v>3343</v>
      </c>
      <c r="E57" s="7"/>
      <c r="F57" s="7" t="s">
        <v>3508</v>
      </c>
      <c r="G57" s="7">
        <v>11</v>
      </c>
      <c r="H57" s="7" t="s">
        <v>3449</v>
      </c>
      <c r="I57" s="7">
        <v>1</v>
      </c>
      <c r="J57" s="7">
        <v>4</v>
      </c>
      <c r="K57" s="7">
        <v>15</v>
      </c>
      <c r="L57" s="7"/>
      <c r="M57" s="7"/>
    </row>
    <row r="58" ht="31.5" spans="1:13">
      <c r="A58" s="22"/>
      <c r="B58" s="8">
        <v>1056</v>
      </c>
      <c r="C58" s="8" t="s">
        <v>3509</v>
      </c>
      <c r="D58" s="8" t="s">
        <v>3510</v>
      </c>
      <c r="E58" s="8">
        <v>1907</v>
      </c>
      <c r="F58" s="8" t="s">
        <v>3511</v>
      </c>
      <c r="G58" s="8">
        <v>10</v>
      </c>
      <c r="H58" s="8" t="s">
        <v>3449</v>
      </c>
      <c r="I58" s="8">
        <v>1</v>
      </c>
      <c r="J58" s="8">
        <v>4</v>
      </c>
      <c r="K58" s="8">
        <v>15</v>
      </c>
      <c r="L58" s="8"/>
      <c r="M58" s="8"/>
    </row>
    <row r="59" ht="78.75" spans="1:13">
      <c r="A59" s="22"/>
      <c r="B59" s="7">
        <v>1057</v>
      </c>
      <c r="C59" s="7" t="s">
        <v>3512</v>
      </c>
      <c r="D59" s="7">
        <v>1734</v>
      </c>
      <c r="E59" s="7"/>
      <c r="F59" s="7" t="s">
        <v>3513</v>
      </c>
      <c r="G59" s="7">
        <v>10</v>
      </c>
      <c r="H59" s="7" t="s">
        <v>3449</v>
      </c>
      <c r="I59" s="7">
        <v>1</v>
      </c>
      <c r="J59" s="7">
        <v>4</v>
      </c>
      <c r="K59" s="7">
        <v>15</v>
      </c>
      <c r="L59" s="7" t="s">
        <v>3514</v>
      </c>
      <c r="M59" s="7" t="s">
        <v>3515</v>
      </c>
    </row>
    <row r="60" ht="31.5" spans="1:13">
      <c r="A60" s="22"/>
      <c r="B60" s="8">
        <v>1058</v>
      </c>
      <c r="C60" s="8" t="s">
        <v>3516</v>
      </c>
      <c r="D60" s="8" t="s">
        <v>3362</v>
      </c>
      <c r="E60" s="8" t="s">
        <v>3517</v>
      </c>
      <c r="F60" s="8" t="s">
        <v>3518</v>
      </c>
      <c r="G60" s="8">
        <v>16</v>
      </c>
      <c r="H60" s="8" t="s">
        <v>3449</v>
      </c>
      <c r="I60" s="8">
        <v>1</v>
      </c>
      <c r="J60" s="8">
        <v>4</v>
      </c>
      <c r="K60" s="8">
        <v>15</v>
      </c>
      <c r="L60" s="8"/>
      <c r="M60" s="8"/>
    </row>
    <row r="61" ht="31.5" spans="1:13">
      <c r="A61" s="22"/>
      <c r="B61" s="7">
        <v>1059</v>
      </c>
      <c r="C61" s="7" t="s">
        <v>3519</v>
      </c>
      <c r="D61" s="7" t="s">
        <v>3362</v>
      </c>
      <c r="E61" s="7"/>
      <c r="F61" s="7" t="s">
        <v>3520</v>
      </c>
      <c r="G61" s="7">
        <v>3</v>
      </c>
      <c r="H61" s="7" t="s">
        <v>3449</v>
      </c>
      <c r="I61" s="7">
        <v>1</v>
      </c>
      <c r="J61" s="7">
        <v>4</v>
      </c>
      <c r="K61" s="7">
        <v>15</v>
      </c>
      <c r="L61" s="7"/>
      <c r="M61" s="7"/>
    </row>
    <row r="62" ht="31.5" spans="1:13">
      <c r="A62" s="22"/>
      <c r="B62" s="8">
        <v>1060</v>
      </c>
      <c r="C62" s="8" t="s">
        <v>3521</v>
      </c>
      <c r="D62" s="8" t="s">
        <v>3362</v>
      </c>
      <c r="E62" s="8"/>
      <c r="F62" s="8" t="s">
        <v>3522</v>
      </c>
      <c r="G62" s="8">
        <v>12</v>
      </c>
      <c r="H62" s="8" t="s">
        <v>3449</v>
      </c>
      <c r="I62" s="8">
        <v>1</v>
      </c>
      <c r="J62" s="8">
        <v>4</v>
      </c>
      <c r="K62" s="8">
        <v>15</v>
      </c>
      <c r="L62" s="8"/>
      <c r="M62" s="8"/>
    </row>
    <row r="63" ht="220.5" spans="1:13">
      <c r="A63" s="22"/>
      <c r="B63" s="7">
        <v>1061</v>
      </c>
      <c r="C63" s="7" t="s">
        <v>3523</v>
      </c>
      <c r="D63" s="7" t="s">
        <v>3362</v>
      </c>
      <c r="E63" s="7">
        <v>1895</v>
      </c>
      <c r="F63" s="7" t="s">
        <v>3358</v>
      </c>
      <c r="G63" s="7">
        <v>1</v>
      </c>
      <c r="H63" s="7" t="s">
        <v>3402</v>
      </c>
      <c r="I63" s="7">
        <v>1</v>
      </c>
      <c r="J63" s="7">
        <v>4</v>
      </c>
      <c r="K63" s="7">
        <v>15</v>
      </c>
      <c r="L63" s="7" t="s">
        <v>3524</v>
      </c>
      <c r="M63" s="7" t="s">
        <v>494</v>
      </c>
    </row>
    <row r="64" ht="31.5" spans="1:13">
      <c r="A64" s="22"/>
      <c r="B64" s="8">
        <v>1062</v>
      </c>
      <c r="C64" s="8" t="s">
        <v>3525</v>
      </c>
      <c r="D64" s="8" t="s">
        <v>3526</v>
      </c>
      <c r="E64" s="8" t="s">
        <v>3527</v>
      </c>
      <c r="F64" s="8" t="s">
        <v>3528</v>
      </c>
      <c r="G64" s="8">
        <v>18</v>
      </c>
      <c r="H64" s="8" t="s">
        <v>3410</v>
      </c>
      <c r="I64" s="8">
        <v>1</v>
      </c>
      <c r="J64" s="8">
        <v>4</v>
      </c>
      <c r="K64" s="8">
        <v>15</v>
      </c>
      <c r="L64" s="8"/>
      <c r="M64" s="8"/>
    </row>
    <row r="65" ht="78.75" spans="1:13">
      <c r="A65" s="22"/>
      <c r="B65" s="7">
        <v>1063</v>
      </c>
      <c r="C65" s="7" t="s">
        <v>3529</v>
      </c>
      <c r="D65" s="7" t="s">
        <v>3362</v>
      </c>
      <c r="E65" s="7">
        <v>1911</v>
      </c>
      <c r="F65" s="7" t="s">
        <v>3530</v>
      </c>
      <c r="G65" s="7">
        <v>7</v>
      </c>
      <c r="H65" s="7" t="s">
        <v>3531</v>
      </c>
      <c r="I65" s="7">
        <v>1</v>
      </c>
      <c r="J65" s="7">
        <v>3</v>
      </c>
      <c r="K65" s="7">
        <v>12</v>
      </c>
      <c r="L65" s="7"/>
      <c r="M65" s="7"/>
    </row>
    <row r="66" ht="31.5" spans="1:13">
      <c r="A66" s="22"/>
      <c r="B66" s="8">
        <v>1064</v>
      </c>
      <c r="C66" s="8" t="s">
        <v>3532</v>
      </c>
      <c r="D66" s="8" t="s">
        <v>3347</v>
      </c>
      <c r="E66" s="8"/>
      <c r="F66" s="8" t="s">
        <v>3358</v>
      </c>
      <c r="G66" s="8">
        <v>13</v>
      </c>
      <c r="H66" s="8" t="s">
        <v>3449</v>
      </c>
      <c r="I66" s="8">
        <v>1</v>
      </c>
      <c r="J66" s="8">
        <v>3</v>
      </c>
      <c r="K66" s="8">
        <v>12</v>
      </c>
      <c r="L66" s="8"/>
      <c r="M66" s="8"/>
    </row>
    <row r="67" ht="47.25" spans="1:13">
      <c r="A67" s="22"/>
      <c r="B67" s="7">
        <v>1065</v>
      </c>
      <c r="C67" s="7" t="s">
        <v>3533</v>
      </c>
      <c r="D67" s="7" t="s">
        <v>3362</v>
      </c>
      <c r="E67" s="7">
        <v>1927</v>
      </c>
      <c r="F67" s="7" t="s">
        <v>3534</v>
      </c>
      <c r="G67" s="7">
        <v>1</v>
      </c>
      <c r="H67" s="7" t="s">
        <v>3531</v>
      </c>
      <c r="I67" s="7">
        <v>1</v>
      </c>
      <c r="J67" s="7">
        <v>3</v>
      </c>
      <c r="K67" s="7">
        <v>12</v>
      </c>
      <c r="L67" s="7"/>
      <c r="M67" s="7"/>
    </row>
    <row r="68" ht="47.25" spans="1:13">
      <c r="A68" s="22"/>
      <c r="B68" s="8">
        <v>1066</v>
      </c>
      <c r="C68" s="8" t="s">
        <v>3535</v>
      </c>
      <c r="D68" s="8" t="s">
        <v>3362</v>
      </c>
      <c r="E68" s="8"/>
      <c r="F68" s="8" t="s">
        <v>3536</v>
      </c>
      <c r="G68" s="8">
        <v>9</v>
      </c>
      <c r="H68" s="8" t="s">
        <v>3531</v>
      </c>
      <c r="I68" s="8">
        <v>1</v>
      </c>
      <c r="J68" s="8">
        <v>3</v>
      </c>
      <c r="K68" s="8">
        <v>12</v>
      </c>
      <c r="L68" s="8"/>
      <c r="M68" s="8"/>
    </row>
    <row r="69" ht="31.5" spans="1:13">
      <c r="A69" s="22"/>
      <c r="B69" s="7">
        <v>1067</v>
      </c>
      <c r="C69" s="7" t="s">
        <v>3537</v>
      </c>
      <c r="D69" s="7" t="s">
        <v>3362</v>
      </c>
      <c r="E69" s="7">
        <v>1913</v>
      </c>
      <c r="F69" s="7" t="s">
        <v>3538</v>
      </c>
      <c r="G69" s="7">
        <v>5</v>
      </c>
      <c r="H69" s="7" t="s">
        <v>3531</v>
      </c>
      <c r="I69" s="7">
        <v>1</v>
      </c>
      <c r="J69" s="7">
        <v>3</v>
      </c>
      <c r="K69" s="7">
        <v>12</v>
      </c>
      <c r="L69" s="7"/>
      <c r="M69" s="7"/>
    </row>
    <row r="70" ht="31.5" spans="1:13">
      <c r="A70" s="22"/>
      <c r="B70" s="8">
        <v>1068</v>
      </c>
      <c r="C70" s="8" t="s">
        <v>3539</v>
      </c>
      <c r="D70" s="8" t="s">
        <v>3347</v>
      </c>
      <c r="E70" s="8"/>
      <c r="F70" s="8" t="s">
        <v>3540</v>
      </c>
      <c r="G70" s="8">
        <v>10</v>
      </c>
      <c r="H70" s="8" t="s">
        <v>3449</v>
      </c>
      <c r="I70" s="8">
        <v>1</v>
      </c>
      <c r="J70" s="8">
        <v>3</v>
      </c>
      <c r="K70" s="8">
        <v>12</v>
      </c>
      <c r="L70" s="8"/>
      <c r="M70" s="8"/>
    </row>
    <row r="71" ht="47.25" spans="1:13">
      <c r="A71" s="22"/>
      <c r="B71" s="7">
        <v>1069</v>
      </c>
      <c r="C71" s="7" t="s">
        <v>3541</v>
      </c>
      <c r="D71" s="7" t="s">
        <v>3362</v>
      </c>
      <c r="E71" s="7">
        <v>1681</v>
      </c>
      <c r="F71" s="7" t="s">
        <v>3542</v>
      </c>
      <c r="G71" s="7">
        <v>6</v>
      </c>
      <c r="H71" s="7" t="s">
        <v>3449</v>
      </c>
      <c r="I71" s="7">
        <v>1</v>
      </c>
      <c r="J71" s="7">
        <v>3</v>
      </c>
      <c r="K71" s="7">
        <v>12</v>
      </c>
      <c r="L71" s="7"/>
      <c r="M71" s="7"/>
    </row>
    <row r="72" ht="141.75" spans="1:13">
      <c r="A72" s="22"/>
      <c r="B72" s="8">
        <v>1070</v>
      </c>
      <c r="C72" s="8" t="s">
        <v>3543</v>
      </c>
      <c r="D72" s="8" t="s">
        <v>3362</v>
      </c>
      <c r="E72" s="8">
        <v>1788</v>
      </c>
      <c r="F72" s="8" t="s">
        <v>3544</v>
      </c>
      <c r="G72" s="8">
        <v>8</v>
      </c>
      <c r="H72" s="8" t="s">
        <v>3449</v>
      </c>
      <c r="I72" s="8">
        <v>1</v>
      </c>
      <c r="J72" s="8">
        <v>3</v>
      </c>
      <c r="K72" s="8">
        <v>12</v>
      </c>
      <c r="L72" s="8" t="s">
        <v>3545</v>
      </c>
      <c r="M72" s="8" t="s">
        <v>3546</v>
      </c>
    </row>
    <row r="73" ht="31.5" spans="1:13">
      <c r="A73" s="22"/>
      <c r="B73" s="7">
        <v>1071</v>
      </c>
      <c r="C73" s="7" t="s">
        <v>3547</v>
      </c>
      <c r="D73" s="7" t="s">
        <v>3362</v>
      </c>
      <c r="E73" s="7"/>
      <c r="F73" s="7" t="s">
        <v>3548</v>
      </c>
      <c r="G73" s="7">
        <v>7</v>
      </c>
      <c r="H73" s="7" t="s">
        <v>3531</v>
      </c>
      <c r="I73" s="7">
        <v>1</v>
      </c>
      <c r="J73" s="7">
        <v>3</v>
      </c>
      <c r="K73" s="7">
        <v>12</v>
      </c>
      <c r="L73" s="7"/>
      <c r="M73" s="7"/>
    </row>
    <row r="74" ht="31.5" spans="1:13">
      <c r="A74" s="22"/>
      <c r="B74" s="8">
        <v>1072</v>
      </c>
      <c r="C74" s="8" t="s">
        <v>3549</v>
      </c>
      <c r="D74" s="8" t="s">
        <v>3362</v>
      </c>
      <c r="E74" s="8"/>
      <c r="F74" s="8" t="s">
        <v>3358</v>
      </c>
      <c r="G74" s="8">
        <v>11</v>
      </c>
      <c r="H74" s="8" t="s">
        <v>3449</v>
      </c>
      <c r="I74" s="8">
        <v>1</v>
      </c>
      <c r="J74" s="8">
        <v>3</v>
      </c>
      <c r="K74" s="8">
        <v>12</v>
      </c>
      <c r="L74" s="8"/>
      <c r="M74" s="8"/>
    </row>
    <row r="75" ht="31.5" spans="1:13">
      <c r="A75" s="22"/>
      <c r="B75" s="7">
        <v>1073</v>
      </c>
      <c r="C75" s="7" t="s">
        <v>3550</v>
      </c>
      <c r="D75" s="7" t="s">
        <v>3362</v>
      </c>
      <c r="E75" s="7"/>
      <c r="F75" s="7" t="s">
        <v>3551</v>
      </c>
      <c r="G75" s="7">
        <v>10</v>
      </c>
      <c r="H75" s="7" t="s">
        <v>3531</v>
      </c>
      <c r="I75" s="7">
        <v>1</v>
      </c>
      <c r="J75" s="7">
        <v>3</v>
      </c>
      <c r="K75" s="7">
        <v>12</v>
      </c>
      <c r="L75" s="7"/>
      <c r="M75" s="7"/>
    </row>
    <row r="76" ht="31.5" spans="1:13">
      <c r="A76" s="22"/>
      <c r="B76" s="8">
        <v>1074</v>
      </c>
      <c r="C76" s="8" t="s">
        <v>3552</v>
      </c>
      <c r="D76" s="8" t="s">
        <v>3362</v>
      </c>
      <c r="E76" s="8"/>
      <c r="F76" s="8" t="s">
        <v>3553</v>
      </c>
      <c r="G76" s="8">
        <v>6</v>
      </c>
      <c r="H76" s="8" t="s">
        <v>3449</v>
      </c>
      <c r="I76" s="8">
        <v>1</v>
      </c>
      <c r="J76" s="8">
        <v>3</v>
      </c>
      <c r="K76" s="8">
        <v>12</v>
      </c>
      <c r="L76" s="8"/>
      <c r="M76" s="8"/>
    </row>
    <row r="77" ht="94.5" spans="1:13">
      <c r="A77" s="22"/>
      <c r="B77" s="7">
        <v>1075</v>
      </c>
      <c r="C77" s="7" t="s">
        <v>3554</v>
      </c>
      <c r="D77" s="7" t="s">
        <v>3555</v>
      </c>
      <c r="E77" s="7">
        <v>1768</v>
      </c>
      <c r="F77" s="7" t="s">
        <v>3556</v>
      </c>
      <c r="G77" s="7">
        <v>2</v>
      </c>
      <c r="H77" s="7" t="s">
        <v>3449</v>
      </c>
      <c r="I77" s="7">
        <v>1</v>
      </c>
      <c r="J77" s="7">
        <v>3</v>
      </c>
      <c r="K77" s="7">
        <v>12</v>
      </c>
      <c r="L77" s="7" t="s">
        <v>3557</v>
      </c>
      <c r="M77" s="7" t="s">
        <v>3558</v>
      </c>
    </row>
    <row r="78" ht="31.5" spans="1:13">
      <c r="A78" s="22"/>
      <c r="B78" s="8">
        <v>1076</v>
      </c>
      <c r="C78" s="8" t="s">
        <v>3394</v>
      </c>
      <c r="D78" s="8" t="s">
        <v>3559</v>
      </c>
      <c r="E78" s="8" t="s">
        <v>578</v>
      </c>
      <c r="F78" s="8" t="s">
        <v>3560</v>
      </c>
      <c r="G78" s="8">
        <v>10</v>
      </c>
      <c r="H78" s="8" t="s">
        <v>3449</v>
      </c>
      <c r="I78" s="8">
        <v>1</v>
      </c>
      <c r="J78" s="8">
        <v>3</v>
      </c>
      <c r="K78" s="8">
        <v>12</v>
      </c>
      <c r="L78" s="8"/>
      <c r="M78" s="8"/>
    </row>
    <row r="79" ht="31.5" spans="1:13">
      <c r="A79" s="22"/>
      <c r="B79" s="7">
        <v>1077</v>
      </c>
      <c r="C79" s="7" t="s">
        <v>3561</v>
      </c>
      <c r="D79" s="7" t="s">
        <v>3362</v>
      </c>
      <c r="E79" s="7">
        <v>1964</v>
      </c>
      <c r="F79" s="7" t="s">
        <v>3562</v>
      </c>
      <c r="G79" s="7">
        <v>1</v>
      </c>
      <c r="H79" s="7" t="s">
        <v>3449</v>
      </c>
      <c r="I79" s="7">
        <v>1</v>
      </c>
      <c r="J79" s="7">
        <v>3</v>
      </c>
      <c r="K79" s="7">
        <v>12</v>
      </c>
      <c r="L79" s="7"/>
      <c r="M79" s="7"/>
    </row>
    <row r="80" ht="63" spans="1:13">
      <c r="A80" s="22"/>
      <c r="B80" s="8">
        <v>1078</v>
      </c>
      <c r="C80" s="8" t="s">
        <v>3563</v>
      </c>
      <c r="D80" s="8" t="s">
        <v>3362</v>
      </c>
      <c r="E80" s="8" t="s">
        <v>3564</v>
      </c>
      <c r="F80" s="8" t="s">
        <v>3358</v>
      </c>
      <c r="G80" s="8">
        <v>9</v>
      </c>
      <c r="H80" s="8" t="s">
        <v>3449</v>
      </c>
      <c r="I80" s="8">
        <v>1</v>
      </c>
      <c r="J80" s="8">
        <v>3</v>
      </c>
      <c r="K80" s="8">
        <v>12</v>
      </c>
      <c r="L80" s="8"/>
      <c r="M80" s="8"/>
    </row>
    <row r="81" ht="63" spans="1:13">
      <c r="A81" s="22"/>
      <c r="B81" s="7">
        <v>1079</v>
      </c>
      <c r="C81" s="7" t="s">
        <v>3565</v>
      </c>
      <c r="D81" s="7" t="s">
        <v>3362</v>
      </c>
      <c r="E81" s="7">
        <v>1919</v>
      </c>
      <c r="F81" s="7" t="s">
        <v>3566</v>
      </c>
      <c r="G81" s="7">
        <v>1</v>
      </c>
      <c r="H81" s="7" t="s">
        <v>3531</v>
      </c>
      <c r="I81" s="7">
        <v>1</v>
      </c>
      <c r="J81" s="7">
        <v>3</v>
      </c>
      <c r="K81" s="7">
        <v>12</v>
      </c>
      <c r="L81" s="7" t="s">
        <v>3567</v>
      </c>
      <c r="M81" s="7" t="s">
        <v>494</v>
      </c>
    </row>
    <row r="82" ht="47.25" spans="1:13">
      <c r="A82" s="22"/>
      <c r="B82" s="8">
        <v>1080</v>
      </c>
      <c r="C82" s="8" t="s">
        <v>3568</v>
      </c>
      <c r="D82" s="8" t="s">
        <v>3362</v>
      </c>
      <c r="E82" s="8" t="s">
        <v>3569</v>
      </c>
      <c r="F82" s="8" t="s">
        <v>3570</v>
      </c>
      <c r="G82" s="8">
        <v>7</v>
      </c>
      <c r="H82" s="8" t="s">
        <v>3449</v>
      </c>
      <c r="I82" s="8">
        <v>1</v>
      </c>
      <c r="J82" s="8">
        <v>3</v>
      </c>
      <c r="K82" s="8">
        <v>12</v>
      </c>
      <c r="L82" s="8"/>
      <c r="M82" s="8"/>
    </row>
    <row r="83" ht="31.5" spans="1:13">
      <c r="A83" s="22"/>
      <c r="B83" s="7">
        <v>1081</v>
      </c>
      <c r="C83" s="7" t="s">
        <v>3571</v>
      </c>
      <c r="D83" s="7" t="s">
        <v>3386</v>
      </c>
      <c r="E83" s="7"/>
      <c r="F83" s="7" t="s">
        <v>3572</v>
      </c>
      <c r="G83" s="7">
        <v>8</v>
      </c>
      <c r="H83" s="7" t="s">
        <v>3531</v>
      </c>
      <c r="I83" s="7">
        <v>1</v>
      </c>
      <c r="J83" s="7">
        <v>2</v>
      </c>
      <c r="K83" s="7">
        <v>9</v>
      </c>
      <c r="L83" s="7"/>
      <c r="M83" s="7"/>
    </row>
    <row r="84" ht="31.5" spans="1:13">
      <c r="A84" s="22"/>
      <c r="B84" s="8">
        <v>1082</v>
      </c>
      <c r="C84" s="8" t="s">
        <v>3573</v>
      </c>
      <c r="D84" s="8" t="s">
        <v>3347</v>
      </c>
      <c r="E84" s="8"/>
      <c r="F84" s="8" t="s">
        <v>3358</v>
      </c>
      <c r="G84" s="8">
        <v>12</v>
      </c>
      <c r="H84" s="8" t="s">
        <v>3531</v>
      </c>
      <c r="I84" s="8">
        <v>1</v>
      </c>
      <c r="J84" s="8">
        <v>2</v>
      </c>
      <c r="K84" s="8">
        <v>9</v>
      </c>
      <c r="L84" s="8"/>
      <c r="M84" s="8"/>
    </row>
    <row r="85" ht="31.5" spans="1:13">
      <c r="A85" s="22"/>
      <c r="B85" s="7">
        <v>1083</v>
      </c>
      <c r="C85" s="7" t="s">
        <v>3574</v>
      </c>
      <c r="D85" s="7" t="s">
        <v>3362</v>
      </c>
      <c r="E85" s="7">
        <v>1936</v>
      </c>
      <c r="F85" s="7" t="s">
        <v>3575</v>
      </c>
      <c r="G85" s="7">
        <v>2</v>
      </c>
      <c r="H85" s="7" t="s">
        <v>3576</v>
      </c>
      <c r="I85" s="7">
        <v>1</v>
      </c>
      <c r="J85" s="7">
        <v>2</v>
      </c>
      <c r="K85" s="7">
        <v>9</v>
      </c>
      <c r="L85" s="7"/>
      <c r="M85" s="7"/>
    </row>
    <row r="86" ht="63" spans="1:13">
      <c r="A86" s="22"/>
      <c r="B86" s="8">
        <v>1084</v>
      </c>
      <c r="C86" s="8" t="s">
        <v>3577</v>
      </c>
      <c r="D86" s="8" t="s">
        <v>3362</v>
      </c>
      <c r="E86" s="8">
        <v>1926</v>
      </c>
      <c r="F86" s="8" t="s">
        <v>3578</v>
      </c>
      <c r="G86" s="8">
        <v>1</v>
      </c>
      <c r="H86" s="8" t="s">
        <v>3576</v>
      </c>
      <c r="I86" s="8">
        <v>1</v>
      </c>
      <c r="J86" s="8">
        <v>2</v>
      </c>
      <c r="K86" s="8">
        <v>9</v>
      </c>
      <c r="L86" s="8" t="s">
        <v>3579</v>
      </c>
      <c r="M86" s="8" t="s">
        <v>494</v>
      </c>
    </row>
    <row r="87" ht="47.25" spans="1:13">
      <c r="A87" s="22"/>
      <c r="B87" s="7">
        <v>1085</v>
      </c>
      <c r="C87" s="7" t="s">
        <v>3580</v>
      </c>
      <c r="D87" s="7" t="s">
        <v>3362</v>
      </c>
      <c r="E87" s="7" t="s">
        <v>3503</v>
      </c>
      <c r="F87" s="7" t="s">
        <v>3581</v>
      </c>
      <c r="G87" s="7">
        <v>6</v>
      </c>
      <c r="H87" s="7" t="s">
        <v>3576</v>
      </c>
      <c r="I87" s="7">
        <v>1</v>
      </c>
      <c r="J87" s="7">
        <v>2</v>
      </c>
      <c r="K87" s="7">
        <v>9</v>
      </c>
      <c r="L87" s="7"/>
      <c r="M87" s="7"/>
    </row>
    <row r="88" ht="31.5" spans="1:13">
      <c r="A88" s="22"/>
      <c r="B88" s="8">
        <v>1086</v>
      </c>
      <c r="C88" s="8" t="s">
        <v>3582</v>
      </c>
      <c r="D88" s="8" t="s">
        <v>3347</v>
      </c>
      <c r="E88" s="8"/>
      <c r="F88" s="8" t="s">
        <v>3583</v>
      </c>
      <c r="G88" s="8">
        <v>7</v>
      </c>
      <c r="H88" s="8" t="s">
        <v>3531</v>
      </c>
      <c r="I88" s="8">
        <v>1</v>
      </c>
      <c r="J88" s="8">
        <v>2</v>
      </c>
      <c r="K88" s="8">
        <v>9</v>
      </c>
      <c r="L88" s="8"/>
      <c r="M88" s="8"/>
    </row>
    <row r="89" ht="110.25" spans="1:13">
      <c r="A89" s="22"/>
      <c r="B89" s="7">
        <v>1087</v>
      </c>
      <c r="C89" s="7" t="s">
        <v>3584</v>
      </c>
      <c r="D89" s="7" t="s">
        <v>3362</v>
      </c>
      <c r="E89" s="7">
        <v>1906</v>
      </c>
      <c r="F89" s="7" t="s">
        <v>3530</v>
      </c>
      <c r="G89" s="7">
        <v>8</v>
      </c>
      <c r="H89" s="7" t="s">
        <v>3576</v>
      </c>
      <c r="I89" s="7">
        <v>1</v>
      </c>
      <c r="J89" s="7">
        <v>2</v>
      </c>
      <c r="K89" s="7">
        <v>9</v>
      </c>
      <c r="L89" s="7"/>
      <c r="M89" s="7"/>
    </row>
    <row r="90" ht="31.5" spans="1:13">
      <c r="A90" s="22"/>
      <c r="B90" s="8">
        <v>1088</v>
      </c>
      <c r="C90" s="8" t="s">
        <v>3585</v>
      </c>
      <c r="D90" s="8" t="s">
        <v>3362</v>
      </c>
      <c r="E90" s="8" t="s">
        <v>3586</v>
      </c>
      <c r="F90" s="8" t="s">
        <v>3587</v>
      </c>
      <c r="G90" s="8">
        <v>2</v>
      </c>
      <c r="H90" s="8" t="s">
        <v>3531</v>
      </c>
      <c r="I90" s="8">
        <v>0</v>
      </c>
      <c r="J90" s="8">
        <v>3</v>
      </c>
      <c r="K90" s="8">
        <v>9</v>
      </c>
      <c r="L90" s="8"/>
      <c r="M90" s="8"/>
    </row>
    <row r="91" ht="31.5" spans="1:13">
      <c r="A91" s="22"/>
      <c r="B91" s="7">
        <v>1089</v>
      </c>
      <c r="C91" s="7" t="s">
        <v>3588</v>
      </c>
      <c r="D91" s="7" t="s">
        <v>3362</v>
      </c>
      <c r="E91" s="7"/>
      <c r="F91" s="7" t="s">
        <v>3589</v>
      </c>
      <c r="G91" s="7">
        <v>11</v>
      </c>
      <c r="H91" s="7" t="s">
        <v>3531</v>
      </c>
      <c r="I91" s="7">
        <v>1</v>
      </c>
      <c r="J91" s="7">
        <v>2</v>
      </c>
      <c r="K91" s="7">
        <v>9</v>
      </c>
      <c r="L91" s="7"/>
      <c r="M91" s="7"/>
    </row>
    <row r="92" ht="47.25" spans="1:13">
      <c r="A92" s="22"/>
      <c r="B92" s="8">
        <v>1090</v>
      </c>
      <c r="C92" s="8" t="s">
        <v>3590</v>
      </c>
      <c r="D92" s="8" t="s">
        <v>3343</v>
      </c>
      <c r="E92" s="8">
        <v>1686</v>
      </c>
      <c r="F92" s="8" t="s">
        <v>3358</v>
      </c>
      <c r="G92" s="8">
        <v>16</v>
      </c>
      <c r="H92" s="8" t="s">
        <v>3449</v>
      </c>
      <c r="I92" s="8">
        <v>1</v>
      </c>
      <c r="J92" s="8">
        <v>2</v>
      </c>
      <c r="K92" s="8">
        <v>9</v>
      </c>
      <c r="L92" s="8"/>
      <c r="M92" s="8"/>
    </row>
    <row r="93" ht="110.25" spans="1:13">
      <c r="A93" s="22"/>
      <c r="B93" s="7">
        <v>1091</v>
      </c>
      <c r="C93" s="7" t="s">
        <v>3591</v>
      </c>
      <c r="D93" s="7" t="s">
        <v>3362</v>
      </c>
      <c r="E93" s="7">
        <v>1916</v>
      </c>
      <c r="F93" s="7" t="s">
        <v>3530</v>
      </c>
      <c r="G93" s="7">
        <v>8</v>
      </c>
      <c r="H93" s="7" t="s">
        <v>3449</v>
      </c>
      <c r="I93" s="7">
        <v>1</v>
      </c>
      <c r="J93" s="7">
        <v>2</v>
      </c>
      <c r="K93" s="7">
        <v>9</v>
      </c>
      <c r="L93" s="7" t="s">
        <v>3592</v>
      </c>
      <c r="M93" s="7" t="s">
        <v>3593</v>
      </c>
    </row>
    <row r="94" ht="31.5" spans="1:13">
      <c r="A94" s="22"/>
      <c r="B94" s="8">
        <v>1092</v>
      </c>
      <c r="C94" s="8" t="s">
        <v>3594</v>
      </c>
      <c r="D94" s="8" t="s">
        <v>3351</v>
      </c>
      <c r="E94" s="8">
        <v>1598</v>
      </c>
      <c r="F94" s="8" t="s">
        <v>3595</v>
      </c>
      <c r="G94" s="8">
        <v>8</v>
      </c>
      <c r="H94" s="8" t="s">
        <v>3531</v>
      </c>
      <c r="I94" s="8">
        <v>1</v>
      </c>
      <c r="J94" s="8">
        <v>2</v>
      </c>
      <c r="K94" s="8">
        <v>9</v>
      </c>
      <c r="L94" s="8"/>
      <c r="M94" s="8"/>
    </row>
    <row r="95" ht="47.25" spans="1:13">
      <c r="A95" s="22"/>
      <c r="B95" s="7">
        <v>1093</v>
      </c>
      <c r="C95" s="7" t="s">
        <v>3596</v>
      </c>
      <c r="D95" s="7" t="s">
        <v>3351</v>
      </c>
      <c r="E95" s="7">
        <v>1809</v>
      </c>
      <c r="F95" s="7" t="s">
        <v>3597</v>
      </c>
      <c r="G95" s="7">
        <v>5</v>
      </c>
      <c r="H95" s="7" t="s">
        <v>3576</v>
      </c>
      <c r="I95" s="7">
        <v>0</v>
      </c>
      <c r="J95" s="7">
        <v>2</v>
      </c>
      <c r="K95" s="7">
        <v>6</v>
      </c>
      <c r="L95" s="7"/>
      <c r="M95" s="7"/>
    </row>
    <row r="96" ht="47.25" spans="1:13">
      <c r="A96" s="22"/>
      <c r="B96" s="8">
        <v>1094</v>
      </c>
      <c r="C96" s="8" t="s">
        <v>3598</v>
      </c>
      <c r="D96" s="8" t="s">
        <v>3555</v>
      </c>
      <c r="E96" s="8"/>
      <c r="F96" s="8" t="s">
        <v>3358</v>
      </c>
      <c r="G96" s="8">
        <v>3</v>
      </c>
      <c r="H96" s="8" t="s">
        <v>3576</v>
      </c>
      <c r="I96" s="8">
        <v>0</v>
      </c>
      <c r="J96" s="8">
        <v>2</v>
      </c>
      <c r="K96" s="8">
        <v>6</v>
      </c>
      <c r="L96" s="8"/>
      <c r="M96" s="8"/>
    </row>
    <row r="97" ht="31.5" spans="1:13">
      <c r="A97" s="22"/>
      <c r="B97" s="7">
        <v>1095</v>
      </c>
      <c r="C97" s="7" t="s">
        <v>3599</v>
      </c>
      <c r="D97" s="7" t="s">
        <v>3362</v>
      </c>
      <c r="E97" s="7"/>
      <c r="F97" s="7" t="s">
        <v>3548</v>
      </c>
      <c r="G97" s="7">
        <v>4</v>
      </c>
      <c r="H97" s="7" t="s">
        <v>3576</v>
      </c>
      <c r="I97" s="7">
        <v>0</v>
      </c>
      <c r="J97" s="7">
        <v>1</v>
      </c>
      <c r="K97" s="7">
        <v>3</v>
      </c>
      <c r="L97" s="7"/>
      <c r="M97" s="7"/>
    </row>
    <row r="98" ht="63" spans="1:13">
      <c r="A98" s="22"/>
      <c r="B98" s="8">
        <v>1096</v>
      </c>
      <c r="C98" s="8" t="s">
        <v>3600</v>
      </c>
      <c r="D98" s="8" t="s">
        <v>3362</v>
      </c>
      <c r="E98" s="8">
        <v>1902</v>
      </c>
      <c r="F98" s="8" t="s">
        <v>3530</v>
      </c>
      <c r="G98" s="8">
        <v>4</v>
      </c>
      <c r="H98" s="8" t="s">
        <v>3601</v>
      </c>
      <c r="I98" s="8">
        <v>0</v>
      </c>
      <c r="J98" s="8">
        <v>1</v>
      </c>
      <c r="K98" s="8">
        <v>3</v>
      </c>
      <c r="L98" s="8"/>
      <c r="M98" s="8"/>
    </row>
    <row r="99" ht="31.5" spans="1:13">
      <c r="A99" s="22"/>
      <c r="B99" s="7">
        <v>1097</v>
      </c>
      <c r="C99" s="7" t="s">
        <v>3602</v>
      </c>
      <c r="D99" s="7" t="s">
        <v>3362</v>
      </c>
      <c r="E99" s="7"/>
      <c r="F99" s="7" t="s">
        <v>3603</v>
      </c>
      <c r="G99" s="7">
        <v>2</v>
      </c>
      <c r="H99" s="7" t="s">
        <v>3601</v>
      </c>
      <c r="I99" s="7">
        <v>0</v>
      </c>
      <c r="J99" s="7">
        <v>1</v>
      </c>
      <c r="K99" s="7">
        <v>3</v>
      </c>
      <c r="L99" s="7"/>
      <c r="M99" s="7"/>
    </row>
    <row r="100" ht="110.25" spans="1:13">
      <c r="A100" s="22"/>
      <c r="B100" s="8">
        <v>2001</v>
      </c>
      <c r="C100" s="8" t="s">
        <v>3604</v>
      </c>
      <c r="D100" s="8" t="s">
        <v>3347</v>
      </c>
      <c r="E100" s="8" t="s">
        <v>3605</v>
      </c>
      <c r="F100" s="8" t="s">
        <v>3606</v>
      </c>
      <c r="G100" s="8"/>
      <c r="H100" s="8"/>
      <c r="I100" s="8"/>
      <c r="J100" s="8"/>
      <c r="K100" s="8"/>
      <c r="L100" s="8" t="s">
        <v>3607</v>
      </c>
      <c r="M100" s="8"/>
    </row>
    <row r="101" ht="78.75" spans="1:13">
      <c r="A101" s="22"/>
      <c r="B101" s="7">
        <v>2002</v>
      </c>
      <c r="C101" s="7" t="s">
        <v>3608</v>
      </c>
      <c r="D101" s="7" t="s">
        <v>3609</v>
      </c>
      <c r="E101" s="7" t="s">
        <v>3610</v>
      </c>
      <c r="F101" s="7" t="s">
        <v>3611</v>
      </c>
      <c r="G101" s="7"/>
      <c r="H101" s="7"/>
      <c r="I101" s="7"/>
      <c r="J101" s="7"/>
      <c r="K101" s="7"/>
      <c r="L101" s="7" t="s">
        <v>3612</v>
      </c>
      <c r="M101" s="7"/>
    </row>
    <row r="102" ht="94.5" spans="1:13">
      <c r="A102" s="22"/>
      <c r="B102" s="8">
        <v>2003</v>
      </c>
      <c r="C102" s="8" t="s">
        <v>3613</v>
      </c>
      <c r="D102" s="8" t="s">
        <v>3362</v>
      </c>
      <c r="E102" s="8">
        <v>1890</v>
      </c>
      <c r="F102" s="8" t="s">
        <v>3614</v>
      </c>
      <c r="G102" s="8"/>
      <c r="H102" s="8"/>
      <c r="I102" s="8"/>
      <c r="J102" s="8"/>
      <c r="K102" s="8"/>
      <c r="L102" s="8" t="s">
        <v>3615</v>
      </c>
      <c r="M102" s="8"/>
    </row>
    <row r="103" ht="78.75" spans="1:13">
      <c r="A103" s="22"/>
      <c r="B103" s="7">
        <v>2004</v>
      </c>
      <c r="C103" s="7" t="s">
        <v>3616</v>
      </c>
      <c r="D103" s="7" t="s">
        <v>3617</v>
      </c>
      <c r="E103" s="7" t="s">
        <v>3618</v>
      </c>
      <c r="F103" s="7"/>
      <c r="G103" s="7"/>
      <c r="H103" s="7"/>
      <c r="I103" s="7"/>
      <c r="J103" s="7"/>
      <c r="K103" s="7"/>
      <c r="L103" s="7" t="s">
        <v>3619</v>
      </c>
      <c r="M103" s="7"/>
    </row>
    <row r="104" ht="110.25" spans="1:13">
      <c r="A104" s="22"/>
      <c r="B104" s="8">
        <v>2005</v>
      </c>
      <c r="C104" s="8" t="s">
        <v>3620</v>
      </c>
      <c r="D104" s="8" t="s">
        <v>3362</v>
      </c>
      <c r="E104" s="8">
        <v>1877</v>
      </c>
      <c r="F104" s="8" t="s">
        <v>3621</v>
      </c>
      <c r="G104" s="8"/>
      <c r="H104" s="8"/>
      <c r="I104" s="8"/>
      <c r="J104" s="8"/>
      <c r="K104" s="8"/>
      <c r="L104" s="8" t="s">
        <v>3622</v>
      </c>
      <c r="M104" s="8"/>
    </row>
    <row r="105" ht="78.75" spans="1:13">
      <c r="A105" s="22"/>
      <c r="B105" s="7">
        <v>2006</v>
      </c>
      <c r="C105" s="7" t="s">
        <v>3623</v>
      </c>
      <c r="D105" s="7" t="s">
        <v>3624</v>
      </c>
      <c r="E105" s="7" t="s">
        <v>3490</v>
      </c>
      <c r="F105" s="7"/>
      <c r="G105" s="7"/>
      <c r="H105" s="7"/>
      <c r="I105" s="7"/>
      <c r="J105" s="7"/>
      <c r="K105" s="7"/>
      <c r="L105" s="7" t="s">
        <v>3625</v>
      </c>
      <c r="M105" s="7"/>
    </row>
    <row r="106" ht="126" spans="1:13">
      <c r="A106" s="22"/>
      <c r="B106" s="8">
        <v>2007</v>
      </c>
      <c r="C106" s="8" t="s">
        <v>3626</v>
      </c>
      <c r="D106" s="8" t="s">
        <v>3627</v>
      </c>
      <c r="E106" s="8" t="s">
        <v>3628</v>
      </c>
      <c r="F106" s="8" t="s">
        <v>3629</v>
      </c>
      <c r="G106" s="8"/>
      <c r="H106" s="8"/>
      <c r="I106" s="8"/>
      <c r="J106" s="8"/>
      <c r="K106" s="8"/>
      <c r="L106" s="8" t="s">
        <v>3630</v>
      </c>
      <c r="M106" s="8"/>
    </row>
    <row r="107" ht="110.25" spans="1:13">
      <c r="A107" s="22"/>
      <c r="B107" s="7">
        <v>2008</v>
      </c>
      <c r="C107" s="7" t="s">
        <v>3631</v>
      </c>
      <c r="D107" s="7" t="s">
        <v>3632</v>
      </c>
      <c r="E107" s="7" t="s">
        <v>3633</v>
      </c>
      <c r="F107" s="7" t="s">
        <v>3634</v>
      </c>
      <c r="G107" s="7"/>
      <c r="H107" s="7"/>
      <c r="I107" s="7"/>
      <c r="J107" s="7"/>
      <c r="K107" s="7"/>
      <c r="L107" s="7" t="s">
        <v>3635</v>
      </c>
      <c r="M107" s="7"/>
    </row>
    <row r="108" ht="94.5" spans="1:13">
      <c r="A108" s="22"/>
      <c r="B108" s="8">
        <v>2009</v>
      </c>
      <c r="C108" s="8" t="s">
        <v>3636</v>
      </c>
      <c r="D108" s="8" t="s">
        <v>3362</v>
      </c>
      <c r="E108" s="8">
        <v>1921</v>
      </c>
      <c r="F108" s="8" t="s">
        <v>3637</v>
      </c>
      <c r="G108" s="8"/>
      <c r="H108" s="8"/>
      <c r="I108" s="8"/>
      <c r="J108" s="8"/>
      <c r="K108" s="8"/>
      <c r="L108" s="8" t="s">
        <v>3638</v>
      </c>
      <c r="M108" s="8"/>
    </row>
    <row r="109" ht="110.25" spans="1:13">
      <c r="A109" s="22"/>
      <c r="B109" s="7">
        <v>2010</v>
      </c>
      <c r="C109" s="7" t="s">
        <v>3639</v>
      </c>
      <c r="D109" s="7" t="s">
        <v>3640</v>
      </c>
      <c r="E109" s="7">
        <v>1280</v>
      </c>
      <c r="F109" s="7" t="s">
        <v>3641</v>
      </c>
      <c r="G109" s="7"/>
      <c r="H109" s="7"/>
      <c r="I109" s="7"/>
      <c r="J109" s="7"/>
      <c r="K109" s="7"/>
      <c r="L109" s="7" t="s">
        <v>3642</v>
      </c>
      <c r="M109" s="7"/>
    </row>
    <row r="110" ht="16.5" spans="1:13">
      <c r="A110" s="22"/>
      <c r="B110" s="29"/>
      <c r="C110" s="29"/>
      <c r="D110" s="29"/>
      <c r="E110" s="29"/>
      <c r="F110" s="29"/>
      <c r="G110" s="29"/>
      <c r="H110" s="29"/>
      <c r="I110" s="29"/>
      <c r="J110" s="29"/>
      <c r="K110" s="29"/>
      <c r="L110" s="29"/>
      <c r="M110" s="29"/>
    </row>
    <row r="111" ht="16.5" spans="1:13">
      <c r="A111" s="22"/>
      <c r="B111" s="357" t="s">
        <v>3643</v>
      </c>
      <c r="C111" s="358"/>
      <c r="D111" s="358"/>
      <c r="E111" s="358"/>
      <c r="F111" s="358"/>
      <c r="G111" s="358"/>
      <c r="H111" s="358"/>
      <c r="I111" s="358"/>
      <c r="J111" s="358"/>
      <c r="K111" s="358"/>
      <c r="L111" s="358"/>
      <c r="M111" s="29"/>
    </row>
    <row r="112" ht="16.5" spans="1:13">
      <c r="A112" s="22"/>
      <c r="B112" s="359" t="s">
        <v>3644</v>
      </c>
      <c r="M112" s="29"/>
    </row>
    <row r="113" ht="16.5" spans="1:13">
      <c r="A113" s="22"/>
      <c r="B113" s="359" t="s">
        <v>3645</v>
      </c>
      <c r="M113" s="29"/>
    </row>
    <row r="114" ht="16.5" spans="1:13">
      <c r="A114" s="22"/>
      <c r="B114" s="359" t="s">
        <v>3646</v>
      </c>
      <c r="M114" s="29"/>
    </row>
    <row r="115" ht="16.5" spans="1:13">
      <c r="A115" s="22"/>
      <c r="B115" s="359" t="s">
        <v>3647</v>
      </c>
      <c r="M115" s="29"/>
    </row>
    <row r="116" ht="16.5" spans="1:13">
      <c r="A116" s="22"/>
      <c r="B116" s="359" t="s">
        <v>3648</v>
      </c>
      <c r="M116" s="29"/>
    </row>
    <row r="117" ht="16.5" spans="1:13">
      <c r="A117" s="22"/>
      <c r="B117" s="359" t="s">
        <v>3649</v>
      </c>
      <c r="M117" s="29"/>
    </row>
    <row r="118" ht="16.5" spans="1:13">
      <c r="A118" s="22"/>
      <c r="B118" s="359" t="s">
        <v>3650</v>
      </c>
      <c r="M118" s="29"/>
    </row>
    <row r="119" ht="16.5" spans="1:13">
      <c r="A119" s="22"/>
      <c r="B119" s="359" t="s">
        <v>3651</v>
      </c>
      <c r="M119" s="29"/>
    </row>
    <row r="120" ht="16.5" spans="1:13">
      <c r="A120" s="22"/>
      <c r="B120" s="360" t="s">
        <v>3652</v>
      </c>
      <c r="M120" s="29"/>
    </row>
    <row r="121" ht="16.5" spans="1:13">
      <c r="A121" s="22"/>
      <c r="B121" s="361" t="s">
        <v>3653</v>
      </c>
      <c r="M121" s="29"/>
    </row>
    <row r="122" ht="16.5" spans="1:13">
      <c r="A122" s="22"/>
      <c r="B122" s="361" t="s">
        <v>3654</v>
      </c>
      <c r="M122" s="29"/>
    </row>
    <row r="123" ht="16.5" spans="1:13">
      <c r="A123" s="22"/>
      <c r="B123" s="361" t="s">
        <v>3655</v>
      </c>
      <c r="M123" s="29"/>
    </row>
    <row r="124" ht="16.5" spans="1:13">
      <c r="A124" s="22"/>
      <c r="B124" s="361" t="s">
        <v>3656</v>
      </c>
      <c r="M124" s="29"/>
    </row>
    <row r="125" ht="16.5" spans="1:13">
      <c r="A125" s="22"/>
      <c r="B125" s="361" t="s">
        <v>3657</v>
      </c>
      <c r="M125" s="29"/>
    </row>
    <row r="126" ht="16.5" spans="1:13">
      <c r="A126" s="22"/>
      <c r="B126" s="361" t="s">
        <v>3658</v>
      </c>
      <c r="M126" s="29"/>
    </row>
    <row r="127" ht="16.5" spans="1:13">
      <c r="A127" s="22"/>
      <c r="B127" s="361" t="s">
        <v>3659</v>
      </c>
      <c r="M127" s="29"/>
    </row>
    <row r="128" ht="16.5" spans="1:13">
      <c r="A128" s="22"/>
      <c r="B128" s="361" t="s">
        <v>3660</v>
      </c>
      <c r="M128" s="29"/>
    </row>
    <row r="129" ht="16.5" spans="1:13">
      <c r="A129" s="22"/>
      <c r="B129" s="362" t="s">
        <v>3661</v>
      </c>
      <c r="M129" s="29"/>
    </row>
    <row r="130" ht="16.5" spans="1:13">
      <c r="A130" s="22"/>
      <c r="B130" s="359" t="s">
        <v>3662</v>
      </c>
      <c r="M130" s="29"/>
    </row>
    <row r="131" ht="16.5" spans="1:13">
      <c r="A131" s="22"/>
      <c r="B131" s="359" t="s">
        <v>3663</v>
      </c>
      <c r="M131" s="29"/>
    </row>
    <row r="132" ht="16.5" spans="1:13">
      <c r="A132" s="22"/>
      <c r="B132" s="359" t="s">
        <v>3664</v>
      </c>
      <c r="M132" s="29"/>
    </row>
    <row r="133" ht="16.5" spans="1:13">
      <c r="A133" s="22"/>
      <c r="B133" s="359" t="s">
        <v>3665</v>
      </c>
      <c r="M133" s="29"/>
    </row>
    <row r="134" ht="16.5" spans="1:13">
      <c r="A134" s="22"/>
      <c r="B134" s="359" t="s">
        <v>3666</v>
      </c>
      <c r="M134" s="29"/>
    </row>
    <row r="135" ht="16.5" spans="1:13">
      <c r="A135" s="22"/>
      <c r="B135" s="359" t="s">
        <v>3667</v>
      </c>
      <c r="M135" s="29"/>
    </row>
    <row r="136" ht="16.5" spans="1:13">
      <c r="A136" s="22"/>
      <c r="B136" s="359" t="s">
        <v>3668</v>
      </c>
      <c r="M136" s="29"/>
    </row>
    <row r="137" ht="16.5" spans="1:13">
      <c r="A137" s="22"/>
      <c r="B137" s="359"/>
      <c r="M137" s="29"/>
    </row>
    <row r="138" ht="16.5" spans="1:13">
      <c r="A138" s="22"/>
      <c r="B138" s="359" t="s">
        <v>3669</v>
      </c>
      <c r="M138" s="29"/>
    </row>
    <row r="139" ht="16.5" spans="1:13">
      <c r="A139" s="22"/>
      <c r="B139" s="359" t="s">
        <v>3670</v>
      </c>
      <c r="M139" s="29"/>
    </row>
    <row r="140" ht="16.5" spans="1:13">
      <c r="A140" s="22"/>
      <c r="B140" s="359" t="s">
        <v>3671</v>
      </c>
      <c r="M140" s="29"/>
    </row>
    <row r="141" ht="16.5" spans="1:13">
      <c r="A141" s="22"/>
      <c r="B141" s="359" t="s">
        <v>3672</v>
      </c>
      <c r="M141" s="29"/>
    </row>
    <row r="142" ht="16.5" spans="1:13">
      <c r="A142" s="22"/>
      <c r="B142" s="363" t="s">
        <v>3673</v>
      </c>
      <c r="L142" s="366"/>
      <c r="M142" s="29"/>
    </row>
    <row r="143" ht="16.5" spans="1:13">
      <c r="A143" s="22"/>
      <c r="B143" s="364" t="s">
        <v>3674</v>
      </c>
      <c r="L143" s="366"/>
      <c r="M143" s="29"/>
    </row>
    <row r="144" ht="16.5" spans="1:13">
      <c r="A144" s="22"/>
      <c r="B144" s="364" t="s">
        <v>3675</v>
      </c>
      <c r="L144" s="366"/>
      <c r="M144" s="29"/>
    </row>
    <row r="145" ht="16.5" spans="1:13">
      <c r="A145" s="22"/>
      <c r="B145" s="364" t="s">
        <v>3676</v>
      </c>
      <c r="L145" s="366"/>
      <c r="M145" s="29"/>
    </row>
    <row r="146" ht="16.5" spans="1:13">
      <c r="A146" s="22"/>
      <c r="B146" s="364" t="s">
        <v>3677</v>
      </c>
      <c r="L146" s="366"/>
      <c r="M146" s="29"/>
    </row>
    <row r="147" ht="16.5" spans="1:13">
      <c r="A147" s="22"/>
      <c r="B147" s="364" t="s">
        <v>3678</v>
      </c>
      <c r="L147" s="366"/>
      <c r="M147" s="29"/>
    </row>
    <row r="148" ht="16.5" spans="1:13">
      <c r="A148" s="22"/>
      <c r="B148" s="362" t="s">
        <v>3679</v>
      </c>
      <c r="M148" s="29"/>
    </row>
    <row r="149" ht="16.5" spans="1:13">
      <c r="A149" s="22"/>
      <c r="B149" s="359" t="s">
        <v>3680</v>
      </c>
      <c r="M149" s="29"/>
    </row>
    <row r="150" ht="16.5" spans="1:13">
      <c r="A150" s="22"/>
      <c r="B150" s="359" t="s">
        <v>3681</v>
      </c>
      <c r="M150" s="29"/>
    </row>
    <row r="151" ht="16.5" spans="1:13">
      <c r="A151" s="22"/>
      <c r="B151" s="359" t="s">
        <v>3682</v>
      </c>
      <c r="M151" s="29"/>
    </row>
    <row r="152" ht="16.5" spans="1:13">
      <c r="A152" s="22"/>
      <c r="B152" s="359" t="s">
        <v>3683</v>
      </c>
      <c r="M152" s="29"/>
    </row>
    <row r="153" ht="16.5" spans="1:13">
      <c r="A153" s="22"/>
      <c r="B153" s="365"/>
      <c r="M153" s="29"/>
    </row>
    <row r="154" ht="16.5" spans="1:13">
      <c r="A154" s="22"/>
      <c r="B154" s="365" t="s">
        <v>3684</v>
      </c>
      <c r="M154" s="29"/>
    </row>
  </sheetData>
  <mergeCells count="44">
    <mergeCell ref="B111:L111"/>
    <mergeCell ref="B112:L112"/>
    <mergeCell ref="B113:L113"/>
    <mergeCell ref="B114:L114"/>
    <mergeCell ref="B115:L115"/>
    <mergeCell ref="B116:L116"/>
    <mergeCell ref="B117:L117"/>
    <mergeCell ref="B118:L118"/>
    <mergeCell ref="B119:L119"/>
    <mergeCell ref="B120:L120"/>
    <mergeCell ref="B121:L121"/>
    <mergeCell ref="B122:L122"/>
    <mergeCell ref="B123:L123"/>
    <mergeCell ref="B124:L124"/>
    <mergeCell ref="B125:L125"/>
    <mergeCell ref="B126:L126"/>
    <mergeCell ref="B127:L127"/>
    <mergeCell ref="B128:L128"/>
    <mergeCell ref="B129:L129"/>
    <mergeCell ref="B130:L130"/>
    <mergeCell ref="B131:L131"/>
    <mergeCell ref="B132:L132"/>
    <mergeCell ref="B133:L133"/>
    <mergeCell ref="B134:L134"/>
    <mergeCell ref="B135:L135"/>
    <mergeCell ref="B136:L136"/>
    <mergeCell ref="B137:L137"/>
    <mergeCell ref="B138:L138"/>
    <mergeCell ref="B139:L139"/>
    <mergeCell ref="B140:L140"/>
    <mergeCell ref="B141:L141"/>
    <mergeCell ref="B142:L142"/>
    <mergeCell ref="B143:L143"/>
    <mergeCell ref="B144:L144"/>
    <mergeCell ref="B145:L145"/>
    <mergeCell ref="B146:L146"/>
    <mergeCell ref="B147:L147"/>
    <mergeCell ref="B148:L148"/>
    <mergeCell ref="B149:L149"/>
    <mergeCell ref="B150:L150"/>
    <mergeCell ref="B151:L151"/>
    <mergeCell ref="B152:L152"/>
    <mergeCell ref="B153:L153"/>
    <mergeCell ref="B154:L154"/>
  </mergeCell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C0C0"/>
    <outlinePr summaryBelow="0" summaryRight="0"/>
  </sheetPr>
  <dimension ref="A1:H196"/>
  <sheetViews>
    <sheetView workbookViewId="0">
      <pane ySplit="2" topLeftCell="A3" activePane="bottomLeft" state="frozen"/>
      <selection/>
      <selection pane="bottomLeft" activeCell="B4" sqref="B4"/>
    </sheetView>
  </sheetViews>
  <sheetFormatPr defaultColWidth="11.2166666666667" defaultRowHeight="15" customHeight="1" outlineLevelCol="7"/>
  <cols>
    <col min="1" max="1" width="0.333333333333333" customWidth="1"/>
    <col min="2" max="2" width="5.10833333333333" customWidth="1"/>
    <col min="3" max="3" width="12.7833333333333" customWidth="1"/>
    <col min="4" max="4" width="11.2166666666667" customWidth="1"/>
    <col min="5" max="5" width="12.4416666666667" customWidth="1"/>
    <col min="6" max="6" width="7.44166666666667" customWidth="1"/>
    <col min="7" max="7" width="29.3333333333333" customWidth="1"/>
    <col min="8" max="8" width="53.3333333333333" customWidth="1"/>
  </cols>
  <sheetData>
    <row r="1" ht="4.5" customHeight="1" spans="1:8">
      <c r="A1" s="1"/>
      <c r="B1" s="2"/>
      <c r="C1" s="3"/>
      <c r="D1" s="3"/>
      <c r="E1" s="3"/>
      <c r="F1" s="3"/>
      <c r="G1" s="3"/>
      <c r="H1" s="3"/>
    </row>
    <row r="2" ht="25.5" spans="1:8">
      <c r="A2" s="4"/>
      <c r="B2" s="5" t="s">
        <v>675</v>
      </c>
      <c r="C2" s="5" t="s">
        <v>776</v>
      </c>
      <c r="D2" s="5" t="s">
        <v>3685</v>
      </c>
      <c r="E2" s="5" t="s">
        <v>777</v>
      </c>
      <c r="F2" s="5" t="s">
        <v>778</v>
      </c>
      <c r="G2" s="5" t="s">
        <v>3686</v>
      </c>
      <c r="H2" s="5" t="s">
        <v>748</v>
      </c>
    </row>
    <row r="3" ht="94.5" spans="1:8">
      <c r="A3" s="6"/>
      <c r="B3" s="7">
        <v>1001</v>
      </c>
      <c r="C3" s="7" t="s">
        <v>3687</v>
      </c>
      <c r="D3" s="7" t="s">
        <v>3688</v>
      </c>
      <c r="E3" s="7" t="s">
        <v>3689</v>
      </c>
      <c r="F3" s="7" t="s">
        <v>2439</v>
      </c>
      <c r="G3" s="7" t="s">
        <v>3690</v>
      </c>
      <c r="H3" s="7" t="s">
        <v>3691</v>
      </c>
    </row>
    <row r="4" ht="110.25" spans="1:8">
      <c r="A4" s="6"/>
      <c r="B4" s="8">
        <v>1002</v>
      </c>
      <c r="C4" s="8" t="s">
        <v>3692</v>
      </c>
      <c r="D4" s="8"/>
      <c r="E4" s="8" t="s">
        <v>3693</v>
      </c>
      <c r="F4" s="8" t="s">
        <v>3694</v>
      </c>
      <c r="G4" s="8" t="s">
        <v>3695</v>
      </c>
      <c r="H4" s="8" t="s">
        <v>3696</v>
      </c>
    </row>
    <row r="5" ht="173.25" spans="1:8">
      <c r="A5" s="6"/>
      <c r="B5" s="7">
        <v>1003</v>
      </c>
      <c r="C5" s="7" t="s">
        <v>3697</v>
      </c>
      <c r="D5" s="7" t="s">
        <v>3698</v>
      </c>
      <c r="E5" s="7" t="s">
        <v>3699</v>
      </c>
      <c r="F5" s="7" t="s">
        <v>3700</v>
      </c>
      <c r="G5" s="7" t="s">
        <v>3701</v>
      </c>
      <c r="H5" s="7" t="s">
        <v>3702</v>
      </c>
    </row>
    <row r="6" ht="252" spans="1:8">
      <c r="A6" s="6"/>
      <c r="B6" s="8">
        <v>1004</v>
      </c>
      <c r="C6" s="8" t="s">
        <v>3703</v>
      </c>
      <c r="D6" s="8"/>
      <c r="E6" s="8" t="s">
        <v>3704</v>
      </c>
      <c r="F6" s="8" t="s">
        <v>3705</v>
      </c>
      <c r="G6" s="8" t="s">
        <v>3695</v>
      </c>
      <c r="H6" s="8" t="s">
        <v>3706</v>
      </c>
    </row>
    <row r="7" ht="63" spans="1:8">
      <c r="A7" s="6"/>
      <c r="B7" s="7">
        <v>1005</v>
      </c>
      <c r="C7" s="7" t="s">
        <v>3707</v>
      </c>
      <c r="D7" s="7" t="s">
        <v>3708</v>
      </c>
      <c r="E7" s="7" t="s">
        <v>3709</v>
      </c>
      <c r="F7" s="7" t="s">
        <v>3710</v>
      </c>
      <c r="G7" s="7"/>
      <c r="H7" s="7" t="s">
        <v>3711</v>
      </c>
    </row>
    <row r="8" ht="157.5" spans="1:8">
      <c r="A8" s="6"/>
      <c r="B8" s="8">
        <v>1006</v>
      </c>
      <c r="C8" s="8" t="s">
        <v>3712</v>
      </c>
      <c r="D8" s="8" t="s">
        <v>3713</v>
      </c>
      <c r="E8" s="8" t="s">
        <v>3714</v>
      </c>
      <c r="F8" s="8" t="s">
        <v>3715</v>
      </c>
      <c r="G8" s="8"/>
      <c r="H8" s="8" t="s">
        <v>3716</v>
      </c>
    </row>
    <row r="9" ht="78.75" spans="1:8">
      <c r="A9" s="6"/>
      <c r="B9" s="7">
        <v>1007</v>
      </c>
      <c r="C9" s="7" t="s">
        <v>3717</v>
      </c>
      <c r="D9" s="7" t="s">
        <v>3718</v>
      </c>
      <c r="E9" s="7" t="s">
        <v>3719</v>
      </c>
      <c r="F9" s="7" t="s">
        <v>3720</v>
      </c>
      <c r="G9" s="7"/>
      <c r="H9" s="7" t="s">
        <v>3721</v>
      </c>
    </row>
    <row r="10" ht="78.75" spans="1:8">
      <c r="A10" s="6"/>
      <c r="B10" s="8">
        <v>1008</v>
      </c>
      <c r="C10" s="8" t="s">
        <v>3722</v>
      </c>
      <c r="D10" s="8" t="s">
        <v>3723</v>
      </c>
      <c r="E10" s="8" t="s">
        <v>3724</v>
      </c>
      <c r="F10" s="8" t="s">
        <v>3725</v>
      </c>
      <c r="G10" s="8"/>
      <c r="H10" s="8" t="s">
        <v>3726</v>
      </c>
    </row>
    <row r="11" ht="126" spans="1:8">
      <c r="A11" s="6"/>
      <c r="B11" s="7">
        <v>1009</v>
      </c>
      <c r="C11" s="7" t="s">
        <v>3727</v>
      </c>
      <c r="D11" s="7" t="s">
        <v>3728</v>
      </c>
      <c r="E11" s="7" t="s">
        <v>3729</v>
      </c>
      <c r="F11" s="7" t="s">
        <v>2439</v>
      </c>
      <c r="G11" s="7"/>
      <c r="H11" s="7" t="s">
        <v>3730</v>
      </c>
    </row>
    <row r="12" ht="267.75" spans="1:8">
      <c r="A12" s="6"/>
      <c r="B12" s="8">
        <v>1010</v>
      </c>
      <c r="C12" s="8" t="s">
        <v>3731</v>
      </c>
      <c r="D12" s="8" t="s">
        <v>3732</v>
      </c>
      <c r="E12" s="8" t="s">
        <v>3733</v>
      </c>
      <c r="F12" s="8" t="s">
        <v>3734</v>
      </c>
      <c r="G12" s="8"/>
      <c r="H12" s="8" t="s">
        <v>3735</v>
      </c>
    </row>
    <row r="13" ht="267.75" spans="1:8">
      <c r="A13" s="6"/>
      <c r="B13" s="7">
        <v>1011</v>
      </c>
      <c r="C13" s="7" t="s">
        <v>3736</v>
      </c>
      <c r="D13" s="7" t="s">
        <v>3737</v>
      </c>
      <c r="E13" s="7" t="s">
        <v>3738</v>
      </c>
      <c r="F13" s="7" t="s">
        <v>3739</v>
      </c>
      <c r="G13" s="7"/>
      <c r="H13" s="7" t="s">
        <v>3740</v>
      </c>
    </row>
    <row r="14" ht="31.5" spans="1:8">
      <c r="A14" s="6"/>
      <c r="B14" s="8">
        <v>1012</v>
      </c>
      <c r="C14" s="8" t="s">
        <v>3741</v>
      </c>
      <c r="D14" s="8" t="s">
        <v>3742</v>
      </c>
      <c r="E14" s="8"/>
      <c r="F14" s="8"/>
      <c r="G14" s="8"/>
      <c r="H14" s="8"/>
    </row>
    <row r="15" ht="94.5" spans="1:8">
      <c r="A15" s="6"/>
      <c r="B15" s="7">
        <v>1013</v>
      </c>
      <c r="C15" s="7" t="s">
        <v>3743</v>
      </c>
      <c r="D15" s="7" t="s">
        <v>3744</v>
      </c>
      <c r="E15" s="7" t="s">
        <v>3745</v>
      </c>
      <c r="F15" s="7" t="s">
        <v>3715</v>
      </c>
      <c r="G15" s="7"/>
      <c r="H15" s="7" t="s">
        <v>3746</v>
      </c>
    </row>
    <row r="16" ht="157.5" spans="1:8">
      <c r="A16" s="6"/>
      <c r="B16" s="8">
        <v>1014</v>
      </c>
      <c r="C16" s="8" t="s">
        <v>3747</v>
      </c>
      <c r="D16" s="8" t="s">
        <v>3748</v>
      </c>
      <c r="E16" s="8" t="s">
        <v>3749</v>
      </c>
      <c r="F16" s="8" t="s">
        <v>3750</v>
      </c>
      <c r="G16" s="8" t="s">
        <v>3751</v>
      </c>
      <c r="H16" s="8" t="s">
        <v>3752</v>
      </c>
    </row>
    <row r="17" ht="94.5" spans="1:8">
      <c r="A17" s="6"/>
      <c r="B17" s="7">
        <v>1015</v>
      </c>
      <c r="C17" s="7" t="s">
        <v>3753</v>
      </c>
      <c r="D17" s="7" t="s">
        <v>3754</v>
      </c>
      <c r="E17" s="7" t="s">
        <v>3719</v>
      </c>
      <c r="F17" s="7" t="s">
        <v>2439</v>
      </c>
      <c r="G17" s="7"/>
      <c r="H17" s="7" t="s">
        <v>3755</v>
      </c>
    </row>
    <row r="18" ht="267.75" spans="1:8">
      <c r="A18" s="6"/>
      <c r="B18" s="8">
        <v>1016</v>
      </c>
      <c r="C18" s="8" t="s">
        <v>3756</v>
      </c>
      <c r="D18" s="8" t="s">
        <v>3757</v>
      </c>
      <c r="E18" s="8" t="s">
        <v>3758</v>
      </c>
      <c r="F18" s="8" t="s">
        <v>3759</v>
      </c>
      <c r="G18" s="8" t="s">
        <v>3760</v>
      </c>
      <c r="H18" s="8" t="s">
        <v>3761</v>
      </c>
    </row>
    <row r="19" ht="110.25" spans="1:8">
      <c r="A19" s="6"/>
      <c r="B19" s="7">
        <v>1017</v>
      </c>
      <c r="C19" s="7" t="s">
        <v>3762</v>
      </c>
      <c r="D19" s="7" t="s">
        <v>3763</v>
      </c>
      <c r="E19" s="7" t="s">
        <v>3764</v>
      </c>
      <c r="F19" s="7" t="s">
        <v>3765</v>
      </c>
      <c r="G19" s="7" t="s">
        <v>3766</v>
      </c>
      <c r="H19" s="7" t="s">
        <v>3767</v>
      </c>
    </row>
    <row r="20" ht="157.5" spans="1:8">
      <c r="A20" s="6"/>
      <c r="B20" s="8">
        <v>1018</v>
      </c>
      <c r="C20" s="8" t="s">
        <v>3768</v>
      </c>
      <c r="D20" s="8" t="s">
        <v>3769</v>
      </c>
      <c r="E20" s="8" t="s">
        <v>3770</v>
      </c>
      <c r="F20" s="8" t="s">
        <v>3720</v>
      </c>
      <c r="G20" s="8"/>
      <c r="H20" s="8" t="s">
        <v>3771</v>
      </c>
    </row>
    <row r="21" ht="173.25" spans="1:8">
      <c r="A21" s="6"/>
      <c r="B21" s="7">
        <v>1019</v>
      </c>
      <c r="C21" s="7" t="s">
        <v>3772</v>
      </c>
      <c r="D21" s="7" t="s">
        <v>3773</v>
      </c>
      <c r="E21" s="7" t="s">
        <v>3774</v>
      </c>
      <c r="F21" s="7" t="s">
        <v>3720</v>
      </c>
      <c r="G21" s="7"/>
      <c r="H21" s="7" t="s">
        <v>3775</v>
      </c>
    </row>
    <row r="22" ht="141.75" spans="1:8">
      <c r="A22" s="6"/>
      <c r="B22" s="8">
        <v>1020</v>
      </c>
      <c r="C22" s="8" t="s">
        <v>3776</v>
      </c>
      <c r="D22" s="8" t="s">
        <v>3777</v>
      </c>
      <c r="E22" s="8" t="s">
        <v>3778</v>
      </c>
      <c r="F22" s="8" t="s">
        <v>3779</v>
      </c>
      <c r="G22" s="8" t="s">
        <v>3780</v>
      </c>
      <c r="H22" s="8" t="s">
        <v>3781</v>
      </c>
    </row>
    <row r="23" ht="78.75" spans="1:8">
      <c r="A23" s="6"/>
      <c r="B23" s="7">
        <v>1021</v>
      </c>
      <c r="C23" s="7" t="s">
        <v>3782</v>
      </c>
      <c r="D23" s="7" t="s">
        <v>3783</v>
      </c>
      <c r="E23" s="7" t="s">
        <v>3784</v>
      </c>
      <c r="F23" s="7" t="s">
        <v>3785</v>
      </c>
      <c r="G23" s="7"/>
      <c r="H23" s="7" t="s">
        <v>3786</v>
      </c>
    </row>
    <row r="24" ht="236.25" spans="1:8">
      <c r="A24" s="6"/>
      <c r="B24" s="8">
        <v>1022</v>
      </c>
      <c r="C24" s="8" t="s">
        <v>3787</v>
      </c>
      <c r="D24" s="8" t="s">
        <v>3788</v>
      </c>
      <c r="E24" s="8" t="s">
        <v>3789</v>
      </c>
      <c r="F24" s="8" t="s">
        <v>3790</v>
      </c>
      <c r="G24" s="8" t="s">
        <v>3791</v>
      </c>
      <c r="H24" s="8" t="s">
        <v>3792</v>
      </c>
    </row>
    <row r="25" ht="78.75" spans="1:8">
      <c r="A25" s="6"/>
      <c r="B25" s="7">
        <v>1023</v>
      </c>
      <c r="C25" s="7" t="s">
        <v>3793</v>
      </c>
      <c r="D25" s="7" t="s">
        <v>3794</v>
      </c>
      <c r="E25" s="7" t="s">
        <v>3795</v>
      </c>
      <c r="F25" s="7" t="s">
        <v>3720</v>
      </c>
      <c r="G25" s="7"/>
      <c r="H25" s="7" t="s">
        <v>3796</v>
      </c>
    </row>
    <row r="26" ht="126" spans="1:8">
      <c r="A26" s="6"/>
      <c r="B26" s="8">
        <v>1024</v>
      </c>
      <c r="C26" s="8" t="s">
        <v>3797</v>
      </c>
      <c r="D26" s="8" t="s">
        <v>3798</v>
      </c>
      <c r="E26" s="8" t="s">
        <v>3799</v>
      </c>
      <c r="F26" s="8" t="s">
        <v>3800</v>
      </c>
      <c r="G26" s="8" t="s">
        <v>3801</v>
      </c>
      <c r="H26" s="8" t="s">
        <v>3802</v>
      </c>
    </row>
    <row r="27" ht="173.25" spans="1:8">
      <c r="A27" s="6"/>
      <c r="B27" s="7">
        <v>1025</v>
      </c>
      <c r="C27" s="7" t="s">
        <v>3803</v>
      </c>
      <c r="D27" s="7" t="s">
        <v>3804</v>
      </c>
      <c r="E27" s="7" t="s">
        <v>3805</v>
      </c>
      <c r="F27" s="7" t="s">
        <v>3715</v>
      </c>
      <c r="G27" s="7"/>
      <c r="H27" s="7" t="s">
        <v>3806</v>
      </c>
    </row>
    <row r="28" ht="330.75" spans="1:8">
      <c r="A28" s="6"/>
      <c r="B28" s="8">
        <v>1026</v>
      </c>
      <c r="C28" s="8" t="s">
        <v>3807</v>
      </c>
      <c r="D28" s="8" t="s">
        <v>3808</v>
      </c>
      <c r="E28" s="8" t="s">
        <v>3809</v>
      </c>
      <c r="F28" s="8" t="s">
        <v>3810</v>
      </c>
      <c r="G28" s="8" t="s">
        <v>3811</v>
      </c>
      <c r="H28" s="8" t="s">
        <v>3812</v>
      </c>
    </row>
    <row r="29" ht="141.75" spans="1:8">
      <c r="A29" s="6"/>
      <c r="B29" s="7">
        <v>1027</v>
      </c>
      <c r="C29" s="7" t="s">
        <v>3813</v>
      </c>
      <c r="D29" s="7" t="s">
        <v>3814</v>
      </c>
      <c r="E29" s="7" t="s">
        <v>3689</v>
      </c>
      <c r="F29" s="7" t="s">
        <v>3720</v>
      </c>
      <c r="G29" s="7"/>
      <c r="H29" s="7" t="s">
        <v>3815</v>
      </c>
    </row>
    <row r="30" ht="94.5" spans="1:8">
      <c r="A30" s="6"/>
      <c r="B30" s="8">
        <v>1028</v>
      </c>
      <c r="C30" s="8" t="s">
        <v>3816</v>
      </c>
      <c r="D30" s="8" t="s">
        <v>3817</v>
      </c>
      <c r="E30" s="8" t="s">
        <v>3818</v>
      </c>
      <c r="F30" s="8" t="s">
        <v>2439</v>
      </c>
      <c r="G30" s="8"/>
      <c r="H30" s="8" t="s">
        <v>3819</v>
      </c>
    </row>
    <row r="31" ht="126" spans="1:8">
      <c r="A31" s="6"/>
      <c r="B31" s="7">
        <v>1029</v>
      </c>
      <c r="C31" s="7" t="s">
        <v>3820</v>
      </c>
      <c r="D31" s="7" t="s">
        <v>3821</v>
      </c>
      <c r="E31" s="7" t="s">
        <v>3822</v>
      </c>
      <c r="F31" s="7" t="s">
        <v>3823</v>
      </c>
      <c r="G31" s="7"/>
      <c r="H31" s="7" t="s">
        <v>3824</v>
      </c>
    </row>
    <row r="32" ht="204.75" spans="1:8">
      <c r="A32" s="6"/>
      <c r="B32" s="8">
        <v>1030</v>
      </c>
      <c r="C32" s="8" t="s">
        <v>3825</v>
      </c>
      <c r="D32" s="8" t="s">
        <v>3826</v>
      </c>
      <c r="E32" s="8" t="s">
        <v>3827</v>
      </c>
      <c r="F32" s="8" t="s">
        <v>3715</v>
      </c>
      <c r="G32" s="8"/>
      <c r="H32" s="8" t="s">
        <v>3828</v>
      </c>
    </row>
    <row r="33" ht="173.25" spans="1:8">
      <c r="A33" s="6"/>
      <c r="B33" s="7">
        <v>1031</v>
      </c>
      <c r="C33" s="7" t="s">
        <v>3829</v>
      </c>
      <c r="D33" s="7" t="s">
        <v>3830</v>
      </c>
      <c r="E33" s="7" t="s">
        <v>3831</v>
      </c>
      <c r="F33" s="7" t="s">
        <v>3785</v>
      </c>
      <c r="G33" s="7"/>
      <c r="H33" s="7" t="s">
        <v>3832</v>
      </c>
    </row>
    <row r="34" ht="63" spans="1:8">
      <c r="A34" s="6"/>
      <c r="B34" s="8">
        <v>1032</v>
      </c>
      <c r="C34" s="8" t="s">
        <v>3833</v>
      </c>
      <c r="D34" s="8" t="s">
        <v>3834</v>
      </c>
      <c r="E34" s="8" t="s">
        <v>3835</v>
      </c>
      <c r="F34" s="8"/>
      <c r="G34" s="8"/>
      <c r="H34" s="8" t="s">
        <v>3836</v>
      </c>
    </row>
    <row r="35" ht="157.5" spans="1:8">
      <c r="A35" s="6"/>
      <c r="B35" s="7">
        <v>1033</v>
      </c>
      <c r="C35" s="7" t="s">
        <v>3837</v>
      </c>
      <c r="D35" s="7" t="s">
        <v>3838</v>
      </c>
      <c r="E35" s="7" t="s">
        <v>3839</v>
      </c>
      <c r="F35" s="7" t="s">
        <v>3710</v>
      </c>
      <c r="G35" s="7"/>
      <c r="H35" s="7" t="s">
        <v>3840</v>
      </c>
    </row>
    <row r="36" ht="236.25" spans="1:8">
      <c r="A36" s="6"/>
      <c r="B36" s="8">
        <v>1034</v>
      </c>
      <c r="C36" s="8" t="s">
        <v>3841</v>
      </c>
      <c r="D36" s="8" t="s">
        <v>3842</v>
      </c>
      <c r="E36" s="8" t="s">
        <v>3843</v>
      </c>
      <c r="F36" s="8" t="s">
        <v>3844</v>
      </c>
      <c r="G36" s="8"/>
      <c r="H36" s="8" t="s">
        <v>3845</v>
      </c>
    </row>
    <row r="37" ht="78.75" spans="1:8">
      <c r="A37" s="6"/>
      <c r="B37" s="7">
        <v>1035</v>
      </c>
      <c r="C37" s="7" t="s">
        <v>3846</v>
      </c>
      <c r="D37" s="7" t="s">
        <v>3847</v>
      </c>
      <c r="E37" s="7" t="s">
        <v>3848</v>
      </c>
      <c r="F37" s="7" t="s">
        <v>3720</v>
      </c>
      <c r="G37" s="7"/>
      <c r="H37" s="7" t="s">
        <v>3849</v>
      </c>
    </row>
    <row r="38" ht="189" spans="1:8">
      <c r="A38" s="6"/>
      <c r="B38" s="8">
        <v>1036</v>
      </c>
      <c r="C38" s="8" t="s">
        <v>3850</v>
      </c>
      <c r="D38" s="8" t="s">
        <v>3851</v>
      </c>
      <c r="E38" s="8" t="s">
        <v>3852</v>
      </c>
      <c r="F38" s="8" t="s">
        <v>3715</v>
      </c>
      <c r="G38" s="8"/>
      <c r="H38" s="8" t="s">
        <v>3853</v>
      </c>
    </row>
    <row r="39" ht="157.5" spans="1:8">
      <c r="A39" s="6"/>
      <c r="B39" s="7">
        <v>1037</v>
      </c>
      <c r="C39" s="7" t="s">
        <v>3854</v>
      </c>
      <c r="D39" s="7"/>
      <c r="E39" s="7" t="s">
        <v>3855</v>
      </c>
      <c r="F39" s="7" t="s">
        <v>3856</v>
      </c>
      <c r="G39" s="7" t="s">
        <v>3857</v>
      </c>
      <c r="H39" s="7" t="s">
        <v>3858</v>
      </c>
    </row>
    <row r="40" ht="173.25" spans="1:8">
      <c r="A40" s="6"/>
      <c r="B40" s="8">
        <v>1038</v>
      </c>
      <c r="C40" s="8" t="s">
        <v>3859</v>
      </c>
      <c r="D40" s="8" t="s">
        <v>3860</v>
      </c>
      <c r="E40" s="8" t="s">
        <v>3861</v>
      </c>
      <c r="F40" s="8" t="s">
        <v>3862</v>
      </c>
      <c r="G40" s="8"/>
      <c r="H40" s="8" t="s">
        <v>3863</v>
      </c>
    </row>
    <row r="41" ht="189" spans="1:8">
      <c r="A41" s="6"/>
      <c r="B41" s="7">
        <v>1039</v>
      </c>
      <c r="C41" s="7" t="s">
        <v>3864</v>
      </c>
      <c r="D41" s="7" t="s">
        <v>3865</v>
      </c>
      <c r="E41" s="7" t="s">
        <v>3866</v>
      </c>
      <c r="F41" s="7" t="s">
        <v>3867</v>
      </c>
      <c r="G41" s="7" t="s">
        <v>3868</v>
      </c>
      <c r="H41" s="7" t="s">
        <v>3869</v>
      </c>
    </row>
    <row r="42" ht="252" spans="1:8">
      <c r="A42" s="6"/>
      <c r="B42" s="8">
        <v>1040</v>
      </c>
      <c r="C42" s="8" t="s">
        <v>3870</v>
      </c>
      <c r="D42" s="8" t="s">
        <v>3871</v>
      </c>
      <c r="E42" s="8" t="s">
        <v>3872</v>
      </c>
      <c r="F42" s="8" t="s">
        <v>3873</v>
      </c>
      <c r="G42" s="8"/>
      <c r="H42" s="8" t="s">
        <v>3874</v>
      </c>
    </row>
    <row r="43" ht="157.5" spans="1:8">
      <c r="A43" s="6"/>
      <c r="B43" s="7">
        <v>1041</v>
      </c>
      <c r="C43" s="7" t="s">
        <v>3875</v>
      </c>
      <c r="D43" s="7" t="s">
        <v>3876</v>
      </c>
      <c r="E43" s="7" t="s">
        <v>3877</v>
      </c>
      <c r="F43" s="7" t="s">
        <v>2439</v>
      </c>
      <c r="G43" s="7" t="s">
        <v>3878</v>
      </c>
      <c r="H43" s="7" t="s">
        <v>3879</v>
      </c>
    </row>
    <row r="44" ht="189" spans="1:8">
      <c r="A44" s="6"/>
      <c r="B44" s="8">
        <v>1042</v>
      </c>
      <c r="C44" s="8" t="s">
        <v>3880</v>
      </c>
      <c r="D44" s="8" t="s">
        <v>3881</v>
      </c>
      <c r="E44" s="8" t="s">
        <v>3882</v>
      </c>
      <c r="F44" s="8" t="s">
        <v>3883</v>
      </c>
      <c r="G44" s="8" t="s">
        <v>3884</v>
      </c>
      <c r="H44" s="8" t="s">
        <v>3885</v>
      </c>
    </row>
    <row r="45" ht="141.75" spans="1:8">
      <c r="A45" s="6"/>
      <c r="B45" s="7">
        <v>1043</v>
      </c>
      <c r="C45" s="7" t="s">
        <v>3886</v>
      </c>
      <c r="D45" s="7" t="s">
        <v>3887</v>
      </c>
      <c r="E45" s="7" t="s">
        <v>3843</v>
      </c>
      <c r="F45" s="7" t="s">
        <v>3720</v>
      </c>
      <c r="G45" s="7" t="s">
        <v>3888</v>
      </c>
      <c r="H45" s="7" t="s">
        <v>3889</v>
      </c>
    </row>
    <row r="46" ht="204.75" spans="1:8">
      <c r="A46" s="6"/>
      <c r="B46" s="8">
        <v>1044</v>
      </c>
      <c r="C46" s="8" t="s">
        <v>3890</v>
      </c>
      <c r="D46" s="8" t="s">
        <v>3891</v>
      </c>
      <c r="E46" s="8" t="s">
        <v>3892</v>
      </c>
      <c r="F46" s="8" t="s">
        <v>3893</v>
      </c>
      <c r="G46" s="8" t="s">
        <v>3894</v>
      </c>
      <c r="H46" s="8" t="s">
        <v>3895</v>
      </c>
    </row>
    <row r="47" ht="25.5" spans="1:8">
      <c r="A47" s="9"/>
      <c r="B47" s="8"/>
      <c r="C47" s="10" t="s">
        <v>3896</v>
      </c>
      <c r="D47" s="11"/>
      <c r="E47" s="11"/>
      <c r="F47" s="11"/>
      <c r="G47" s="11"/>
      <c r="H47" s="12"/>
    </row>
    <row r="48" ht="15.75" spans="1:8">
      <c r="A48" s="9"/>
      <c r="B48" s="8"/>
      <c r="C48" s="328" t="s">
        <v>3897</v>
      </c>
      <c r="D48" s="11"/>
      <c r="E48" s="11"/>
      <c r="F48" s="11"/>
      <c r="G48" s="11"/>
      <c r="H48" s="12"/>
    </row>
    <row r="49" ht="63" spans="1:8">
      <c r="A49" s="6"/>
      <c r="B49" s="7">
        <v>1045</v>
      </c>
      <c r="C49" s="7" t="s">
        <v>3898</v>
      </c>
      <c r="D49" s="7" t="s">
        <v>3899</v>
      </c>
      <c r="E49" s="7"/>
      <c r="F49" s="7"/>
      <c r="G49" s="7"/>
      <c r="H49" s="7"/>
    </row>
    <row r="50" ht="63" spans="1:8">
      <c r="A50" s="6"/>
      <c r="B50" s="8">
        <v>1046</v>
      </c>
      <c r="C50" s="8" t="s">
        <v>3900</v>
      </c>
      <c r="D50" s="8"/>
      <c r="E50" s="8"/>
      <c r="F50" s="8"/>
      <c r="G50" s="8"/>
      <c r="H50" s="8" t="s">
        <v>3901</v>
      </c>
    </row>
    <row r="51" ht="31.5" spans="1:8">
      <c r="A51" s="6"/>
      <c r="B51" s="7">
        <v>1047</v>
      </c>
      <c r="C51" s="7" t="s">
        <v>3902</v>
      </c>
      <c r="D51" s="7"/>
      <c r="E51" s="7"/>
      <c r="F51" s="7"/>
      <c r="G51" s="7"/>
      <c r="H51" s="7" t="s">
        <v>3903</v>
      </c>
    </row>
    <row r="52" ht="110.25" spans="1:8">
      <c r="A52" s="6"/>
      <c r="B52" s="8">
        <v>1048</v>
      </c>
      <c r="C52" s="8" t="s">
        <v>3904</v>
      </c>
      <c r="D52" s="8" t="s">
        <v>3905</v>
      </c>
      <c r="E52" s="8"/>
      <c r="F52" s="8"/>
      <c r="G52" s="8"/>
      <c r="H52" s="8" t="s">
        <v>3906</v>
      </c>
    </row>
    <row r="53" ht="78.75" spans="1:8">
      <c r="A53" s="6"/>
      <c r="B53" s="7">
        <v>1049</v>
      </c>
      <c r="C53" s="7" t="s">
        <v>3907</v>
      </c>
      <c r="D53" s="7" t="s">
        <v>3908</v>
      </c>
      <c r="E53" s="7"/>
      <c r="F53" s="7"/>
      <c r="G53" s="7"/>
      <c r="H53" s="7" t="s">
        <v>3909</v>
      </c>
    </row>
    <row r="54" ht="94.5" spans="1:8">
      <c r="A54" s="6"/>
      <c r="B54" s="8">
        <v>1050</v>
      </c>
      <c r="C54" s="8" t="s">
        <v>3910</v>
      </c>
      <c r="D54" s="8" t="s">
        <v>3911</v>
      </c>
      <c r="E54" s="8"/>
      <c r="F54" s="8"/>
      <c r="G54" s="8"/>
      <c r="H54" s="8" t="s">
        <v>3912</v>
      </c>
    </row>
    <row r="55" ht="78.75" spans="1:8">
      <c r="A55" s="6"/>
      <c r="B55" s="7">
        <v>1051</v>
      </c>
      <c r="C55" s="7" t="s">
        <v>3913</v>
      </c>
      <c r="D55" s="7" t="s">
        <v>3914</v>
      </c>
      <c r="E55" s="7"/>
      <c r="F55" s="7"/>
      <c r="G55" s="7"/>
      <c r="H55" s="7" t="s">
        <v>3915</v>
      </c>
    </row>
    <row r="56" ht="110.25" spans="1:8">
      <c r="A56" s="6"/>
      <c r="B56" s="8">
        <v>1052</v>
      </c>
      <c r="C56" s="8" t="s">
        <v>3916</v>
      </c>
      <c r="D56" s="8" t="s">
        <v>3917</v>
      </c>
      <c r="E56" s="8"/>
      <c r="F56" s="8"/>
      <c r="G56" s="8"/>
      <c r="H56" s="8" t="s">
        <v>3918</v>
      </c>
    </row>
    <row r="57" ht="252" spans="1:8">
      <c r="A57" s="6"/>
      <c r="B57" s="7">
        <v>1053</v>
      </c>
      <c r="C57" s="7" t="s">
        <v>3919</v>
      </c>
      <c r="D57" s="7"/>
      <c r="E57" s="7" t="s">
        <v>3920</v>
      </c>
      <c r="F57" s="7" t="s">
        <v>3921</v>
      </c>
      <c r="G57" s="7" t="s">
        <v>3922</v>
      </c>
      <c r="H57" s="7" t="s">
        <v>3923</v>
      </c>
    </row>
    <row r="58" ht="25.5" spans="1:8">
      <c r="A58" s="9"/>
      <c r="B58" s="329"/>
      <c r="C58" s="10" t="s">
        <v>3924</v>
      </c>
      <c r="D58" s="11"/>
      <c r="E58" s="11"/>
      <c r="F58" s="11"/>
      <c r="G58" s="11"/>
      <c r="H58" s="12"/>
    </row>
    <row r="59" ht="15.75" spans="1:8">
      <c r="A59" s="9"/>
      <c r="B59" s="330"/>
      <c r="C59" s="328" t="s">
        <v>3925</v>
      </c>
      <c r="D59" s="11"/>
      <c r="E59" s="11"/>
      <c r="F59" s="11"/>
      <c r="G59" s="11"/>
      <c r="H59" s="12"/>
    </row>
    <row r="60" ht="94.5" spans="1:8">
      <c r="A60" s="6"/>
      <c r="B60" s="7">
        <v>2001</v>
      </c>
      <c r="C60" s="7" t="s">
        <v>3926</v>
      </c>
      <c r="D60" s="7"/>
      <c r="E60" s="7" t="s">
        <v>3927</v>
      </c>
      <c r="F60" s="7" t="s">
        <v>3928</v>
      </c>
      <c r="G60" s="7"/>
      <c r="H60" s="7" t="s">
        <v>3929</v>
      </c>
    </row>
    <row r="61" ht="94.5" spans="1:8">
      <c r="A61" s="6"/>
      <c r="B61" s="8">
        <v>2002</v>
      </c>
      <c r="C61" s="8" t="s">
        <v>3930</v>
      </c>
      <c r="D61" s="8"/>
      <c r="E61" s="8" t="s">
        <v>3931</v>
      </c>
      <c r="F61" s="8" t="s">
        <v>3928</v>
      </c>
      <c r="G61" s="8"/>
      <c r="H61" s="8" t="s">
        <v>3932</v>
      </c>
    </row>
    <row r="62" ht="94.5" spans="1:8">
      <c r="A62" s="6"/>
      <c r="B62" s="7">
        <v>2003</v>
      </c>
      <c r="C62" s="7" t="s">
        <v>3933</v>
      </c>
      <c r="D62" s="7"/>
      <c r="E62" s="7" t="s">
        <v>3931</v>
      </c>
      <c r="F62" s="7" t="s">
        <v>3928</v>
      </c>
      <c r="G62" s="7"/>
      <c r="H62" s="7" t="s">
        <v>3934</v>
      </c>
    </row>
    <row r="63" ht="94.5" spans="1:8">
      <c r="A63" s="6"/>
      <c r="B63" s="8">
        <v>2004</v>
      </c>
      <c r="C63" s="8" t="s">
        <v>3935</v>
      </c>
      <c r="D63" s="8"/>
      <c r="E63" s="8" t="s">
        <v>3936</v>
      </c>
      <c r="F63" s="8" t="s">
        <v>3928</v>
      </c>
      <c r="G63" s="8"/>
      <c r="H63" s="8" t="s">
        <v>3937</v>
      </c>
    </row>
    <row r="64" ht="94.5" spans="1:8">
      <c r="A64" s="6"/>
      <c r="B64" s="7">
        <v>2005</v>
      </c>
      <c r="C64" s="7" t="s">
        <v>3938</v>
      </c>
      <c r="D64" s="7"/>
      <c r="E64" s="7" t="s">
        <v>3931</v>
      </c>
      <c r="F64" s="7" t="s">
        <v>3928</v>
      </c>
      <c r="G64" s="7"/>
      <c r="H64" s="7" t="s">
        <v>3939</v>
      </c>
    </row>
    <row r="65" ht="94.5" spans="1:8">
      <c r="A65" s="6"/>
      <c r="B65" s="8">
        <v>2006</v>
      </c>
      <c r="C65" s="8" t="s">
        <v>3940</v>
      </c>
      <c r="D65" s="8"/>
      <c r="E65" s="8" t="s">
        <v>3927</v>
      </c>
      <c r="F65" s="8" t="s">
        <v>3928</v>
      </c>
      <c r="G65" s="8"/>
      <c r="H65" s="8" t="s">
        <v>3941</v>
      </c>
    </row>
    <row r="66" ht="94.5" spans="1:8">
      <c r="A66" s="6"/>
      <c r="B66" s="7">
        <v>2007</v>
      </c>
      <c r="C66" s="7" t="s">
        <v>3942</v>
      </c>
      <c r="D66" s="7"/>
      <c r="E66" s="7" t="s">
        <v>3943</v>
      </c>
      <c r="F66" s="7" t="s">
        <v>3928</v>
      </c>
      <c r="G66" s="7"/>
      <c r="H66" s="7" t="s">
        <v>3944</v>
      </c>
    </row>
    <row r="67" ht="94.5" spans="1:8">
      <c r="A67" s="6"/>
      <c r="B67" s="8">
        <v>2008</v>
      </c>
      <c r="C67" s="8" t="s">
        <v>3945</v>
      </c>
      <c r="D67" s="8"/>
      <c r="E67" s="8" t="s">
        <v>3946</v>
      </c>
      <c r="F67" s="8" t="s">
        <v>3928</v>
      </c>
      <c r="G67" s="8"/>
      <c r="H67" s="8" t="s">
        <v>3947</v>
      </c>
    </row>
    <row r="68" ht="94.5" spans="1:8">
      <c r="A68" s="6"/>
      <c r="B68" s="7">
        <v>2009</v>
      </c>
      <c r="C68" s="7" t="s">
        <v>3948</v>
      </c>
      <c r="D68" s="7"/>
      <c r="E68" s="7" t="s">
        <v>3949</v>
      </c>
      <c r="F68" s="7" t="s">
        <v>3928</v>
      </c>
      <c r="G68" s="7"/>
      <c r="H68" s="7" t="s">
        <v>3950</v>
      </c>
    </row>
    <row r="69" ht="94.5" spans="1:8">
      <c r="A69" s="6"/>
      <c r="B69" s="8">
        <v>2010</v>
      </c>
      <c r="C69" s="8" t="s">
        <v>3951</v>
      </c>
      <c r="D69" s="8"/>
      <c r="E69" s="8" t="s">
        <v>3952</v>
      </c>
      <c r="F69" s="8" t="s">
        <v>3928</v>
      </c>
      <c r="G69" s="8"/>
      <c r="H69" s="8" t="s">
        <v>3953</v>
      </c>
    </row>
    <row r="70" ht="94.5" spans="1:8">
      <c r="A70" s="6"/>
      <c r="B70" s="7">
        <v>2011</v>
      </c>
      <c r="C70" s="7" t="s">
        <v>3954</v>
      </c>
      <c r="D70" s="7"/>
      <c r="E70" s="7" t="s">
        <v>3931</v>
      </c>
      <c r="F70" s="7" t="s">
        <v>3928</v>
      </c>
      <c r="G70" s="7"/>
      <c r="H70" s="7" t="s">
        <v>3955</v>
      </c>
    </row>
    <row r="71" ht="236.25" spans="1:8">
      <c r="A71" s="6"/>
      <c r="B71" s="8">
        <v>2012</v>
      </c>
      <c r="C71" s="8" t="s">
        <v>3956</v>
      </c>
      <c r="D71" s="8"/>
      <c r="E71" s="8" t="s">
        <v>3957</v>
      </c>
      <c r="F71" s="8" t="s">
        <v>3928</v>
      </c>
      <c r="G71" s="8"/>
      <c r="H71" s="8" t="s">
        <v>3958</v>
      </c>
    </row>
    <row r="72" ht="110.25" spans="1:8">
      <c r="A72" s="6"/>
      <c r="B72" s="7">
        <v>2013</v>
      </c>
      <c r="C72" s="7" t="s">
        <v>3959</v>
      </c>
      <c r="D72" s="7"/>
      <c r="E72" s="7" t="s">
        <v>3960</v>
      </c>
      <c r="F72" s="7" t="s">
        <v>3928</v>
      </c>
      <c r="G72" s="7"/>
      <c r="H72" s="7" t="s">
        <v>3961</v>
      </c>
    </row>
    <row r="73" ht="94.5" spans="1:8">
      <c r="A73" s="6"/>
      <c r="B73" s="8">
        <v>2014</v>
      </c>
      <c r="C73" s="8" t="s">
        <v>3962</v>
      </c>
      <c r="D73" s="8"/>
      <c r="E73" s="8" t="s">
        <v>3963</v>
      </c>
      <c r="F73" s="8" t="s">
        <v>3928</v>
      </c>
      <c r="G73" s="8"/>
      <c r="H73" s="8" t="s">
        <v>3964</v>
      </c>
    </row>
    <row r="74" ht="346.5" spans="1:8">
      <c r="A74" s="6"/>
      <c r="B74" s="7">
        <v>2015</v>
      </c>
      <c r="C74" s="7" t="s">
        <v>3965</v>
      </c>
      <c r="D74" s="7" t="s">
        <v>3966</v>
      </c>
      <c r="E74" s="7" t="s">
        <v>3967</v>
      </c>
      <c r="F74" s="7" t="s">
        <v>3928</v>
      </c>
      <c r="G74" s="7"/>
      <c r="H74" s="7" t="s">
        <v>3968</v>
      </c>
    </row>
    <row r="75" ht="25.5" spans="1:8">
      <c r="A75" s="9"/>
      <c r="B75" s="329"/>
      <c r="C75" s="10" t="s">
        <v>3969</v>
      </c>
      <c r="D75" s="11"/>
      <c r="E75" s="11"/>
      <c r="F75" s="11"/>
      <c r="G75" s="11"/>
      <c r="H75" s="12"/>
    </row>
    <row r="76" ht="16.5" spans="1:8">
      <c r="A76" s="9"/>
      <c r="B76" s="331"/>
      <c r="C76" s="332" t="s">
        <v>3970</v>
      </c>
      <c r="D76" s="11"/>
      <c r="E76" s="11"/>
      <c r="F76" s="11"/>
      <c r="G76" s="11"/>
      <c r="H76" s="12"/>
    </row>
    <row r="77" ht="47.25" spans="1:8">
      <c r="A77" s="6"/>
      <c r="B77" s="7">
        <v>3001</v>
      </c>
      <c r="C77" s="7" t="s">
        <v>3971</v>
      </c>
      <c r="D77" s="7"/>
      <c r="E77" s="7"/>
      <c r="F77" s="7"/>
      <c r="G77" s="7"/>
      <c r="H77" s="7" t="s">
        <v>3972</v>
      </c>
    </row>
    <row r="78" ht="31.5" spans="1:8">
      <c r="A78" s="6"/>
      <c r="B78" s="8">
        <v>3002</v>
      </c>
      <c r="C78" s="8" t="s">
        <v>3973</v>
      </c>
      <c r="D78" s="8"/>
      <c r="E78" s="8"/>
      <c r="F78" s="8"/>
      <c r="G78" s="8"/>
      <c r="H78" s="8" t="s">
        <v>3974</v>
      </c>
    </row>
    <row r="79" ht="63" spans="1:8">
      <c r="A79" s="6"/>
      <c r="B79" s="7">
        <v>3003</v>
      </c>
      <c r="C79" s="7" t="s">
        <v>3975</v>
      </c>
      <c r="D79" s="7"/>
      <c r="E79" s="7"/>
      <c r="F79" s="7"/>
      <c r="G79" s="7"/>
      <c r="H79" s="7" t="s">
        <v>3976</v>
      </c>
    </row>
    <row r="80" ht="63" spans="1:8">
      <c r="A80" s="6"/>
      <c r="B80" s="8">
        <v>3004</v>
      </c>
      <c r="C80" s="8" t="s">
        <v>3977</v>
      </c>
      <c r="D80" s="8"/>
      <c r="E80" s="8"/>
      <c r="F80" s="8"/>
      <c r="G80" s="8"/>
      <c r="H80" s="8" t="s">
        <v>3978</v>
      </c>
    </row>
    <row r="81" ht="63" spans="1:8">
      <c r="A81" s="6"/>
      <c r="B81" s="7">
        <v>3005</v>
      </c>
      <c r="C81" s="7" t="s">
        <v>3979</v>
      </c>
      <c r="D81" s="7"/>
      <c r="E81" s="7"/>
      <c r="F81" s="7"/>
      <c r="G81" s="7"/>
      <c r="H81" s="7" t="s">
        <v>3980</v>
      </c>
    </row>
    <row r="82" ht="47.25" spans="1:8">
      <c r="A82" s="6"/>
      <c r="B82" s="8">
        <v>3006</v>
      </c>
      <c r="C82" s="8" t="s">
        <v>3981</v>
      </c>
      <c r="D82" s="8"/>
      <c r="E82" s="8"/>
      <c r="F82" s="8"/>
      <c r="G82" s="8"/>
      <c r="H82" s="8" t="s">
        <v>3982</v>
      </c>
    </row>
    <row r="83" ht="78.75" spans="1:8">
      <c r="A83" s="6"/>
      <c r="B83" s="7">
        <v>3007</v>
      </c>
      <c r="C83" s="7" t="s">
        <v>3983</v>
      </c>
      <c r="D83" s="7"/>
      <c r="E83" s="7"/>
      <c r="F83" s="7"/>
      <c r="G83" s="7"/>
      <c r="H83" s="7" t="s">
        <v>3984</v>
      </c>
    </row>
    <row r="84" ht="25.5" spans="1:8">
      <c r="A84" s="9"/>
      <c r="B84" s="329"/>
      <c r="C84" s="10" t="s">
        <v>3985</v>
      </c>
      <c r="D84" s="11"/>
      <c r="E84" s="11"/>
      <c r="F84" s="11"/>
      <c r="G84" s="11"/>
      <c r="H84" s="12"/>
    </row>
    <row r="85" ht="16.5" spans="1:8">
      <c r="A85" s="9"/>
      <c r="B85" s="331"/>
      <c r="C85" s="332" t="s">
        <v>3986</v>
      </c>
      <c r="D85" s="11"/>
      <c r="E85" s="11"/>
      <c r="F85" s="11"/>
      <c r="G85" s="11"/>
      <c r="H85" s="12"/>
    </row>
    <row r="86" ht="94.5" spans="1:8">
      <c r="A86" s="6"/>
      <c r="B86" s="7">
        <v>4001</v>
      </c>
      <c r="C86" s="7" t="s">
        <v>3987</v>
      </c>
      <c r="D86" s="7"/>
      <c r="E86" s="7" t="s">
        <v>3988</v>
      </c>
      <c r="F86" s="7" t="s">
        <v>3989</v>
      </c>
      <c r="G86" s="7"/>
      <c r="H86" s="7" t="s">
        <v>3990</v>
      </c>
    </row>
    <row r="87" ht="157.5" spans="1:8">
      <c r="A87" s="6"/>
      <c r="B87" s="8">
        <v>4002</v>
      </c>
      <c r="C87" s="8" t="s">
        <v>3991</v>
      </c>
      <c r="D87" s="8"/>
      <c r="E87" s="8" t="s">
        <v>3988</v>
      </c>
      <c r="F87" s="8" t="s">
        <v>3992</v>
      </c>
      <c r="G87" s="8"/>
      <c r="H87" s="8" t="s">
        <v>3993</v>
      </c>
    </row>
    <row r="88" ht="126" spans="1:8">
      <c r="A88" s="6"/>
      <c r="B88" s="7">
        <v>4003</v>
      </c>
      <c r="C88" s="7" t="s">
        <v>3994</v>
      </c>
      <c r="D88" s="7"/>
      <c r="E88" s="7" t="s">
        <v>3995</v>
      </c>
      <c r="F88" s="7" t="s">
        <v>3996</v>
      </c>
      <c r="G88" s="7"/>
      <c r="H88" s="7" t="s">
        <v>3997</v>
      </c>
    </row>
    <row r="89" ht="78.75" spans="1:8">
      <c r="A89" s="6"/>
      <c r="B89" s="8">
        <v>4004</v>
      </c>
      <c r="C89" s="8" t="s">
        <v>3998</v>
      </c>
      <c r="D89" s="8"/>
      <c r="E89" s="8" t="s">
        <v>3999</v>
      </c>
      <c r="F89" s="8" t="s">
        <v>3800</v>
      </c>
      <c r="G89" s="8"/>
      <c r="H89" s="8" t="s">
        <v>4000</v>
      </c>
    </row>
    <row r="90" ht="47.25" spans="1:8">
      <c r="A90" s="6"/>
      <c r="B90" s="7">
        <v>4005</v>
      </c>
      <c r="C90" s="7" t="s">
        <v>4001</v>
      </c>
      <c r="D90" s="7"/>
      <c r="E90" s="7" t="s">
        <v>3988</v>
      </c>
      <c r="F90" s="7" t="s">
        <v>3785</v>
      </c>
      <c r="G90" s="7"/>
      <c r="H90" s="7" t="s">
        <v>4002</v>
      </c>
    </row>
    <row r="91" ht="94.5" spans="1:8">
      <c r="A91" s="6"/>
      <c r="B91" s="8">
        <v>4006</v>
      </c>
      <c r="C91" s="8" t="s">
        <v>4003</v>
      </c>
      <c r="D91" s="8" t="s">
        <v>4004</v>
      </c>
      <c r="E91" s="8" t="s">
        <v>4005</v>
      </c>
      <c r="F91" s="8" t="s">
        <v>2439</v>
      </c>
      <c r="G91" s="8"/>
      <c r="H91" s="8" t="s">
        <v>4006</v>
      </c>
    </row>
    <row r="92" ht="141.75" spans="1:8">
      <c r="A92" s="6"/>
      <c r="B92" s="7">
        <v>4007</v>
      </c>
      <c r="C92" s="7" t="s">
        <v>4007</v>
      </c>
      <c r="D92" s="7" t="s">
        <v>4008</v>
      </c>
      <c r="E92" s="7" t="s">
        <v>3764</v>
      </c>
      <c r="F92" s="7" t="s">
        <v>2439</v>
      </c>
      <c r="G92" s="7"/>
      <c r="H92" s="7" t="s">
        <v>4009</v>
      </c>
    </row>
    <row r="93" ht="204.75" spans="1:8">
      <c r="A93" s="6"/>
      <c r="B93" s="8">
        <v>4008</v>
      </c>
      <c r="C93" s="8" t="s">
        <v>4010</v>
      </c>
      <c r="D93" s="8" t="s">
        <v>4011</v>
      </c>
      <c r="E93" s="8" t="s">
        <v>3995</v>
      </c>
      <c r="F93" s="8" t="s">
        <v>3720</v>
      </c>
      <c r="G93" s="8"/>
      <c r="H93" s="8" t="s">
        <v>4012</v>
      </c>
    </row>
    <row r="94" ht="110.25" spans="1:8">
      <c r="A94" s="6"/>
      <c r="B94" s="7">
        <v>4009</v>
      </c>
      <c r="C94" s="7" t="s">
        <v>4013</v>
      </c>
      <c r="D94" s="7" t="s">
        <v>4014</v>
      </c>
      <c r="E94" s="7" t="s">
        <v>4015</v>
      </c>
      <c r="F94" s="7" t="s">
        <v>3710</v>
      </c>
      <c r="G94" s="7"/>
      <c r="H94" s="7" t="s">
        <v>4016</v>
      </c>
    </row>
    <row r="95" ht="25.5" spans="1:8">
      <c r="A95" s="9"/>
      <c r="B95" s="329"/>
      <c r="C95" s="10" t="s">
        <v>4017</v>
      </c>
      <c r="D95" s="11"/>
      <c r="E95" s="11"/>
      <c r="F95" s="11"/>
      <c r="G95" s="11"/>
      <c r="H95" s="12"/>
    </row>
    <row r="96" ht="16.5" spans="1:8">
      <c r="A96" s="9"/>
      <c r="B96" s="331"/>
      <c r="C96" s="332" t="s">
        <v>4018</v>
      </c>
      <c r="D96" s="11"/>
      <c r="E96" s="11"/>
      <c r="F96" s="11"/>
      <c r="G96" s="11"/>
      <c r="H96" s="12"/>
    </row>
    <row r="97" ht="204.75" spans="1:8">
      <c r="A97" s="6"/>
      <c r="B97" s="7">
        <v>5001</v>
      </c>
      <c r="C97" s="7" t="s">
        <v>4019</v>
      </c>
      <c r="D97" s="7"/>
      <c r="E97" s="7" t="s">
        <v>4020</v>
      </c>
      <c r="F97" s="7" t="s">
        <v>4021</v>
      </c>
      <c r="G97" s="7" t="s">
        <v>4022</v>
      </c>
      <c r="H97" s="7" t="s">
        <v>4023</v>
      </c>
    </row>
    <row r="98" ht="63" spans="1:8">
      <c r="A98" s="6"/>
      <c r="B98" s="8">
        <v>5002</v>
      </c>
      <c r="C98" s="8" t="s">
        <v>4024</v>
      </c>
      <c r="D98" s="8"/>
      <c r="E98" s="8" t="s">
        <v>4025</v>
      </c>
      <c r="F98" s="8" t="s">
        <v>4026</v>
      </c>
      <c r="G98" s="8"/>
      <c r="H98" s="8" t="s">
        <v>4027</v>
      </c>
    </row>
    <row r="99" ht="141.75" spans="1:8">
      <c r="A99" s="6"/>
      <c r="B99" s="7">
        <v>5003</v>
      </c>
      <c r="C99" s="7" t="s">
        <v>4028</v>
      </c>
      <c r="D99" s="7"/>
      <c r="E99" s="7" t="s">
        <v>4029</v>
      </c>
      <c r="F99" s="7" t="s">
        <v>4030</v>
      </c>
      <c r="G99" s="7"/>
      <c r="H99" s="7" t="s">
        <v>4031</v>
      </c>
    </row>
    <row r="100" ht="157.5" spans="1:8">
      <c r="A100" s="6"/>
      <c r="B100" s="8">
        <v>5004</v>
      </c>
      <c r="C100" s="8" t="s">
        <v>4032</v>
      </c>
      <c r="D100" s="8"/>
      <c r="E100" s="8" t="s">
        <v>4033</v>
      </c>
      <c r="F100" s="8" t="s">
        <v>4021</v>
      </c>
      <c r="G100" s="8" t="s">
        <v>4034</v>
      </c>
      <c r="H100" s="8" t="s">
        <v>4035</v>
      </c>
    </row>
    <row r="101" ht="173.25" spans="1:8">
      <c r="A101" s="6"/>
      <c r="B101" s="7">
        <v>5005</v>
      </c>
      <c r="C101" s="7" t="s">
        <v>4036</v>
      </c>
      <c r="D101" s="7" t="s">
        <v>4037</v>
      </c>
      <c r="E101" s="7" t="s">
        <v>3843</v>
      </c>
      <c r="F101" s="7" t="s">
        <v>3844</v>
      </c>
      <c r="G101" s="7"/>
      <c r="H101" s="7" t="s">
        <v>4038</v>
      </c>
    </row>
    <row r="102" ht="25.5" spans="1:8">
      <c r="A102" s="9"/>
      <c r="B102" s="329"/>
      <c r="C102" s="10" t="s">
        <v>4039</v>
      </c>
      <c r="D102" s="11"/>
      <c r="E102" s="11"/>
      <c r="F102" s="11"/>
      <c r="G102" s="11"/>
      <c r="H102" s="12"/>
    </row>
    <row r="103" ht="15.75" spans="1:8">
      <c r="A103" s="9"/>
      <c r="B103" s="330"/>
      <c r="C103" s="328" t="s">
        <v>4040</v>
      </c>
      <c r="D103" s="11"/>
      <c r="E103" s="11"/>
      <c r="F103" s="11"/>
      <c r="G103" s="11"/>
      <c r="H103" s="12"/>
    </row>
    <row r="104" ht="15.75" spans="1:8">
      <c r="A104" s="9"/>
      <c r="B104" s="330"/>
      <c r="C104" s="328" t="s">
        <v>4041</v>
      </c>
      <c r="D104" s="11"/>
      <c r="E104" s="11"/>
      <c r="F104" s="11"/>
      <c r="G104" s="11"/>
      <c r="H104" s="12"/>
    </row>
    <row r="105" ht="78.75" spans="1:8">
      <c r="A105" s="6"/>
      <c r="B105" s="7">
        <v>6001</v>
      </c>
      <c r="C105" s="7" t="s">
        <v>4042</v>
      </c>
      <c r="D105" s="7" t="s">
        <v>4043</v>
      </c>
      <c r="E105" s="7"/>
      <c r="F105" s="7"/>
      <c r="G105" s="7"/>
      <c r="H105" s="7" t="s">
        <v>4044</v>
      </c>
    </row>
    <row r="106" ht="63" spans="1:8">
      <c r="A106" s="6"/>
      <c r="B106" s="8">
        <v>6002</v>
      </c>
      <c r="C106" s="8" t="s">
        <v>4045</v>
      </c>
      <c r="D106" s="8" t="s">
        <v>4046</v>
      </c>
      <c r="E106" s="8"/>
      <c r="F106" s="8"/>
      <c r="G106" s="8"/>
      <c r="H106" s="8" t="s">
        <v>4047</v>
      </c>
    </row>
    <row r="107" ht="63" spans="1:8">
      <c r="A107" s="6"/>
      <c r="B107" s="7">
        <v>6003</v>
      </c>
      <c r="C107" s="7" t="s">
        <v>4048</v>
      </c>
      <c r="D107" s="7" t="s">
        <v>4049</v>
      </c>
      <c r="E107" s="7"/>
      <c r="F107" s="7"/>
      <c r="G107" s="7"/>
      <c r="H107" s="7" t="s">
        <v>4050</v>
      </c>
    </row>
    <row r="108" ht="47.25" spans="1:8">
      <c r="A108" s="6"/>
      <c r="B108" s="8">
        <v>6004</v>
      </c>
      <c r="C108" s="8" t="s">
        <v>4051</v>
      </c>
      <c r="D108" s="8" t="s">
        <v>4052</v>
      </c>
      <c r="E108" s="8"/>
      <c r="F108" s="8"/>
      <c r="G108" s="8"/>
      <c r="H108" s="8" t="s">
        <v>4053</v>
      </c>
    </row>
    <row r="109" ht="63" spans="1:8">
      <c r="A109" s="6"/>
      <c r="B109" s="7">
        <v>6005</v>
      </c>
      <c r="C109" s="7" t="s">
        <v>4054</v>
      </c>
      <c r="D109" s="7" t="s">
        <v>4055</v>
      </c>
      <c r="E109" s="7"/>
      <c r="F109" s="7"/>
      <c r="G109" s="7"/>
      <c r="H109" s="7" t="s">
        <v>4056</v>
      </c>
    </row>
    <row r="110" ht="63" spans="1:8">
      <c r="A110" s="6"/>
      <c r="B110" s="8">
        <v>6006</v>
      </c>
      <c r="C110" s="8" t="s">
        <v>4057</v>
      </c>
      <c r="D110" s="8" t="s">
        <v>4058</v>
      </c>
      <c r="E110" s="8"/>
      <c r="F110" s="8"/>
      <c r="G110" s="8"/>
      <c r="H110" s="8" t="s">
        <v>4059</v>
      </c>
    </row>
    <row r="111" ht="141.75" spans="1:8">
      <c r="A111" s="6"/>
      <c r="B111" s="7">
        <v>6007</v>
      </c>
      <c r="C111" s="7" t="s">
        <v>4060</v>
      </c>
      <c r="D111" s="7" t="s">
        <v>4061</v>
      </c>
      <c r="E111" s="7"/>
      <c r="F111" s="7"/>
      <c r="G111" s="7"/>
      <c r="H111" s="7" t="s">
        <v>4062</v>
      </c>
    </row>
    <row r="112" ht="78.75" spans="1:8">
      <c r="A112" s="6"/>
      <c r="B112" s="8">
        <v>6008</v>
      </c>
      <c r="C112" s="8" t="s">
        <v>4063</v>
      </c>
      <c r="D112" s="8" t="s">
        <v>4064</v>
      </c>
      <c r="E112" s="8"/>
      <c r="F112" s="8"/>
      <c r="G112" s="8"/>
      <c r="H112" s="8" t="s">
        <v>4065</v>
      </c>
    </row>
    <row r="113" ht="25.5" spans="1:8">
      <c r="A113" s="9"/>
      <c r="B113" s="329"/>
      <c r="C113" s="10" t="s">
        <v>4066</v>
      </c>
      <c r="D113" s="11"/>
      <c r="E113" s="11"/>
      <c r="F113" s="11"/>
      <c r="G113" s="11"/>
      <c r="H113" s="12"/>
    </row>
    <row r="114" ht="15.75" spans="1:8">
      <c r="A114" s="9"/>
      <c r="B114" s="330"/>
      <c r="C114" s="328" t="s">
        <v>4067</v>
      </c>
      <c r="D114" s="11"/>
      <c r="E114" s="11"/>
      <c r="F114" s="11"/>
      <c r="G114" s="11"/>
      <c r="H114" s="12"/>
    </row>
    <row r="115" ht="47.25" spans="1:8">
      <c r="A115" s="6"/>
      <c r="B115" s="7">
        <v>7001</v>
      </c>
      <c r="C115" s="7" t="s">
        <v>4068</v>
      </c>
      <c r="D115" s="7" t="s">
        <v>4069</v>
      </c>
      <c r="E115" s="7"/>
      <c r="F115" s="7"/>
      <c r="G115" s="7"/>
      <c r="H115" s="7" t="s">
        <v>4070</v>
      </c>
    </row>
    <row r="116" ht="47.25" spans="1:8">
      <c r="A116" s="6"/>
      <c r="B116" s="8">
        <v>7002</v>
      </c>
      <c r="C116" s="8" t="s">
        <v>4071</v>
      </c>
      <c r="D116" s="8" t="s">
        <v>4072</v>
      </c>
      <c r="E116" s="8"/>
      <c r="F116" s="8"/>
      <c r="G116" s="8"/>
      <c r="H116" s="8" t="s">
        <v>4073</v>
      </c>
    </row>
    <row r="117" ht="47.25" spans="1:8">
      <c r="A117" s="6"/>
      <c r="B117" s="7">
        <v>7003</v>
      </c>
      <c r="C117" s="7" t="s">
        <v>4074</v>
      </c>
      <c r="D117" s="7" t="s">
        <v>4075</v>
      </c>
      <c r="E117" s="7"/>
      <c r="F117" s="7"/>
      <c r="G117" s="7"/>
      <c r="H117" s="7" t="s">
        <v>4076</v>
      </c>
    </row>
    <row r="118" ht="47.25" spans="1:8">
      <c r="A118" s="6"/>
      <c r="B118" s="8">
        <v>7004</v>
      </c>
      <c r="C118" s="8" t="s">
        <v>4077</v>
      </c>
      <c r="D118" s="8" t="s">
        <v>4078</v>
      </c>
      <c r="E118" s="8"/>
      <c r="F118" s="8"/>
      <c r="G118" s="8"/>
      <c r="H118" s="8" t="s">
        <v>4079</v>
      </c>
    </row>
    <row r="119" ht="63" spans="1:8">
      <c r="A119" s="6"/>
      <c r="B119" s="7">
        <v>7005</v>
      </c>
      <c r="C119" s="7" t="s">
        <v>4080</v>
      </c>
      <c r="D119" s="7" t="s">
        <v>4081</v>
      </c>
      <c r="E119" s="7"/>
      <c r="F119" s="7"/>
      <c r="G119" s="7"/>
      <c r="H119" s="7" t="s">
        <v>4082</v>
      </c>
    </row>
    <row r="120" ht="31.5" spans="1:8">
      <c r="A120" s="6"/>
      <c r="B120" s="8">
        <v>7006</v>
      </c>
      <c r="C120" s="8" t="s">
        <v>4083</v>
      </c>
      <c r="D120" s="8"/>
      <c r="E120" s="8"/>
      <c r="F120" s="8"/>
      <c r="G120" s="8"/>
      <c r="H120" s="8" t="s">
        <v>4084</v>
      </c>
    </row>
    <row r="121" ht="47.25" spans="1:8">
      <c r="A121" s="6"/>
      <c r="B121" s="7">
        <v>7007</v>
      </c>
      <c r="C121" s="7" t="s">
        <v>4085</v>
      </c>
      <c r="D121" s="7" t="s">
        <v>4086</v>
      </c>
      <c r="E121" s="7"/>
      <c r="F121" s="7"/>
      <c r="G121" s="7"/>
      <c r="H121" s="7" t="s">
        <v>4087</v>
      </c>
    </row>
    <row r="122" ht="47.25" spans="1:8">
      <c r="A122" s="6"/>
      <c r="B122" s="8">
        <v>7008</v>
      </c>
      <c r="C122" s="8" t="s">
        <v>4088</v>
      </c>
      <c r="D122" s="8" t="s">
        <v>4089</v>
      </c>
      <c r="E122" s="8"/>
      <c r="F122" s="8"/>
      <c r="G122" s="8"/>
      <c r="H122" s="8" t="s">
        <v>4090</v>
      </c>
    </row>
    <row r="123" ht="16.5" spans="1:8">
      <c r="A123" s="333"/>
      <c r="B123" s="334"/>
      <c r="C123" s="335"/>
      <c r="D123" s="335"/>
      <c r="E123" s="335"/>
      <c r="F123" s="335"/>
      <c r="G123" s="335"/>
      <c r="H123" s="336"/>
    </row>
    <row r="124" ht="16.5" spans="1:8">
      <c r="A124" s="337"/>
      <c r="B124" s="338"/>
      <c r="C124" s="339"/>
      <c r="D124" s="339"/>
      <c r="E124" s="339"/>
      <c r="F124" s="339"/>
      <c r="G124" s="339"/>
      <c r="H124" s="340"/>
    </row>
    <row r="125" ht="16.5" spans="1:8">
      <c r="A125" s="6"/>
      <c r="B125" s="341" t="s">
        <v>4091</v>
      </c>
      <c r="C125" s="57"/>
      <c r="D125" s="57"/>
      <c r="E125" s="57"/>
      <c r="F125" s="57"/>
      <c r="G125" s="111"/>
      <c r="H125" s="342"/>
    </row>
    <row r="126" ht="16.5" spans="1:8">
      <c r="A126" s="6"/>
      <c r="B126" s="53"/>
      <c r="G126" s="104"/>
      <c r="H126" s="342"/>
    </row>
    <row r="127" ht="16.5" spans="1:8">
      <c r="A127" s="6"/>
      <c r="B127" s="53"/>
      <c r="G127" s="104"/>
      <c r="H127" s="342"/>
    </row>
    <row r="128" ht="16.5" spans="1:8">
      <c r="A128" s="6"/>
      <c r="B128" s="53"/>
      <c r="G128" s="104"/>
      <c r="H128" s="342"/>
    </row>
    <row r="129" ht="16.5" spans="1:8">
      <c r="A129" s="6"/>
      <c r="B129" s="53"/>
      <c r="G129" s="104"/>
      <c r="H129" s="342"/>
    </row>
    <row r="130" ht="16.5" spans="1:8">
      <c r="A130" s="6"/>
      <c r="B130" s="53"/>
      <c r="G130" s="104"/>
      <c r="H130" s="342"/>
    </row>
    <row r="131" ht="16.5" spans="1:8">
      <c r="A131" s="6"/>
      <c r="B131" s="53"/>
      <c r="G131" s="104"/>
      <c r="H131" s="342"/>
    </row>
    <row r="132" ht="16.5" spans="1:8">
      <c r="A132" s="6"/>
      <c r="B132" s="53"/>
      <c r="G132" s="104"/>
      <c r="H132" s="342"/>
    </row>
    <row r="133" ht="16.5" spans="1:8">
      <c r="A133" s="6"/>
      <c r="B133" s="53"/>
      <c r="G133" s="104"/>
      <c r="H133" s="342"/>
    </row>
    <row r="134" ht="14.25" customHeight="1" spans="1:8">
      <c r="A134" s="6"/>
      <c r="B134" s="53"/>
      <c r="G134" s="104"/>
      <c r="H134" s="342"/>
    </row>
    <row r="135" ht="14.25" customHeight="1" spans="1:8">
      <c r="A135" s="6"/>
      <c r="B135" s="53"/>
      <c r="G135" s="104"/>
      <c r="H135" s="342"/>
    </row>
    <row r="136" ht="12" customHeight="1" spans="1:8">
      <c r="A136" s="6"/>
      <c r="B136" s="53"/>
      <c r="G136" s="104"/>
      <c r="H136" s="342"/>
    </row>
    <row r="137" ht="13.5" customHeight="1" spans="1:8">
      <c r="A137" s="6"/>
      <c r="B137" s="53"/>
      <c r="G137" s="104"/>
      <c r="H137" s="342"/>
    </row>
    <row r="138" ht="13.5" customHeight="1" spans="1:8">
      <c r="A138" s="6"/>
      <c r="B138" s="53"/>
      <c r="G138" s="104"/>
      <c r="H138" s="342"/>
    </row>
    <row r="139" ht="16.5" spans="1:8">
      <c r="A139" s="6"/>
      <c r="B139" s="343" t="s">
        <v>4092</v>
      </c>
      <c r="G139" s="104"/>
      <c r="H139" s="342"/>
    </row>
    <row r="140" ht="16.5" spans="1:8">
      <c r="A140" s="6"/>
      <c r="B140" s="53"/>
      <c r="G140" s="104"/>
      <c r="H140" s="342"/>
    </row>
    <row r="141" ht="16.5" spans="1:8">
      <c r="A141" s="6"/>
      <c r="B141" s="53"/>
      <c r="G141" s="104"/>
      <c r="H141" s="342"/>
    </row>
    <row r="142" ht="16.5" spans="1:8">
      <c r="A142" s="6"/>
      <c r="B142" s="53"/>
      <c r="G142" s="104"/>
      <c r="H142" s="342"/>
    </row>
    <row r="143" ht="16.5" spans="1:8">
      <c r="A143" s="6"/>
      <c r="B143" s="53"/>
      <c r="G143" s="104"/>
      <c r="H143" s="342"/>
    </row>
    <row r="144" ht="16.5" spans="1:8">
      <c r="A144" s="6"/>
      <c r="B144" s="53"/>
      <c r="G144" s="104"/>
      <c r="H144" s="342"/>
    </row>
    <row r="145" ht="16.5" spans="1:8">
      <c r="A145" s="6"/>
      <c r="B145" s="53"/>
      <c r="G145" s="104"/>
      <c r="H145" s="342"/>
    </row>
    <row r="146" ht="16.5" spans="1:8">
      <c r="A146" s="6"/>
      <c r="B146" s="53"/>
      <c r="G146" s="104"/>
      <c r="H146" s="342"/>
    </row>
    <row r="147" ht="16.5" spans="1:8">
      <c r="A147" s="6"/>
      <c r="B147" s="344" t="s">
        <v>4093</v>
      </c>
      <c r="G147" s="104"/>
      <c r="H147" s="342"/>
    </row>
    <row r="148" ht="16.5" spans="1:8">
      <c r="A148" s="6"/>
      <c r="B148" s="345" t="s">
        <v>4094</v>
      </c>
      <c r="G148" s="104"/>
      <c r="H148" s="342"/>
    </row>
    <row r="149" ht="16.5" spans="1:8">
      <c r="A149" s="6"/>
      <c r="B149" s="345" t="s">
        <v>4095</v>
      </c>
      <c r="G149" s="104"/>
      <c r="H149" s="342"/>
    </row>
    <row r="150" ht="16.5" spans="1:8">
      <c r="A150" s="6"/>
      <c r="B150" s="343" t="s">
        <v>4096</v>
      </c>
      <c r="G150" s="104"/>
      <c r="H150" s="342"/>
    </row>
    <row r="151" ht="16.5" spans="1:8">
      <c r="A151" s="6"/>
      <c r="B151" s="346" t="s">
        <v>4097</v>
      </c>
      <c r="G151" s="104"/>
      <c r="H151" s="342"/>
    </row>
    <row r="152" ht="16.5" spans="1:8">
      <c r="A152" s="6"/>
      <c r="B152" s="346" t="s">
        <v>4098</v>
      </c>
      <c r="G152" s="104"/>
      <c r="H152" s="342"/>
    </row>
    <row r="153" ht="16.5" spans="1:8">
      <c r="A153" s="6"/>
      <c r="B153" s="346" t="s">
        <v>4099</v>
      </c>
      <c r="G153" s="104"/>
      <c r="H153" s="342"/>
    </row>
    <row r="154" ht="16.5" spans="1:8">
      <c r="A154" s="6"/>
      <c r="B154" s="346" t="s">
        <v>4100</v>
      </c>
      <c r="G154" s="104"/>
      <c r="H154" s="342"/>
    </row>
    <row r="155" ht="16.5" spans="1:8">
      <c r="A155" s="6"/>
      <c r="B155" s="344" t="s">
        <v>4101</v>
      </c>
      <c r="G155" s="104"/>
      <c r="H155" s="342"/>
    </row>
    <row r="156" ht="16.5" spans="1:8">
      <c r="A156" s="6"/>
      <c r="B156" s="345" t="s">
        <v>4102</v>
      </c>
      <c r="G156" s="104"/>
      <c r="H156" s="342"/>
    </row>
    <row r="157" ht="16.5" spans="1:8">
      <c r="A157" s="6"/>
      <c r="B157" s="345" t="s">
        <v>4103</v>
      </c>
      <c r="G157" s="104"/>
      <c r="H157" s="342"/>
    </row>
    <row r="158" ht="16.5" spans="1:8">
      <c r="A158" s="6"/>
      <c r="B158" s="345" t="s">
        <v>4104</v>
      </c>
      <c r="G158" s="104"/>
      <c r="H158" s="342"/>
    </row>
    <row r="159" ht="16.5" spans="1:8">
      <c r="A159" s="6"/>
      <c r="B159" s="345" t="s">
        <v>4105</v>
      </c>
      <c r="G159" s="104"/>
      <c r="H159" s="342"/>
    </row>
    <row r="160" ht="16.5" spans="1:8">
      <c r="A160" s="6"/>
      <c r="B160" s="345" t="s">
        <v>4106</v>
      </c>
      <c r="G160" s="104"/>
      <c r="H160" s="342"/>
    </row>
    <row r="161" ht="16.5" spans="1:8">
      <c r="A161" s="6"/>
      <c r="B161" s="345" t="s">
        <v>4107</v>
      </c>
      <c r="G161" s="104"/>
      <c r="H161" s="342"/>
    </row>
    <row r="162" ht="16.5" spans="1:8">
      <c r="A162" s="6"/>
      <c r="B162" s="345" t="s">
        <v>4108</v>
      </c>
      <c r="G162" s="104"/>
      <c r="H162" s="342"/>
    </row>
    <row r="163" ht="16.5" spans="1:8">
      <c r="A163" s="6"/>
      <c r="B163" s="345" t="s">
        <v>4109</v>
      </c>
      <c r="G163" s="104"/>
      <c r="H163" s="342"/>
    </row>
    <row r="164" ht="16.5" spans="1:8">
      <c r="A164" s="6"/>
      <c r="B164" s="345" t="s">
        <v>4110</v>
      </c>
      <c r="G164" s="104"/>
      <c r="H164" s="342"/>
    </row>
    <row r="165" ht="16.5" spans="1:8">
      <c r="A165" s="6"/>
      <c r="B165" s="347" t="s">
        <v>4111</v>
      </c>
      <c r="G165" s="104"/>
      <c r="H165" s="342"/>
    </row>
    <row r="166" ht="16.5" spans="1:8">
      <c r="A166" s="6"/>
      <c r="B166" s="348" t="s">
        <v>4112</v>
      </c>
      <c r="G166" s="104"/>
      <c r="H166" s="342"/>
    </row>
    <row r="167" ht="16.5" spans="1:8">
      <c r="A167" s="6"/>
      <c r="B167" s="348" t="s">
        <v>4113</v>
      </c>
      <c r="G167" s="104"/>
      <c r="H167" s="342"/>
    </row>
    <row r="168" ht="16.5" spans="1:8">
      <c r="A168" s="6"/>
      <c r="B168" s="348" t="s">
        <v>4114</v>
      </c>
      <c r="G168" s="104"/>
      <c r="H168" s="342"/>
    </row>
    <row r="169" ht="16.5" spans="1:8">
      <c r="A169" s="6"/>
      <c r="B169" s="348" t="s">
        <v>4115</v>
      </c>
      <c r="G169" s="104"/>
      <c r="H169" s="342"/>
    </row>
    <row r="170" ht="16.5" spans="1:8">
      <c r="A170" s="6"/>
      <c r="B170" s="344" t="s">
        <v>4116</v>
      </c>
      <c r="G170" s="104"/>
      <c r="H170" s="342"/>
    </row>
    <row r="171" ht="16.5" spans="1:8">
      <c r="A171" s="6"/>
      <c r="B171" s="345" t="s">
        <v>4117</v>
      </c>
      <c r="G171" s="104"/>
      <c r="H171" s="342"/>
    </row>
    <row r="172" ht="16.5" spans="1:8">
      <c r="A172" s="6"/>
      <c r="B172" s="345" t="s">
        <v>4118</v>
      </c>
      <c r="G172" s="104"/>
      <c r="H172" s="342"/>
    </row>
    <row r="173" ht="16.5" spans="1:8">
      <c r="A173" s="6"/>
      <c r="B173" s="345" t="s">
        <v>4119</v>
      </c>
      <c r="G173" s="104"/>
      <c r="H173" s="342"/>
    </row>
    <row r="174" ht="16.5" spans="1:8">
      <c r="A174" s="6"/>
      <c r="B174" s="345" t="s">
        <v>4120</v>
      </c>
      <c r="G174" s="104"/>
      <c r="H174" s="342"/>
    </row>
    <row r="175" ht="16.5" spans="1:8">
      <c r="A175" s="6"/>
      <c r="B175" s="345" t="s">
        <v>4121</v>
      </c>
      <c r="G175" s="104"/>
      <c r="H175" s="342"/>
    </row>
    <row r="176" ht="16.5" spans="1:8">
      <c r="A176" s="6"/>
      <c r="B176" s="345" t="s">
        <v>4122</v>
      </c>
      <c r="G176" s="104"/>
      <c r="H176" s="342"/>
    </row>
    <row r="177" ht="16.5" spans="1:8">
      <c r="A177" s="6"/>
      <c r="B177" s="345" t="s">
        <v>4123</v>
      </c>
      <c r="G177" s="104"/>
      <c r="H177" s="342"/>
    </row>
    <row r="178" ht="16.5" spans="1:8">
      <c r="A178" s="6"/>
      <c r="B178" s="347" t="s">
        <v>4124</v>
      </c>
      <c r="G178" s="104"/>
      <c r="H178" s="342"/>
    </row>
    <row r="179" ht="16.5" spans="1:8">
      <c r="A179" s="6"/>
      <c r="B179" s="348" t="s">
        <v>4125</v>
      </c>
      <c r="G179" s="104"/>
      <c r="H179" s="342"/>
    </row>
    <row r="180" ht="16.5" spans="1:8">
      <c r="A180" s="6"/>
      <c r="B180" s="348" t="s">
        <v>4126</v>
      </c>
      <c r="G180" s="104"/>
      <c r="H180" s="342"/>
    </row>
    <row r="181" ht="16.5" spans="1:8">
      <c r="A181" s="6"/>
      <c r="B181" s="348" t="s">
        <v>4127</v>
      </c>
      <c r="G181" s="104"/>
      <c r="H181" s="342"/>
    </row>
    <row r="182" ht="16.5" spans="1:8">
      <c r="A182" s="6"/>
      <c r="B182" s="348" t="s">
        <v>4128</v>
      </c>
      <c r="G182" s="104"/>
      <c r="H182" s="342"/>
    </row>
    <row r="183" ht="16.5" spans="1:8">
      <c r="A183" s="6"/>
      <c r="B183" s="348" t="s">
        <v>4129</v>
      </c>
      <c r="G183" s="104"/>
      <c r="H183" s="342"/>
    </row>
    <row r="184" ht="16.5" spans="1:8">
      <c r="A184" s="6"/>
      <c r="B184" s="348" t="s">
        <v>4130</v>
      </c>
      <c r="G184" s="104"/>
      <c r="H184" s="342"/>
    </row>
    <row r="185" ht="16.5" spans="1:8">
      <c r="A185" s="6"/>
      <c r="B185" s="348" t="s">
        <v>4131</v>
      </c>
      <c r="G185" s="104"/>
      <c r="H185" s="342"/>
    </row>
    <row r="186" ht="16.5" spans="1:8">
      <c r="A186" s="6"/>
      <c r="B186" s="348" t="s">
        <v>4132</v>
      </c>
      <c r="G186" s="104"/>
      <c r="H186" s="342"/>
    </row>
    <row r="187" ht="16.5" spans="1:8">
      <c r="A187" s="6"/>
      <c r="B187" s="348" t="s">
        <v>4133</v>
      </c>
      <c r="G187" s="104"/>
      <c r="H187" s="342"/>
    </row>
    <row r="188" ht="16.5" spans="1:8">
      <c r="A188" s="6"/>
      <c r="B188" s="348" t="s">
        <v>4134</v>
      </c>
      <c r="G188" s="104"/>
      <c r="H188" s="342"/>
    </row>
    <row r="189" ht="16.5" spans="1:8">
      <c r="A189" s="6"/>
      <c r="B189" s="348" t="s">
        <v>4135</v>
      </c>
      <c r="G189" s="104"/>
      <c r="H189" s="342"/>
    </row>
    <row r="190" ht="16.5" spans="1:8">
      <c r="A190" s="6"/>
      <c r="B190" s="344" t="s">
        <v>4136</v>
      </c>
      <c r="G190" s="104"/>
      <c r="H190" s="342"/>
    </row>
    <row r="191" ht="16.5" spans="1:8">
      <c r="A191" s="6"/>
      <c r="B191" s="345" t="s">
        <v>4137</v>
      </c>
      <c r="G191" s="104"/>
      <c r="H191" s="342"/>
    </row>
    <row r="192" ht="16.5" spans="1:8">
      <c r="A192" s="6"/>
      <c r="B192" s="345" t="s">
        <v>4138</v>
      </c>
      <c r="G192" s="104"/>
      <c r="H192" s="342"/>
    </row>
    <row r="193" ht="16.5" spans="1:8">
      <c r="A193" s="6"/>
      <c r="B193" s="349" t="s">
        <v>4139</v>
      </c>
      <c r="C193" s="55"/>
      <c r="D193" s="55"/>
      <c r="E193" s="55"/>
      <c r="F193" s="55"/>
      <c r="G193" s="110"/>
      <c r="H193" s="342"/>
    </row>
    <row r="194" ht="16.5" spans="1:8">
      <c r="A194" s="6"/>
      <c r="B194" s="350"/>
      <c r="C194" s="335"/>
      <c r="D194" s="335"/>
      <c r="E194" s="335"/>
      <c r="F194" s="335"/>
      <c r="G194" s="336"/>
      <c r="H194" s="342"/>
    </row>
    <row r="195" ht="16.5" spans="1:8">
      <c r="A195" s="6"/>
      <c r="B195" s="351"/>
      <c r="C195" s="352" t="s">
        <v>3684</v>
      </c>
      <c r="D195" s="352"/>
      <c r="E195" s="352"/>
      <c r="F195" s="352"/>
      <c r="G195" s="340"/>
      <c r="H195" s="342"/>
    </row>
    <row r="196" ht="15.75" spans="1:8">
      <c r="A196" s="6"/>
      <c r="B196" s="353"/>
      <c r="C196" s="339"/>
      <c r="D196" s="339"/>
      <c r="E196" s="339"/>
      <c r="F196" s="339"/>
      <c r="G196" s="354"/>
      <c r="H196" s="355"/>
    </row>
  </sheetData>
  <mergeCells count="64">
    <mergeCell ref="C47:H47"/>
    <mergeCell ref="C48:H48"/>
    <mergeCell ref="C58:H58"/>
    <mergeCell ref="C59:H59"/>
    <mergeCell ref="C75:H75"/>
    <mergeCell ref="C76:H76"/>
    <mergeCell ref="C84:H84"/>
    <mergeCell ref="C85:H85"/>
    <mergeCell ref="C95:H95"/>
    <mergeCell ref="C96:H96"/>
    <mergeCell ref="C102:H102"/>
    <mergeCell ref="C103:H103"/>
    <mergeCell ref="C104:H104"/>
    <mergeCell ref="C113:H113"/>
    <mergeCell ref="C114:H114"/>
    <mergeCell ref="B147:G147"/>
    <mergeCell ref="B148:G148"/>
    <mergeCell ref="B149:G149"/>
    <mergeCell ref="B150:G150"/>
    <mergeCell ref="B151:G151"/>
    <mergeCell ref="B152:G152"/>
    <mergeCell ref="B153:G153"/>
    <mergeCell ref="B154:G154"/>
    <mergeCell ref="B155:G155"/>
    <mergeCell ref="B156:G156"/>
    <mergeCell ref="B157:G157"/>
    <mergeCell ref="B158:G158"/>
    <mergeCell ref="B159:G159"/>
    <mergeCell ref="B160:G160"/>
    <mergeCell ref="B161:G161"/>
    <mergeCell ref="B162:G162"/>
    <mergeCell ref="B163:G163"/>
    <mergeCell ref="B164:G164"/>
    <mergeCell ref="B165:G165"/>
    <mergeCell ref="B166:G166"/>
    <mergeCell ref="B167:G167"/>
    <mergeCell ref="B168:G168"/>
    <mergeCell ref="B169:G169"/>
    <mergeCell ref="B170:G170"/>
    <mergeCell ref="B171:G171"/>
    <mergeCell ref="B172:G172"/>
    <mergeCell ref="B173:G173"/>
    <mergeCell ref="B174:G174"/>
    <mergeCell ref="B175:G175"/>
    <mergeCell ref="B176:G176"/>
    <mergeCell ref="B177:G177"/>
    <mergeCell ref="B178:G178"/>
    <mergeCell ref="B179:G179"/>
    <mergeCell ref="B180:G180"/>
    <mergeCell ref="B181:G181"/>
    <mergeCell ref="B182:G182"/>
    <mergeCell ref="B183:G183"/>
    <mergeCell ref="B184:G184"/>
    <mergeCell ref="B185:G185"/>
    <mergeCell ref="B186:G186"/>
    <mergeCell ref="B187:G187"/>
    <mergeCell ref="B188:G188"/>
    <mergeCell ref="B189:G189"/>
    <mergeCell ref="B190:G190"/>
    <mergeCell ref="B191:G191"/>
    <mergeCell ref="B192:G192"/>
    <mergeCell ref="B193:G193"/>
    <mergeCell ref="B125:G138"/>
    <mergeCell ref="B139:G146"/>
  </mergeCell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outlinePr summaryBelow="0" summaryRight="0"/>
    <pageSetUpPr fitToPage="1"/>
  </sheetPr>
  <dimension ref="A1:AD167"/>
  <sheetViews>
    <sheetView showGridLines="0" workbookViewId="0">
      <selection activeCell="A1" sqref="A1:Z2"/>
    </sheetView>
  </sheetViews>
  <sheetFormatPr defaultColWidth="11.2166666666667" defaultRowHeight="15" customHeight="1"/>
  <cols>
    <col min="1" max="1" width="4.66666666666667" customWidth="1"/>
    <col min="2" max="2" width="3.89166666666667" customWidth="1"/>
    <col min="3" max="3" width="1.89166666666667" customWidth="1"/>
    <col min="4" max="5" width="3.55833333333333" customWidth="1"/>
    <col min="6" max="6" width="2.66666666666667" customWidth="1"/>
    <col min="7" max="7" width="2" customWidth="1"/>
    <col min="8" max="11" width="3.44166666666667" customWidth="1"/>
    <col min="12" max="12" width="3.21666666666667" customWidth="1"/>
    <col min="13" max="13" width="4.66666666666667" customWidth="1"/>
    <col min="14" max="14" width="1.78333333333333" customWidth="1"/>
    <col min="15" max="15" width="4.21666666666667" customWidth="1"/>
    <col min="16" max="16" width="1.78333333333333" customWidth="1"/>
    <col min="17" max="18" width="3.55833333333333" customWidth="1"/>
    <col min="19" max="19" width="3.33333333333333" customWidth="1"/>
    <col min="20" max="20" width="4.78333333333333" customWidth="1"/>
    <col min="21" max="21" width="3.66666666666667" customWidth="1"/>
    <col min="22" max="22" width="3.89166666666667" customWidth="1"/>
    <col min="23" max="24" width="3.78333333333333" customWidth="1"/>
    <col min="25" max="25" width="3.21666666666667" customWidth="1"/>
    <col min="26" max="26" width="4.33333333333333" customWidth="1"/>
    <col min="27" max="27" width="1.44166666666667" customWidth="1"/>
    <col min="28" max="30" width="13.1083333333333" customWidth="1"/>
  </cols>
  <sheetData>
    <row r="1" ht="16.5" spans="1:30">
      <c r="A1" s="33" t="s">
        <v>401</v>
      </c>
      <c r="B1" s="34"/>
      <c r="C1" s="34"/>
      <c r="D1" s="34"/>
      <c r="E1" s="34"/>
      <c r="F1" s="34"/>
      <c r="G1" s="34"/>
      <c r="H1" s="34"/>
      <c r="I1" s="34"/>
      <c r="J1" s="34"/>
      <c r="K1" s="34"/>
      <c r="L1" s="34"/>
      <c r="M1" s="34"/>
      <c r="N1" s="34"/>
      <c r="O1" s="34"/>
      <c r="P1" s="34"/>
      <c r="Q1" s="34"/>
      <c r="R1" s="34"/>
      <c r="S1" s="34"/>
      <c r="T1" s="34"/>
      <c r="U1" s="34"/>
      <c r="V1" s="34"/>
      <c r="W1" s="34"/>
      <c r="X1" s="34"/>
      <c r="Y1" s="34"/>
      <c r="Z1" s="34"/>
      <c r="AA1" s="36"/>
      <c r="AB1" s="177"/>
      <c r="AC1" s="177"/>
      <c r="AD1" s="177"/>
    </row>
    <row r="2" ht="19.5" spans="1:30">
      <c r="A2" s="35"/>
      <c r="B2" s="11"/>
      <c r="C2" s="11"/>
      <c r="D2" s="11"/>
      <c r="E2" s="11"/>
      <c r="F2" s="11"/>
      <c r="G2" s="11"/>
      <c r="H2" s="11"/>
      <c r="I2" s="11"/>
      <c r="J2" s="11"/>
      <c r="K2" s="11"/>
      <c r="L2" s="11"/>
      <c r="M2" s="11"/>
      <c r="N2" s="11"/>
      <c r="O2" s="11"/>
      <c r="P2" s="11"/>
      <c r="Q2" s="11"/>
      <c r="R2" s="11"/>
      <c r="S2" s="11"/>
      <c r="T2" s="11"/>
      <c r="U2" s="11"/>
      <c r="V2" s="11"/>
      <c r="W2" s="11"/>
      <c r="X2" s="11"/>
      <c r="Y2" s="11"/>
      <c r="Z2" s="11"/>
      <c r="AA2" s="178"/>
      <c r="AB2" s="177"/>
      <c r="AC2" s="177"/>
      <c r="AD2" s="177"/>
    </row>
    <row r="3" ht="8.25" customHeight="1" spans="1:30">
      <c r="A3" s="36"/>
      <c r="AA3" s="36"/>
      <c r="AB3" s="177"/>
      <c r="AC3" s="177"/>
      <c r="AD3" s="177"/>
    </row>
    <row r="4" ht="14.25" customHeight="1" spans="1:30">
      <c r="A4" s="37" t="s">
        <v>404</v>
      </c>
      <c r="B4" s="38"/>
      <c r="C4" s="38"/>
      <c r="D4" s="38"/>
      <c r="E4" s="38"/>
      <c r="F4" s="38"/>
      <c r="G4" s="38"/>
      <c r="H4" s="38"/>
      <c r="I4" s="38"/>
      <c r="J4" s="38"/>
      <c r="K4" s="38"/>
      <c r="L4" s="38"/>
      <c r="M4" s="95"/>
      <c r="N4" s="96"/>
      <c r="O4" s="56" t="s">
        <v>406</v>
      </c>
      <c r="P4" s="57"/>
      <c r="Q4" s="57"/>
      <c r="R4" s="57"/>
      <c r="S4" s="57"/>
      <c r="T4" s="57"/>
      <c r="U4" s="57"/>
      <c r="V4" s="57"/>
      <c r="W4" s="57"/>
      <c r="X4" s="57"/>
      <c r="Y4" s="57"/>
      <c r="Z4" s="111"/>
      <c r="AA4" s="36"/>
      <c r="AB4" s="179" t="s">
        <v>1</v>
      </c>
      <c r="AC4" s="180"/>
      <c r="AD4" s="181"/>
    </row>
    <row r="5" ht="14.25" customHeight="1" spans="1:30">
      <c r="A5" s="39" t="s">
        <v>4140</v>
      </c>
      <c r="B5" s="40"/>
      <c r="C5" s="41"/>
      <c r="D5" s="41"/>
      <c r="E5" s="41"/>
      <c r="F5" s="41"/>
      <c r="G5" s="42" t="s">
        <v>461</v>
      </c>
      <c r="H5" s="41"/>
      <c r="I5" s="40"/>
      <c r="J5" s="41"/>
      <c r="K5" s="41"/>
      <c r="L5" s="41"/>
      <c r="M5" s="97"/>
      <c r="O5" s="98"/>
      <c r="P5" s="38"/>
      <c r="Q5" s="141" t="s">
        <v>4141</v>
      </c>
      <c r="R5" s="141" t="s">
        <v>50</v>
      </c>
      <c r="S5" s="141" t="s">
        <v>412</v>
      </c>
      <c r="T5" s="38"/>
      <c r="U5" s="141"/>
      <c r="V5" s="141"/>
      <c r="W5" s="141"/>
      <c r="X5" s="141" t="s">
        <v>50</v>
      </c>
      <c r="Y5" s="141" t="s">
        <v>412</v>
      </c>
      <c r="Z5" s="95"/>
      <c r="AA5" s="36"/>
      <c r="AB5" s="182" t="s">
        <v>2</v>
      </c>
      <c r="AC5" s="183"/>
      <c r="AD5" s="184"/>
    </row>
    <row r="6" ht="14.25" customHeight="1" spans="1:30">
      <c r="A6" s="39" t="s">
        <v>764</v>
      </c>
      <c r="B6" s="40"/>
      <c r="C6" s="41"/>
      <c r="D6" s="41"/>
      <c r="E6" s="41"/>
      <c r="F6" s="41"/>
      <c r="G6" s="42" t="s">
        <v>415</v>
      </c>
      <c r="H6" s="41"/>
      <c r="I6" s="43"/>
      <c r="J6" s="41"/>
      <c r="K6" s="41"/>
      <c r="L6" s="41"/>
      <c r="M6" s="97"/>
      <c r="O6" s="99" t="s">
        <v>11</v>
      </c>
      <c r="P6" s="12"/>
      <c r="Q6" s="114"/>
      <c r="R6" s="114"/>
      <c r="S6" s="116"/>
      <c r="T6" s="116"/>
      <c r="U6" s="142" t="s">
        <v>419</v>
      </c>
      <c r="V6" s="143"/>
      <c r="W6" s="12"/>
      <c r="X6" s="114"/>
      <c r="Y6" s="143"/>
      <c r="Z6" s="185"/>
      <c r="AA6" s="36"/>
      <c r="AB6" s="182" t="s">
        <v>4142</v>
      </c>
      <c r="AC6" s="183"/>
      <c r="AD6" s="184"/>
    </row>
    <row r="7" ht="14.25" customHeight="1" spans="1:30">
      <c r="A7" s="39" t="s">
        <v>421</v>
      </c>
      <c r="B7" s="40"/>
      <c r="C7" s="41"/>
      <c r="D7" s="41"/>
      <c r="E7" s="41"/>
      <c r="F7" s="41"/>
      <c r="G7" s="42" t="s">
        <v>423</v>
      </c>
      <c r="H7" s="41"/>
      <c r="I7" s="43"/>
      <c r="J7" s="41"/>
      <c r="K7" s="41"/>
      <c r="L7" s="41"/>
      <c r="M7" s="97"/>
      <c r="O7" s="100" t="s">
        <v>21</v>
      </c>
      <c r="P7" s="45"/>
      <c r="Q7" s="120"/>
      <c r="R7" s="120"/>
      <c r="S7" s="122"/>
      <c r="T7" s="122"/>
      <c r="U7" s="144" t="s">
        <v>117</v>
      </c>
      <c r="V7" s="44"/>
      <c r="W7" s="45"/>
      <c r="X7" s="120"/>
      <c r="Y7" s="44"/>
      <c r="Z7" s="97"/>
      <c r="AA7" s="177"/>
      <c r="AB7" s="182" t="s">
        <v>5</v>
      </c>
      <c r="AC7" s="183"/>
      <c r="AD7" s="184"/>
    </row>
    <row r="8" ht="14.25" customHeight="1" spans="1:30">
      <c r="A8" s="39" t="s">
        <v>49</v>
      </c>
      <c r="B8" s="43"/>
      <c r="C8" s="41"/>
      <c r="D8" s="41"/>
      <c r="E8" s="41"/>
      <c r="F8" s="41"/>
      <c r="G8" s="42" t="s">
        <v>430</v>
      </c>
      <c r="H8" s="41"/>
      <c r="I8" s="40"/>
      <c r="J8" s="41"/>
      <c r="K8" s="41"/>
      <c r="L8" s="41"/>
      <c r="M8" s="97"/>
      <c r="O8" s="100" t="s">
        <v>29</v>
      </c>
      <c r="P8" s="45"/>
      <c r="Q8" s="120"/>
      <c r="R8" s="120"/>
      <c r="S8" s="122"/>
      <c r="T8" s="122"/>
      <c r="U8" s="145" t="s">
        <v>434</v>
      </c>
      <c r="V8" s="102" t="str">
        <f t="array" ref="V8">LOOKUP(S6+S12,{0,2,65,85,125,165,205,285,365,445},{"","-2","-1","0","＋1D4","＋1D6","＋2D6","＋3D6","＋4D6","＋5D6"})</f>
        <v/>
      </c>
      <c r="W8" s="41"/>
      <c r="X8" s="41"/>
      <c r="Y8" s="41"/>
      <c r="Z8" s="97"/>
      <c r="AA8" s="177"/>
      <c r="AB8" s="186" t="s">
        <v>6</v>
      </c>
      <c r="AC8" s="187" t="s">
        <v>7</v>
      </c>
      <c r="AD8" s="188" t="s">
        <v>8</v>
      </c>
    </row>
    <row r="9" ht="14.25" customHeight="1" spans="1:30">
      <c r="A9" s="39" t="s">
        <v>438</v>
      </c>
      <c r="B9" s="40"/>
      <c r="C9" s="44"/>
      <c r="D9" s="41"/>
      <c r="E9" s="41"/>
      <c r="F9" s="41"/>
      <c r="G9" s="42" t="s">
        <v>440</v>
      </c>
      <c r="H9" s="45"/>
      <c r="I9" s="101"/>
      <c r="J9" s="102" t="str">
        <f ca="1">IFERROR(INDIRECT("「特徵」!$A$"&amp;MATCH($I$9,「特徵」!A:A,0)+2),"")</f>
        <v/>
      </c>
      <c r="K9" s="41"/>
      <c r="L9" s="41"/>
      <c r="M9" s="97"/>
      <c r="O9" s="100" t="s">
        <v>15</v>
      </c>
      <c r="P9" s="45"/>
      <c r="Q9" s="120"/>
      <c r="R9" s="120"/>
      <c r="S9" s="122"/>
      <c r="T9" s="122"/>
      <c r="U9" s="144" t="s">
        <v>443</v>
      </c>
      <c r="V9" s="44">
        <f>S13</f>
        <v>0</v>
      </c>
      <c r="W9" s="41"/>
      <c r="X9" s="41"/>
      <c r="Y9" s="41"/>
      <c r="Z9" s="97"/>
      <c r="AA9" s="177"/>
      <c r="AB9" s="189" t="s">
        <v>10</v>
      </c>
      <c r="AC9" s="190" t="s">
        <v>11</v>
      </c>
      <c r="AD9" s="191" t="s">
        <v>12</v>
      </c>
    </row>
    <row r="10" ht="14.25" customHeight="1" spans="1:30">
      <c r="A10" s="46" t="s">
        <v>446</v>
      </c>
      <c r="B10" s="41"/>
      <c r="C10" s="41"/>
      <c r="D10" s="41"/>
      <c r="E10" s="41"/>
      <c r="F10" s="41"/>
      <c r="G10" s="41"/>
      <c r="H10" s="41"/>
      <c r="I10" s="41"/>
      <c r="J10" s="41"/>
      <c r="K10" s="41"/>
      <c r="L10" s="41"/>
      <c r="M10" s="97"/>
      <c r="O10" s="100" t="s">
        <v>447</v>
      </c>
      <c r="P10" s="45"/>
      <c r="Q10" s="120"/>
      <c r="R10" s="120"/>
      <c r="S10" s="122"/>
      <c r="T10" s="122"/>
      <c r="U10" s="144" t="s">
        <v>450</v>
      </c>
      <c r="V10" s="44">
        <f>S11</f>
        <v>0</v>
      </c>
      <c r="W10" s="41"/>
      <c r="X10" s="41"/>
      <c r="Y10" s="41"/>
      <c r="Z10" s="97"/>
      <c r="AA10" s="177"/>
      <c r="AB10" s="189" t="s">
        <v>14</v>
      </c>
      <c r="AC10" s="190" t="s">
        <v>15</v>
      </c>
      <c r="AD10" s="191" t="s">
        <v>12</v>
      </c>
    </row>
    <row r="11" ht="14.25" customHeight="1" spans="1:30">
      <c r="A11" s="47" t="s">
        <v>453</v>
      </c>
      <c r="B11" s="41"/>
      <c r="C11" s="45"/>
      <c r="D11" s="48"/>
      <c r="E11" s="41"/>
      <c r="F11" s="41"/>
      <c r="G11" s="41"/>
      <c r="H11" s="41"/>
      <c r="I11" s="41"/>
      <c r="J11" s="41"/>
      <c r="K11" s="41"/>
      <c r="L11" s="41"/>
      <c r="M11" s="97"/>
      <c r="O11" s="47" t="s">
        <v>31</v>
      </c>
      <c r="P11" s="45"/>
      <c r="Q11" s="120"/>
      <c r="R11" s="120"/>
      <c r="S11" s="122"/>
      <c r="T11" s="122"/>
      <c r="U11" s="144" t="s">
        <v>457</v>
      </c>
      <c r="V11" s="146"/>
      <c r="W11" s="45"/>
      <c r="X11" s="147" t="s">
        <v>459</v>
      </c>
      <c r="Y11" s="44"/>
      <c r="Z11" s="97"/>
      <c r="AA11" s="177"/>
      <c r="AB11" s="189" t="s">
        <v>17</v>
      </c>
      <c r="AC11" s="190" t="s">
        <v>18</v>
      </c>
      <c r="AD11" s="191" t="s">
        <v>19</v>
      </c>
    </row>
    <row r="12" ht="14.25" customHeight="1" spans="1:30">
      <c r="A12" s="47" t="s">
        <v>461</v>
      </c>
      <c r="B12" s="41"/>
      <c r="C12" s="45"/>
      <c r="D12" s="44" t="s">
        <v>808</v>
      </c>
      <c r="E12" s="41"/>
      <c r="F12" s="41"/>
      <c r="G12" s="41"/>
      <c r="H12" s="41"/>
      <c r="I12" s="41"/>
      <c r="J12" s="41"/>
      <c r="K12" s="41"/>
      <c r="L12" s="41"/>
      <c r="M12" s="97"/>
      <c r="O12" s="100" t="s">
        <v>18</v>
      </c>
      <c r="P12" s="45"/>
      <c r="Q12" s="120"/>
      <c r="R12" s="120"/>
      <c r="S12" s="122"/>
      <c r="T12" s="122"/>
      <c r="U12" s="144" t="s">
        <v>464</v>
      </c>
      <c r="V12" s="146"/>
      <c r="W12" s="45"/>
      <c r="X12" s="147" t="s">
        <v>459</v>
      </c>
      <c r="Y12" s="44"/>
      <c r="Z12" s="97"/>
      <c r="AA12" s="36"/>
      <c r="AB12" s="189" t="s">
        <v>20</v>
      </c>
      <c r="AC12" s="190" t="s">
        <v>21</v>
      </c>
      <c r="AD12" s="191" t="s">
        <v>12</v>
      </c>
    </row>
    <row r="13" ht="14.25" customHeight="1" spans="1:30">
      <c r="A13" s="47" t="s">
        <v>467</v>
      </c>
      <c r="B13" s="41"/>
      <c r="C13" s="45"/>
      <c r="D13" s="49"/>
      <c r="E13" s="41"/>
      <c r="F13" s="41"/>
      <c r="G13" s="45"/>
      <c r="H13" s="49"/>
      <c r="I13" s="41"/>
      <c r="J13" s="45"/>
      <c r="K13" s="49"/>
      <c r="L13" s="41"/>
      <c r="M13" s="97"/>
      <c r="O13" s="100" t="s">
        <v>27</v>
      </c>
      <c r="P13" s="45"/>
      <c r="Q13" s="120"/>
      <c r="R13" s="120"/>
      <c r="S13" s="122"/>
      <c r="T13" s="122"/>
      <c r="U13" s="144" t="s">
        <v>473</v>
      </c>
      <c r="V13" s="146"/>
      <c r="W13" s="147" t="s">
        <v>459</v>
      </c>
      <c r="X13" s="40"/>
      <c r="Y13" s="44"/>
      <c r="Z13" s="192"/>
      <c r="AA13" s="36"/>
      <c r="AB13" s="189" t="s">
        <v>23</v>
      </c>
      <c r="AC13" s="190" t="s">
        <v>24</v>
      </c>
      <c r="AD13" s="191" t="s">
        <v>12</v>
      </c>
    </row>
    <row r="14" ht="14.25" customHeight="1" spans="1:30">
      <c r="A14" s="47" t="s">
        <v>476</v>
      </c>
      <c r="B14" s="41"/>
      <c r="C14" s="45"/>
      <c r="D14" s="44"/>
      <c r="E14" s="41"/>
      <c r="F14" s="41"/>
      <c r="G14" s="45"/>
      <c r="H14" s="50" t="s">
        <v>477</v>
      </c>
      <c r="I14" s="41"/>
      <c r="J14" s="45"/>
      <c r="K14" s="44"/>
      <c r="L14" s="41"/>
      <c r="M14" s="97"/>
      <c r="O14" s="47" t="s">
        <v>33</v>
      </c>
      <c r="P14" s="45"/>
      <c r="Q14" s="70"/>
      <c r="R14" s="41"/>
      <c r="S14" s="41"/>
      <c r="T14" s="45"/>
      <c r="U14" s="148" t="s">
        <v>479</v>
      </c>
      <c r="V14" s="70" t="s">
        <v>524</v>
      </c>
      <c r="W14" s="149" t="s">
        <v>65</v>
      </c>
      <c r="X14" s="70" t="s">
        <v>524</v>
      </c>
      <c r="Y14" s="149" t="s">
        <v>72</v>
      </c>
      <c r="Z14" s="97"/>
      <c r="AA14" s="36"/>
      <c r="AB14" s="189" t="s">
        <v>26</v>
      </c>
      <c r="AC14" s="190" t="s">
        <v>27</v>
      </c>
      <c r="AD14" s="191" t="s">
        <v>19</v>
      </c>
    </row>
    <row r="15" ht="14.25" customHeight="1" spans="1:30">
      <c r="A15" s="47" t="s">
        <v>481</v>
      </c>
      <c r="B15" s="41"/>
      <c r="C15" s="45"/>
      <c r="D15" s="44"/>
      <c r="E15" s="41"/>
      <c r="F15" s="41"/>
      <c r="G15" s="45"/>
      <c r="H15" s="50" t="s">
        <v>482</v>
      </c>
      <c r="I15" s="41"/>
      <c r="J15" s="45"/>
      <c r="K15" s="44"/>
      <c r="L15" s="41"/>
      <c r="M15" s="97"/>
      <c r="O15" s="103" t="s">
        <v>483</v>
      </c>
      <c r="P15" s="45"/>
      <c r="Q15" s="70"/>
      <c r="R15" s="41"/>
      <c r="S15" s="41"/>
      <c r="T15" s="45"/>
      <c r="U15" s="148" t="s">
        <v>485</v>
      </c>
      <c r="V15" s="150"/>
      <c r="W15" s="41"/>
      <c r="X15" s="41"/>
      <c r="Y15" s="41"/>
      <c r="Z15" s="97"/>
      <c r="AA15" s="36"/>
      <c r="AB15" s="189" t="s">
        <v>28</v>
      </c>
      <c r="AC15" s="190" t="s">
        <v>29</v>
      </c>
      <c r="AD15" s="191" t="s">
        <v>12</v>
      </c>
    </row>
    <row r="16" spans="1:30">
      <c r="A16" s="51" t="s">
        <v>489</v>
      </c>
      <c r="M16" s="104"/>
      <c r="O16" s="105" t="s">
        <v>490</v>
      </c>
      <c r="P16" s="106"/>
      <c r="Q16" s="151"/>
      <c r="R16" s="152"/>
      <c r="S16" s="152"/>
      <c r="T16" s="106"/>
      <c r="U16" s="153" t="s">
        <v>4143</v>
      </c>
      <c r="V16" s="152"/>
      <c r="W16" s="152"/>
      <c r="X16" s="152"/>
      <c r="Y16" s="152"/>
      <c r="Z16" s="193"/>
      <c r="AA16" s="36"/>
      <c r="AB16" s="189" t="s">
        <v>30</v>
      </c>
      <c r="AC16" s="190" t="s">
        <v>31</v>
      </c>
      <c r="AD16" s="191" t="s">
        <v>19</v>
      </c>
    </row>
    <row r="17" spans="1:30">
      <c r="A17" s="52" t="str">
        <f t="array" ref="A17">IFERROR(INDEX(附表.技能!$1:$300,MATCH($D$12,附表.技能!$A:$A,0),MATCH(附表.技能!CK1,附表.技能!$1:$1,0)),"")&amp;CHAR(10)&amp;IFERROR(INDEX(附表.技能!$1:$300,MATCH($D$12,附表.技能!$A:$A,0),MATCH(附表.技能!CX1,附表.技能!$1:$1,0)),"")</f>
        <v>不多於7個本職技能。
在職業屬性中輸入第二職業屬性的名字（如外貌、意志、教育、敏捷、力量、體質、體型，留空則視為EDU）並自行設置起始信譽。使用自定義職業前，請先諮詢你的KP
0</v>
      </c>
      <c r="M17" s="104"/>
      <c r="O17" s="107" t="s">
        <v>495</v>
      </c>
      <c r="P17" s="11"/>
      <c r="Q17" s="11"/>
      <c r="R17" s="11"/>
      <c r="S17" s="11"/>
      <c r="T17" s="11"/>
      <c r="U17" s="11"/>
      <c r="V17" s="11"/>
      <c r="W17" s="11"/>
      <c r="X17" s="11"/>
      <c r="Y17" s="11"/>
      <c r="Z17" s="185"/>
      <c r="AA17" s="36"/>
      <c r="AB17" s="194" t="s">
        <v>32</v>
      </c>
      <c r="AC17" s="195" t="s">
        <v>33</v>
      </c>
      <c r="AD17" s="196" t="s">
        <v>12</v>
      </c>
    </row>
    <row r="18" ht="14.25" spans="1:30">
      <c r="A18" s="53"/>
      <c r="M18" s="104"/>
      <c r="O18" s="108" t="s">
        <v>500</v>
      </c>
      <c r="P18" s="41"/>
      <c r="Q18" s="41"/>
      <c r="R18" s="41"/>
      <c r="S18" s="41"/>
      <c r="T18" s="41"/>
      <c r="U18" s="41"/>
      <c r="V18" s="41"/>
      <c r="W18" s="41"/>
      <c r="X18" s="41"/>
      <c r="Y18" s="41"/>
      <c r="Z18" s="97"/>
      <c r="AA18" s="197"/>
      <c r="AB18" s="182" t="s">
        <v>4144</v>
      </c>
      <c r="AC18" s="183"/>
      <c r="AD18" s="184"/>
    </row>
    <row r="19" ht="14.25" spans="1:30">
      <c r="A19" s="53"/>
      <c r="M19" s="104"/>
      <c r="O19" s="47" t="s">
        <v>502</v>
      </c>
      <c r="P19" s="41"/>
      <c r="Q19" s="41"/>
      <c r="R19" s="45"/>
      <c r="S19" s="40"/>
      <c r="T19" s="41"/>
      <c r="U19" s="41"/>
      <c r="V19" s="41"/>
      <c r="W19" s="41"/>
      <c r="X19" s="41"/>
      <c r="Y19" s="41"/>
      <c r="Z19" s="97"/>
      <c r="AA19" s="36"/>
      <c r="AB19" s="182" t="s">
        <v>39</v>
      </c>
      <c r="AC19" s="183"/>
      <c r="AD19" s="184"/>
    </row>
    <row r="20" ht="14.25" customHeight="1" spans="1:30">
      <c r="A20" s="53"/>
      <c r="M20" s="104"/>
      <c r="O20" s="47" t="s">
        <v>504</v>
      </c>
      <c r="P20" s="41"/>
      <c r="Q20" s="41"/>
      <c r="R20" s="45"/>
      <c r="S20" s="154"/>
      <c r="T20" s="41"/>
      <c r="U20" s="45"/>
      <c r="V20" s="155" t="s">
        <v>505</v>
      </c>
      <c r="W20" s="154"/>
      <c r="X20" s="41"/>
      <c r="Y20" s="41"/>
      <c r="Z20" s="97"/>
      <c r="AA20" s="36"/>
      <c r="AB20" s="182" t="s">
        <v>41</v>
      </c>
      <c r="AC20" s="183"/>
      <c r="AD20" s="184"/>
    </row>
    <row r="21" ht="12" customHeight="1" spans="1:30">
      <c r="A21" s="53"/>
      <c r="M21" s="104"/>
      <c r="O21" s="47" t="s">
        <v>507</v>
      </c>
      <c r="P21" s="41"/>
      <c r="Q21" s="41"/>
      <c r="R21" s="45"/>
      <c r="S21" s="154"/>
      <c r="T21" s="41"/>
      <c r="U21" s="41"/>
      <c r="V21" s="41"/>
      <c r="W21" s="41"/>
      <c r="X21" s="41"/>
      <c r="Y21" s="41"/>
      <c r="Z21" s="97"/>
      <c r="AA21" s="198"/>
      <c r="AB21" s="186" t="s">
        <v>49</v>
      </c>
      <c r="AC21" s="199" t="s">
        <v>50</v>
      </c>
      <c r="AD21" s="184"/>
    </row>
    <row r="22" ht="14.25" spans="1:30">
      <c r="A22" s="53"/>
      <c r="M22" s="104"/>
      <c r="O22" s="47" t="s">
        <v>1471</v>
      </c>
      <c r="P22" s="41"/>
      <c r="Q22" s="41"/>
      <c r="R22" s="45"/>
      <c r="S22" s="156"/>
      <c r="T22" s="41"/>
      <c r="U22" s="41"/>
      <c r="V22" s="41"/>
      <c r="W22" s="41"/>
      <c r="X22" s="41"/>
      <c r="Y22" s="41"/>
      <c r="Z22" s="97"/>
      <c r="AA22" s="198"/>
      <c r="AB22" s="200" t="s">
        <v>56</v>
      </c>
      <c r="AC22" s="201" t="s">
        <v>4145</v>
      </c>
      <c r="AD22" s="104"/>
    </row>
    <row r="23" spans="1:30">
      <c r="A23" s="53"/>
      <c r="M23" s="104"/>
      <c r="O23" s="109" t="s">
        <v>510</v>
      </c>
      <c r="P23" s="34"/>
      <c r="Q23" s="34"/>
      <c r="R23" s="157"/>
      <c r="S23" s="158"/>
      <c r="T23" s="34"/>
      <c r="U23" s="34"/>
      <c r="V23" s="34"/>
      <c r="W23" s="34"/>
      <c r="X23" s="34"/>
      <c r="Y23" s="34"/>
      <c r="Z23" s="202"/>
      <c r="AA23" s="198"/>
      <c r="AB23" s="203"/>
      <c r="AC23" s="204"/>
      <c r="AD23" s="205"/>
    </row>
    <row r="24" spans="1:30">
      <c r="A24" s="54"/>
      <c r="B24" s="55"/>
      <c r="C24" s="55"/>
      <c r="D24" s="55"/>
      <c r="E24" s="55"/>
      <c r="F24" s="55"/>
      <c r="G24" s="55"/>
      <c r="H24" s="55"/>
      <c r="I24" s="55"/>
      <c r="J24" s="55"/>
      <c r="K24" s="55"/>
      <c r="L24" s="55"/>
      <c r="M24" s="110"/>
      <c r="O24" s="54"/>
      <c r="P24" s="55"/>
      <c r="Q24" s="55"/>
      <c r="R24" s="159"/>
      <c r="S24" s="160"/>
      <c r="T24" s="55"/>
      <c r="U24" s="55"/>
      <c r="V24" s="55"/>
      <c r="W24" s="55"/>
      <c r="X24" s="55"/>
      <c r="Y24" s="55"/>
      <c r="Z24" s="110"/>
      <c r="AA24" s="198"/>
      <c r="AB24" s="200" t="s">
        <v>61</v>
      </c>
      <c r="AC24" s="206" t="s">
        <v>62</v>
      </c>
      <c r="AD24" s="205"/>
    </row>
    <row r="25" ht="14.25" customHeight="1" spans="1:30">
      <c r="A25" s="56" t="s">
        <v>514</v>
      </c>
      <c r="B25" s="57"/>
      <c r="C25" s="57"/>
      <c r="D25" s="57"/>
      <c r="E25" s="58"/>
      <c r="F25" s="59" t="s">
        <v>515</v>
      </c>
      <c r="G25" s="58"/>
      <c r="H25" s="60" t="s">
        <v>516</v>
      </c>
      <c r="I25" s="60" t="s">
        <v>461</v>
      </c>
      <c r="J25" s="60" t="s">
        <v>517</v>
      </c>
      <c r="K25" s="60" t="s">
        <v>518</v>
      </c>
      <c r="L25" s="59" t="s">
        <v>519</v>
      </c>
      <c r="M25" s="111"/>
      <c r="O25" s="51" t="s">
        <v>514</v>
      </c>
      <c r="S25" s="161"/>
      <c r="T25" s="162" t="s">
        <v>515</v>
      </c>
      <c r="U25" s="162" t="s">
        <v>516</v>
      </c>
      <c r="V25" s="162" t="s">
        <v>461</v>
      </c>
      <c r="W25" s="162" t="s">
        <v>517</v>
      </c>
      <c r="X25" s="162" t="s">
        <v>518</v>
      </c>
      <c r="Y25" s="207" t="s">
        <v>519</v>
      </c>
      <c r="Z25" s="104"/>
      <c r="AA25" s="36"/>
      <c r="AB25" s="200" t="s">
        <v>67</v>
      </c>
      <c r="AC25" s="206" t="s">
        <v>4146</v>
      </c>
      <c r="AD25" s="205"/>
    </row>
    <row r="26" ht="14.25" customHeight="1" spans="1:30">
      <c r="A26" s="61" t="s">
        <v>521</v>
      </c>
      <c r="B26" s="62"/>
      <c r="C26" s="62"/>
      <c r="D26" s="62"/>
      <c r="E26" s="62"/>
      <c r="F26" s="62"/>
      <c r="G26" s="62"/>
      <c r="H26" s="62"/>
      <c r="I26" s="62"/>
      <c r="J26" s="62"/>
      <c r="K26" s="62"/>
      <c r="L26" s="62"/>
      <c r="M26" s="112"/>
      <c r="O26" s="113" t="s">
        <v>522</v>
      </c>
      <c r="P26" s="62"/>
      <c r="Q26" s="62"/>
      <c r="R26" s="62"/>
      <c r="S26" s="62"/>
      <c r="T26" s="62"/>
      <c r="U26" s="62"/>
      <c r="V26" s="62"/>
      <c r="W26" s="62"/>
      <c r="X26" s="62"/>
      <c r="Y26" s="62"/>
      <c r="Z26" s="112"/>
      <c r="AA26" s="36"/>
      <c r="AB26" s="200" t="s">
        <v>74</v>
      </c>
      <c r="AC26" s="201" t="s">
        <v>4147</v>
      </c>
      <c r="AD26" s="104"/>
    </row>
    <row r="27" ht="14.25" customHeight="1" spans="1:30">
      <c r="A27" s="63" t="s">
        <v>524</v>
      </c>
      <c r="B27" s="64" t="s">
        <v>525</v>
      </c>
      <c r="C27" s="11"/>
      <c r="D27" s="11"/>
      <c r="E27" s="11"/>
      <c r="F27" s="65">
        <v>10</v>
      </c>
      <c r="G27" s="12"/>
      <c r="H27" s="66" t="str">
        <f t="array" ref="H27">IFERROR(INDEX(附表.技能!$1:$250,MATCH($D$12,附表.技能!$A:$A,0),MATCH(B27,附表.技能!$1:$1,0)),"")</f>
        <v> </v>
      </c>
      <c r="I27" s="114"/>
      <c r="J27" s="114"/>
      <c r="K27" s="115"/>
      <c r="L27" s="116"/>
      <c r="M27" s="117"/>
      <c r="O27" s="118" t="s">
        <v>524</v>
      </c>
      <c r="P27" s="119" t="s">
        <v>526</v>
      </c>
      <c r="Q27" s="163" t="s">
        <v>527</v>
      </c>
      <c r="R27" s="38"/>
      <c r="S27" s="38"/>
      <c r="T27" s="133">
        <v>5</v>
      </c>
      <c r="U27" s="90" t="str">
        <f t="array" ref="U27">IFERROR(INDEX(附表.技能!$1:$250,MATCH($D$12,附表.技能!$A:$A,0),MATCH(Q27,附表.技能!$1:$1,0)),"")</f>
        <v> </v>
      </c>
      <c r="V27" s="134"/>
      <c r="W27" s="134"/>
      <c r="X27" s="134"/>
      <c r="Y27" s="135"/>
      <c r="Z27" s="136"/>
      <c r="AA27" s="36"/>
      <c r="AB27" s="200" t="s">
        <v>80</v>
      </c>
      <c r="AC27" s="201" t="s">
        <v>4148</v>
      </c>
      <c r="AD27" s="104"/>
    </row>
    <row r="28" ht="14.25" customHeight="1" spans="1:30">
      <c r="A28" s="63"/>
      <c r="B28" s="67" t="s">
        <v>529</v>
      </c>
      <c r="C28" s="41"/>
      <c r="D28" s="41"/>
      <c r="E28" s="41"/>
      <c r="F28" s="68" t="str">
        <f t="array" ref="F28">IFERROR(INDEX(附表.技能!$1:$250,MATCH($D$12,附表.技能!$A:$A,0),MATCH(B28,附表.技能!$1:$1,0)),"")</f>
        <v>0-99</v>
      </c>
      <c r="G28" s="41"/>
      <c r="H28" s="41"/>
      <c r="I28" s="120"/>
      <c r="J28" s="120"/>
      <c r="K28" s="121"/>
      <c r="L28" s="122"/>
      <c r="M28" s="117"/>
      <c r="N28" s="96"/>
      <c r="O28" s="63" t="s">
        <v>524</v>
      </c>
      <c r="P28" s="93"/>
      <c r="Q28" s="92" t="s">
        <v>531</v>
      </c>
      <c r="R28" s="41"/>
      <c r="S28" s="41"/>
      <c r="T28" s="120">
        <v>5</v>
      </c>
      <c r="U28" s="66" t="str">
        <f t="array" ref="U28">IFERROR(INDEX(附表.技能!$1:$250,MATCH($D$12,附表.技能!$A:$A,0),MATCH(Q28,附表.技能!$1:$1,0)),"")</f>
        <v> </v>
      </c>
      <c r="V28" s="121"/>
      <c r="W28" s="121"/>
      <c r="X28" s="121"/>
      <c r="Y28" s="122"/>
      <c r="Z28" s="117"/>
      <c r="AA28" s="36"/>
      <c r="AB28" s="203"/>
      <c r="AC28" s="204"/>
      <c r="AD28" s="205"/>
    </row>
    <row r="29" ht="14.25" customHeight="1" spans="1:30">
      <c r="A29" s="63" t="s">
        <v>524</v>
      </c>
      <c r="B29" s="69" t="s">
        <v>534</v>
      </c>
      <c r="C29" s="41"/>
      <c r="D29" s="41"/>
      <c r="E29" s="41"/>
      <c r="F29" s="70">
        <v>10</v>
      </c>
      <c r="G29" s="45"/>
      <c r="H29" s="66" t="str">
        <f t="array" ref="H29">IFERROR(INDEX(附表.技能!$1:$250,MATCH($D$12,附表.技能!$A:$A,0),MATCH(B29,附表.技能!$1:$1,0)),"")</f>
        <v> </v>
      </c>
      <c r="I29" s="120"/>
      <c r="J29" s="120"/>
      <c r="K29" s="121"/>
      <c r="L29" s="116"/>
      <c r="M29" s="117"/>
      <c r="O29" s="63" t="s">
        <v>524</v>
      </c>
      <c r="P29" s="93"/>
      <c r="Q29" s="164" t="s">
        <v>535</v>
      </c>
      <c r="R29" s="41"/>
      <c r="S29" s="41"/>
      <c r="T29" s="120">
        <v>5</v>
      </c>
      <c r="U29" s="66" t="str">
        <f t="array" ref="U29">IFERROR(INDEX(附表.技能!$1:$250,MATCH($D$12,附表.技能!$A:$A,0),MATCH(Q29,附表.技能!$1:$1,0)),"")</f>
        <v> </v>
      </c>
      <c r="V29" s="121"/>
      <c r="W29" s="121"/>
      <c r="X29" s="121"/>
      <c r="Y29" s="122"/>
      <c r="Z29" s="117"/>
      <c r="AA29" s="36"/>
      <c r="AB29" s="200" t="s">
        <v>86</v>
      </c>
      <c r="AC29" s="201" t="s">
        <v>4149</v>
      </c>
      <c r="AD29" s="104"/>
    </row>
    <row r="30" ht="14.25" customHeight="1" spans="1:30">
      <c r="A30" s="63" t="s">
        <v>524</v>
      </c>
      <c r="B30" s="67" t="s">
        <v>537</v>
      </c>
      <c r="C30" s="41"/>
      <c r="D30" s="41"/>
      <c r="E30" s="41"/>
      <c r="F30" s="70">
        <v>5</v>
      </c>
      <c r="G30" s="45"/>
      <c r="H30" s="66" t="str">
        <f t="array" ref="H30">IFERROR(INDEX(附表.技能!$1:$250,MATCH($D$12,附表.技能!$A:$A,0),MATCH(B30,附表.技能!$1:$1,0)),"")</f>
        <v> </v>
      </c>
      <c r="I30" s="120"/>
      <c r="J30" s="120"/>
      <c r="K30" s="121"/>
      <c r="L30" s="116"/>
      <c r="M30" s="117"/>
      <c r="O30" s="63" t="s">
        <v>524</v>
      </c>
      <c r="P30" s="93"/>
      <c r="Q30" s="92" t="s">
        <v>538</v>
      </c>
      <c r="R30" s="41"/>
      <c r="S30" s="41"/>
      <c r="T30" s="120">
        <v>5</v>
      </c>
      <c r="U30" s="66" t="str">
        <f t="array" ref="U30">IFERROR(INDEX(附表.技能!$1:$250,MATCH($D$12,附表.技能!$A:$A,0),MATCH(Q30,附表.技能!$1:$1,0)),"")</f>
        <v> </v>
      </c>
      <c r="V30" s="121"/>
      <c r="W30" s="121"/>
      <c r="X30" s="121"/>
      <c r="Y30" s="122"/>
      <c r="Z30" s="117"/>
      <c r="AA30" s="36"/>
      <c r="AB30" s="203"/>
      <c r="AC30" s="204"/>
      <c r="AD30" s="205"/>
    </row>
    <row r="31" ht="14.25" customHeight="1" spans="1:30">
      <c r="A31" s="63" t="s">
        <v>524</v>
      </c>
      <c r="B31" s="71" t="s">
        <v>540</v>
      </c>
      <c r="C31" s="41"/>
      <c r="D31" s="41"/>
      <c r="E31" s="41"/>
      <c r="F31" s="70">
        <v>15</v>
      </c>
      <c r="G31" s="41"/>
      <c r="H31" s="66" t="str">
        <f t="array" ref="H31">IFERROR(INDEX(附表.技能!$1:$250,MATCH($D$12,附表.技能!$A:$A,0),MATCH(B31,附表.技能!$1:$1,0)),"")</f>
        <v> </v>
      </c>
      <c r="I31" s="120"/>
      <c r="J31" s="120"/>
      <c r="K31" s="121"/>
      <c r="L31" s="116"/>
      <c r="M31" s="117"/>
      <c r="O31" s="63" t="s">
        <v>524</v>
      </c>
      <c r="P31" s="93"/>
      <c r="Q31" s="77"/>
      <c r="R31" s="41"/>
      <c r="S31" s="41"/>
      <c r="T31" s="120">
        <v>5</v>
      </c>
      <c r="U31" s="66" t="str">
        <f t="array" ref="U31">IFERROR(INDEX(附表.技能!$1:$250,MATCH($D$12,附表.技能!$A:$A,0),MATCH(P27,附表.技能!$1:$1,0)),"")</f>
        <v/>
      </c>
      <c r="V31" s="121"/>
      <c r="W31" s="121"/>
      <c r="X31" s="121"/>
      <c r="Y31" s="122"/>
      <c r="Z31" s="117"/>
      <c r="AA31" s="177"/>
      <c r="AB31" s="200" t="s">
        <v>90</v>
      </c>
      <c r="AC31" s="201" t="s">
        <v>4150</v>
      </c>
      <c r="AD31" s="104"/>
    </row>
    <row r="32" ht="14.25" customHeight="1" spans="1:30">
      <c r="A32" s="63" t="s">
        <v>524</v>
      </c>
      <c r="B32" s="72" t="s">
        <v>542</v>
      </c>
      <c r="C32" s="34"/>
      <c r="D32" s="34"/>
      <c r="E32" s="34"/>
      <c r="F32" s="73">
        <v>15</v>
      </c>
      <c r="G32" s="34"/>
      <c r="H32" s="74" t="str">
        <f t="array" ref="H32">IFERROR(INDEX(附表.技能!$1:$250,MATCH($D$12,附表.技能!$A:$A,0),MATCH(B32,附表.技能!$1:$1,0)),"")</f>
        <v> </v>
      </c>
      <c r="I32" s="123"/>
      <c r="J32" s="123"/>
      <c r="K32" s="124"/>
      <c r="L32" s="116"/>
      <c r="M32" s="125"/>
      <c r="O32" s="63" t="s">
        <v>524</v>
      </c>
      <c r="P32" s="126"/>
      <c r="Q32" s="77"/>
      <c r="R32" s="41"/>
      <c r="S32" s="41"/>
      <c r="T32" s="70">
        <v>5</v>
      </c>
      <c r="U32" s="66" t="str">
        <f t="array" ref="U32">IFERROR(INDEX(附表.技能!$1:$250,MATCH($D$12,附表.技能!$A:$A,0),MATCH(P27,附表.技能!$1:$1,0)),"")</f>
        <v/>
      </c>
      <c r="V32" s="120"/>
      <c r="W32" s="120"/>
      <c r="X32" s="121"/>
      <c r="Y32" s="122"/>
      <c r="Z32" s="117"/>
      <c r="AA32" s="36"/>
      <c r="AB32" s="203"/>
      <c r="AD32" s="104"/>
    </row>
    <row r="33" ht="14.25" customHeight="1" spans="1:30">
      <c r="A33" s="75" t="s">
        <v>544</v>
      </c>
      <c r="B33" s="62"/>
      <c r="C33" s="62"/>
      <c r="D33" s="62"/>
      <c r="E33" s="62"/>
      <c r="F33" s="62"/>
      <c r="G33" s="62"/>
      <c r="H33" s="62"/>
      <c r="I33" s="62"/>
      <c r="J33" s="62"/>
      <c r="K33" s="62"/>
      <c r="L33" s="62"/>
      <c r="M33" s="112"/>
      <c r="O33" s="63" t="s">
        <v>524</v>
      </c>
      <c r="P33" s="71" t="s">
        <v>545</v>
      </c>
      <c r="Q33" s="41"/>
      <c r="R33" s="41"/>
      <c r="S33" s="41"/>
      <c r="T33" s="120">
        <v>1</v>
      </c>
      <c r="U33" s="66" t="str">
        <f t="array" ref="U33">IFERROR(INDEX(附表.技能!$1:$250,MATCH($D$12,附表.技能!$A:$A,0),MATCH(P33,附表.技能!$1:$1,0)),"")</f>
        <v> </v>
      </c>
      <c r="V33" s="120"/>
      <c r="W33" s="121"/>
      <c r="X33" s="121"/>
      <c r="Y33" s="122"/>
      <c r="Z33" s="117"/>
      <c r="AA33" s="36"/>
      <c r="AB33" s="208" t="s">
        <v>4151</v>
      </c>
      <c r="AC33" s="180"/>
      <c r="AD33" s="181"/>
    </row>
    <row r="34" ht="14.25" customHeight="1" spans="1:30">
      <c r="A34" s="63" t="s">
        <v>524</v>
      </c>
      <c r="B34" s="76" t="s">
        <v>547</v>
      </c>
      <c r="C34" s="11"/>
      <c r="D34" s="11"/>
      <c r="E34" s="11"/>
      <c r="F34" s="65">
        <v>10</v>
      </c>
      <c r="G34" s="12"/>
      <c r="H34" s="66" t="str">
        <f t="array" ref="H34">IFERROR(INDEX(附表.技能!$1:$250,MATCH($D$12,附表.技能!$A:$A,0),MATCH(B34,附表.技能!$1:$1,0)),"")</f>
        <v> </v>
      </c>
      <c r="I34" s="114"/>
      <c r="J34" s="114"/>
      <c r="K34" s="115"/>
      <c r="L34" s="116"/>
      <c r="M34" s="117"/>
      <c r="O34" s="63" t="s">
        <v>524</v>
      </c>
      <c r="P34" s="71" t="s">
        <v>548</v>
      </c>
      <c r="Q34" s="41"/>
      <c r="R34" s="41"/>
      <c r="S34" s="41"/>
      <c r="T34" s="120">
        <v>10</v>
      </c>
      <c r="U34" s="66" t="str">
        <f t="array" ref="U34">IFERROR(INDEX(附表.技能!$1:$250,MATCH($D$12,附表.技能!$A:$A,0),MATCH(P34,附表.技能!$1:$1,0)),"")</f>
        <v> </v>
      </c>
      <c r="V34" s="120"/>
      <c r="W34" s="121"/>
      <c r="X34" s="121"/>
      <c r="Y34" s="122"/>
      <c r="Z34" s="117"/>
      <c r="AA34" s="36"/>
      <c r="AB34" s="182" t="s">
        <v>98</v>
      </c>
      <c r="AC34" s="183"/>
      <c r="AD34" s="184"/>
    </row>
    <row r="35" ht="14.25" customHeight="1" spans="1:30">
      <c r="A35" s="63" t="s">
        <v>524</v>
      </c>
      <c r="B35" s="71" t="s">
        <v>1473</v>
      </c>
      <c r="C35" s="77"/>
      <c r="D35" s="41"/>
      <c r="E35" s="41"/>
      <c r="F35" s="70">
        <v>10</v>
      </c>
      <c r="G35" s="41"/>
      <c r="H35" s="66" t="str">
        <f t="array" ref="H35">IFERROR(INDEX(附表.技能!$1:$250,MATCH($D$12,附表.技能!$A:$A,0),MATCH(B35,附表.技能!$1:$1,0)),"")</f>
        <v/>
      </c>
      <c r="I35" s="120"/>
      <c r="J35" s="120"/>
      <c r="K35" s="121"/>
      <c r="L35" s="116"/>
      <c r="M35" s="117"/>
      <c r="O35" s="63" t="s">
        <v>524</v>
      </c>
      <c r="P35" s="71" t="s">
        <v>551</v>
      </c>
      <c r="Q35" s="41"/>
      <c r="R35" s="41"/>
      <c r="S35" s="41"/>
      <c r="T35" s="120">
        <v>10</v>
      </c>
      <c r="U35" s="66" t="str">
        <f t="array" ref="U35">IFERROR(INDEX(附表.技能!$1:$250,MATCH($D$12,附表.技能!$A:$A,0),MATCH(P35,附表.技能!$1:$1,0)),"")</f>
        <v> </v>
      </c>
      <c r="V35" s="120"/>
      <c r="W35" s="121"/>
      <c r="X35" s="121"/>
      <c r="Y35" s="122"/>
      <c r="Z35" s="117"/>
      <c r="AA35" s="36"/>
      <c r="AB35" s="182" t="s">
        <v>99</v>
      </c>
      <c r="AC35" s="183"/>
      <c r="AD35" s="184"/>
    </row>
    <row r="36" ht="14.25" customHeight="1" spans="1:30">
      <c r="A36" s="63" t="s">
        <v>524</v>
      </c>
      <c r="B36" s="78" t="s">
        <v>1473</v>
      </c>
      <c r="C36" s="77"/>
      <c r="D36" s="41"/>
      <c r="E36" s="41"/>
      <c r="F36" s="70">
        <v>10</v>
      </c>
      <c r="G36" s="41"/>
      <c r="H36" s="66" t="str">
        <f t="array" ref="H36">IFERROR(INDEX(附表.技能!$1:$250,MATCH($D$12,附表.技能!$A:$A,0),MATCH(B36,附表.技能!$1:$1,0)),"")</f>
        <v/>
      </c>
      <c r="I36" s="120"/>
      <c r="J36" s="120"/>
      <c r="K36" s="121"/>
      <c r="L36" s="116"/>
      <c r="M36" s="117"/>
      <c r="O36" s="63" t="s">
        <v>524</v>
      </c>
      <c r="P36" s="71" t="s">
        <v>554</v>
      </c>
      <c r="Q36" s="41"/>
      <c r="R36" s="41"/>
      <c r="S36" s="41"/>
      <c r="T36" s="120">
        <v>5</v>
      </c>
      <c r="U36" s="66" t="str">
        <f t="array" ref="U36">IFERROR(INDEX(附表.技能!$1:$250,MATCH($D$12,附表.技能!$A:$A,0),MATCH(P36,附表.技能!$1:$1,0)),"")</f>
        <v> </v>
      </c>
      <c r="V36" s="120"/>
      <c r="W36" s="121"/>
      <c r="X36" s="121"/>
      <c r="Y36" s="122"/>
      <c r="Z36" s="117"/>
      <c r="AA36" s="36"/>
      <c r="AB36" s="182" t="s">
        <v>100</v>
      </c>
      <c r="AC36" s="183"/>
      <c r="AD36" s="184"/>
    </row>
    <row r="37" ht="14.25" customHeight="1" spans="1:30">
      <c r="A37" s="63" t="s">
        <v>524</v>
      </c>
      <c r="B37" s="67" t="s">
        <v>556</v>
      </c>
      <c r="C37" s="41"/>
      <c r="D37" s="41"/>
      <c r="E37" s="41"/>
      <c r="F37" s="70">
        <v>20</v>
      </c>
      <c r="G37" s="41"/>
      <c r="H37" s="66" t="str">
        <f t="array" ref="H37">IFERROR(INDEX(附表.技能!$1:$250,MATCH($D$12,附表.技能!$A:$A,0),MATCH(B37,附表.技能!$1:$1,0)),"")</f>
        <v> </v>
      </c>
      <c r="I37" s="120"/>
      <c r="J37" s="120"/>
      <c r="K37" s="121"/>
      <c r="L37" s="116"/>
      <c r="M37" s="117"/>
      <c r="O37" s="63" t="s">
        <v>524</v>
      </c>
      <c r="P37" s="127" t="s">
        <v>557</v>
      </c>
      <c r="Q37" s="152"/>
      <c r="R37" s="152"/>
      <c r="S37" s="152"/>
      <c r="T37" s="165">
        <v>5</v>
      </c>
      <c r="U37" s="166" t="str">
        <f t="array" ref="U37">IFERROR(INDEX(附表.技能!$1:$250,MATCH($D$12,附表.技能!$A:$A,0),MATCH(P37,附表.技能!$1:$1,0)),"")</f>
        <v> </v>
      </c>
      <c r="V37" s="120"/>
      <c r="W37" s="167"/>
      <c r="X37" s="165"/>
      <c r="Y37" s="209"/>
      <c r="Z37" s="210"/>
      <c r="AA37" s="36"/>
      <c r="AB37" s="182" t="s">
        <v>103</v>
      </c>
      <c r="AC37" s="183"/>
      <c r="AD37" s="184"/>
    </row>
    <row r="38" ht="14.25" customHeight="1" spans="1:30">
      <c r="A38" s="63" t="s">
        <v>524</v>
      </c>
      <c r="B38" s="67" t="s">
        <v>559</v>
      </c>
      <c r="C38" s="41"/>
      <c r="D38" s="41"/>
      <c r="E38" s="41"/>
      <c r="F38" s="70">
        <v>20</v>
      </c>
      <c r="G38" s="41"/>
      <c r="H38" s="66" t="str">
        <f t="array" ref="H38">IFERROR(INDEX(附表.技能!$1:$250,MATCH($D$12,附表.技能!$A:$A,0),MATCH(B38,附表.技能!$1:$1,0)),"")</f>
        <v> </v>
      </c>
      <c r="I38" s="120"/>
      <c r="J38" s="120"/>
      <c r="K38" s="121"/>
      <c r="L38" s="116"/>
      <c r="M38" s="117"/>
      <c r="O38" s="128" t="s">
        <v>560</v>
      </c>
      <c r="P38" s="62"/>
      <c r="Q38" s="62"/>
      <c r="R38" s="62"/>
      <c r="S38" s="62"/>
      <c r="T38" s="62"/>
      <c r="U38" s="62"/>
      <c r="V38" s="62"/>
      <c r="W38" s="62"/>
      <c r="X38" s="62"/>
      <c r="Y38" s="62"/>
      <c r="Z38" s="112"/>
      <c r="AA38" s="36"/>
      <c r="AB38" s="211" t="s">
        <v>104</v>
      </c>
      <c r="AC38" s="55"/>
      <c r="AD38" s="110"/>
    </row>
    <row r="39" ht="14.25" customHeight="1" spans="1:30">
      <c r="A39" s="63" t="s">
        <v>524</v>
      </c>
      <c r="B39" s="67" t="s">
        <v>562</v>
      </c>
      <c r="C39" s="41"/>
      <c r="D39" s="41"/>
      <c r="E39" s="41"/>
      <c r="F39" s="70">
        <v>20</v>
      </c>
      <c r="G39" s="41"/>
      <c r="H39" s="66" t="str">
        <f t="array" ref="H39">IFERROR(INDEX(附表.技能!$1:$250,MATCH($D$12,附表.技能!$A:$A,0),MATCH(B39,附表.技能!$1:$1,0)),"")</f>
        <v> </v>
      </c>
      <c r="I39" s="120"/>
      <c r="J39" s="120"/>
      <c r="K39" s="121"/>
      <c r="L39" s="116"/>
      <c r="M39" s="117"/>
      <c r="O39" s="63" t="s">
        <v>524</v>
      </c>
      <c r="P39" s="84" t="s">
        <v>563</v>
      </c>
      <c r="Q39" s="11"/>
      <c r="R39" s="11"/>
      <c r="S39" s="11"/>
      <c r="T39" s="114">
        <v>25</v>
      </c>
      <c r="U39" s="66" t="str">
        <f t="array" ref="U39">IFERROR(INDEX(附表.技能!$1:$250,MATCH($D$12,附表.技能!$A:$A,0),MATCH(P39,附表.技能!$1:$1,0)),"")</f>
        <v> </v>
      </c>
      <c r="V39" s="115"/>
      <c r="W39" s="115"/>
      <c r="X39" s="114"/>
      <c r="Y39" s="122"/>
      <c r="Z39" s="117"/>
      <c r="AA39" s="36"/>
      <c r="AB39" s="208" t="s">
        <v>105</v>
      </c>
      <c r="AC39" s="180"/>
      <c r="AD39" s="181"/>
    </row>
    <row r="40" ht="14.25" customHeight="1" spans="1:30">
      <c r="A40" s="63" t="s">
        <v>524</v>
      </c>
      <c r="B40" s="69" t="s">
        <v>565</v>
      </c>
      <c r="C40" s="41"/>
      <c r="D40" s="41"/>
      <c r="E40" s="41"/>
      <c r="F40" s="70">
        <v>20</v>
      </c>
      <c r="G40" s="41"/>
      <c r="H40" s="66" t="str">
        <f t="array" ref="H40">IFERROR(INDEX(附表.技能!$1:$250,MATCH($D$12,附表.技能!$A:$A,0),MATCH(B40,附表.技能!$1:$1,0)),"")</f>
        <v> </v>
      </c>
      <c r="I40" s="120"/>
      <c r="J40" s="120"/>
      <c r="K40" s="121"/>
      <c r="L40" s="116"/>
      <c r="M40" s="117"/>
      <c r="O40" s="63" t="s">
        <v>524</v>
      </c>
      <c r="P40" s="129" t="s">
        <v>566</v>
      </c>
      <c r="Q40" s="41"/>
      <c r="R40" s="41"/>
      <c r="S40" s="41"/>
      <c r="T40" s="120">
        <v>20</v>
      </c>
      <c r="U40" s="66" t="str">
        <f t="array" ref="U40">IFERROR(INDEX(附表.技能!$1:$250,MATCH($D$12,附表.技能!$A:$A,0),MATCH(P40,附表.技能!$1:$1,0)),"")</f>
        <v> </v>
      </c>
      <c r="V40" s="121"/>
      <c r="W40" s="121"/>
      <c r="X40" s="120"/>
      <c r="Y40" s="122"/>
      <c r="Z40" s="117"/>
      <c r="AA40" s="36"/>
      <c r="AB40" s="182" t="s">
        <v>106</v>
      </c>
      <c r="AC40" s="183"/>
      <c r="AD40" s="184"/>
    </row>
    <row r="41" ht="14.25" customHeight="1" spans="1:30">
      <c r="A41" s="63" t="s">
        <v>524</v>
      </c>
      <c r="B41" s="79" t="s">
        <v>1474</v>
      </c>
      <c r="C41" s="77"/>
      <c r="D41" s="41"/>
      <c r="E41" s="41"/>
      <c r="F41" s="70">
        <v>1</v>
      </c>
      <c r="G41" s="41"/>
      <c r="H41" s="66"/>
      <c r="I41" s="120"/>
      <c r="J41" s="120"/>
      <c r="K41" s="121"/>
      <c r="L41" s="116"/>
      <c r="M41" s="117"/>
      <c r="O41" s="63" t="s">
        <v>524</v>
      </c>
      <c r="P41" s="85" t="s">
        <v>569</v>
      </c>
      <c r="Q41" s="41"/>
      <c r="R41" s="41"/>
      <c r="S41" s="41"/>
      <c r="T41" s="120">
        <v>20</v>
      </c>
      <c r="U41" s="66" t="str">
        <f t="array" ref="U41">IFERROR(INDEX(附表.技能!$1:$250,MATCH($D$12,附表.技能!$A:$A,0),MATCH(P41,附表.技能!$1:$1,0)),"")</f>
        <v> </v>
      </c>
      <c r="V41" s="121"/>
      <c r="W41" s="121"/>
      <c r="X41" s="120"/>
      <c r="Y41" s="122"/>
      <c r="Z41" s="117"/>
      <c r="AA41" s="36"/>
      <c r="AB41" s="182" t="s">
        <v>109</v>
      </c>
      <c r="AC41" s="183"/>
      <c r="AD41" s="184"/>
    </row>
    <row r="42" ht="14.25" customHeight="1" spans="1:30">
      <c r="A42" s="63" t="s">
        <v>524</v>
      </c>
      <c r="B42" s="80" t="s">
        <v>1474</v>
      </c>
      <c r="C42" s="77"/>
      <c r="D42" s="41"/>
      <c r="E42" s="41"/>
      <c r="F42" s="70">
        <v>1</v>
      </c>
      <c r="G42" s="41"/>
      <c r="H42" s="66" t="str">
        <f t="array" ref="H42">IFERROR(INDEX(附表.技能!$1:$250,MATCH($D$12,附表.技能!$A:$A,0),MATCH(B42,附表.技能!$1:$1,0)),"")</f>
        <v/>
      </c>
      <c r="I42" s="120"/>
      <c r="J42" s="120"/>
      <c r="K42" s="121"/>
      <c r="L42" s="116"/>
      <c r="M42" s="117"/>
      <c r="O42" s="63" t="s">
        <v>524</v>
      </c>
      <c r="P42" s="85" t="s">
        <v>571</v>
      </c>
      <c r="Q42" s="41"/>
      <c r="R42" s="41"/>
      <c r="S42" s="41"/>
      <c r="T42" s="120">
        <v>5</v>
      </c>
      <c r="U42" s="66" t="str">
        <f t="array" ref="U42">IFERROR(INDEX(附表.技能!$1:$250,MATCH($D$12,附表.技能!$A:$A,0),MATCH(P42,附表.技能!$1:$1,0)),"")</f>
        <v> </v>
      </c>
      <c r="V42" s="121"/>
      <c r="W42" s="121"/>
      <c r="X42" s="120"/>
      <c r="Y42" s="122"/>
      <c r="Z42" s="117"/>
      <c r="AA42" s="36"/>
      <c r="AB42" s="211" t="s">
        <v>110</v>
      </c>
      <c r="AC42" s="55"/>
      <c r="AD42" s="110"/>
    </row>
    <row r="43" ht="14.25" customHeight="1" spans="1:30">
      <c r="A43" s="63" t="s">
        <v>524</v>
      </c>
      <c r="B43" s="81" t="s">
        <v>573</v>
      </c>
      <c r="C43" s="41"/>
      <c r="D43" s="41"/>
      <c r="E43" s="41"/>
      <c r="F43" s="70">
        <v>1</v>
      </c>
      <c r="G43" s="41"/>
      <c r="H43" s="66" t="str">
        <f t="array" ref="H43">IFERROR(INDEX(附表.技能!$1:$250,MATCH($D$12,附表.技能!$A:$A,0),MATCH(B43,附表.技能!$1:$1,0)),"")</f>
        <v/>
      </c>
      <c r="I43" s="120"/>
      <c r="J43" s="120"/>
      <c r="K43" s="121"/>
      <c r="L43" s="116"/>
      <c r="M43" s="117"/>
      <c r="O43" s="63" t="s">
        <v>524</v>
      </c>
      <c r="P43" s="81" t="s">
        <v>574</v>
      </c>
      <c r="Q43" s="41"/>
      <c r="R43" s="41"/>
      <c r="S43" s="41"/>
      <c r="T43" s="120">
        <v>1</v>
      </c>
      <c r="U43" s="168"/>
      <c r="V43" s="121"/>
      <c r="W43" s="121"/>
      <c r="X43" s="120"/>
      <c r="Y43" s="122"/>
      <c r="Z43" s="117"/>
      <c r="AA43" s="36"/>
      <c r="AB43" s="182" t="s">
        <v>111</v>
      </c>
      <c r="AC43" s="183"/>
      <c r="AD43" s="184"/>
    </row>
    <row r="44" ht="14.25" customHeight="1" spans="1:30">
      <c r="A44" s="63" t="s">
        <v>524</v>
      </c>
      <c r="B44" s="82" t="s">
        <v>576</v>
      </c>
      <c r="C44" s="34"/>
      <c r="D44" s="34"/>
      <c r="E44" s="34"/>
      <c r="F44" s="73">
        <v>5</v>
      </c>
      <c r="G44" s="34"/>
      <c r="H44" s="74" t="str">
        <f t="array" ref="H44">IFERROR(INDEX(附表.技能!$1:$250,MATCH($D$12,附表.技能!$A:$A,0),MATCH(B44,附表.技能!$1:$1,0)),"")</f>
        <v> </v>
      </c>
      <c r="I44" s="123"/>
      <c r="J44" s="123"/>
      <c r="K44" s="124"/>
      <c r="L44" s="116"/>
      <c r="M44" s="125"/>
      <c r="O44" s="63"/>
      <c r="P44" s="86" t="s">
        <v>577</v>
      </c>
      <c r="Q44" s="34"/>
      <c r="R44" s="34"/>
      <c r="S44" s="34"/>
      <c r="T44" s="123">
        <v>0</v>
      </c>
      <c r="U44" s="74" t="str">
        <f t="array" ref="U44">IFERROR(INDEX(附表.技能!$1:$250,MATCH($D$12,附表.技能!$A:$A,0),MATCH(P44,附表.技能!$1:$1,0)),"")</f>
        <v> </v>
      </c>
      <c r="V44" s="169" t="s">
        <v>578</v>
      </c>
      <c r="W44" s="169" t="s">
        <v>578</v>
      </c>
      <c r="X44" s="123"/>
      <c r="Y44" s="212"/>
      <c r="Z44" s="117"/>
      <c r="AA44" s="36"/>
      <c r="AB44" s="182" t="s">
        <v>4152</v>
      </c>
      <c r="AC44" s="183"/>
      <c r="AD44" s="184"/>
    </row>
    <row r="45" ht="14.25" customHeight="1" spans="1:30">
      <c r="A45" s="83" t="s">
        <v>580</v>
      </c>
      <c r="B45" s="62"/>
      <c r="C45" s="62"/>
      <c r="D45" s="62"/>
      <c r="E45" s="62"/>
      <c r="F45" s="62"/>
      <c r="G45" s="62"/>
      <c r="H45" s="62"/>
      <c r="I45" s="62"/>
      <c r="J45" s="62"/>
      <c r="K45" s="62"/>
      <c r="L45" s="62"/>
      <c r="M45" s="112"/>
      <c r="O45" s="130" t="s">
        <v>581</v>
      </c>
      <c r="P45" s="62"/>
      <c r="Q45" s="62"/>
      <c r="R45" s="62"/>
      <c r="S45" s="62"/>
      <c r="T45" s="62"/>
      <c r="U45" s="62"/>
      <c r="V45" s="62"/>
      <c r="W45" s="62"/>
      <c r="X45" s="62"/>
      <c r="Y45" s="62"/>
      <c r="Z45" s="112"/>
      <c r="AA45" s="36"/>
      <c r="AB45" s="186" t="s">
        <v>115</v>
      </c>
      <c r="AC45" s="186" t="s">
        <v>116</v>
      </c>
      <c r="AD45" s="213" t="s">
        <v>117</v>
      </c>
    </row>
    <row r="46" ht="14.25" customHeight="1" spans="1:30">
      <c r="A46" s="63" t="s">
        <v>524</v>
      </c>
      <c r="B46" s="84" t="s">
        <v>583</v>
      </c>
      <c r="C46" s="11"/>
      <c r="D46" s="11"/>
      <c r="E46" s="11"/>
      <c r="F46" s="65">
        <v>20</v>
      </c>
      <c r="G46" s="11"/>
      <c r="H46" s="66" t="str">
        <f t="array" ref="H46">IFERROR(INDEX(附表.技能!$1:$250,MATCH($D$12,附表.技能!$A:$A,0),MATCH(B46,附表.技能!$1:$1,0)),"")</f>
        <v> </v>
      </c>
      <c r="I46" s="114"/>
      <c r="J46" s="114"/>
      <c r="K46" s="115"/>
      <c r="L46" s="116"/>
      <c r="M46" s="117"/>
      <c r="O46" s="63" t="s">
        <v>524</v>
      </c>
      <c r="P46" s="131" t="s">
        <v>4153</v>
      </c>
      <c r="Q46" s="57"/>
      <c r="R46" s="57"/>
      <c r="S46" s="58"/>
      <c r="T46" s="135"/>
      <c r="U46" s="90" t="str">
        <f t="array" ref="U46">IFERROR(INDEX(附表.技能!$1:$250,MATCH($D$12,附表.技能!$A:$A,0),MATCH(P46,附表.技能!$1:$1,0)),"")</f>
        <v/>
      </c>
      <c r="V46" s="133"/>
      <c r="W46" s="133"/>
      <c r="X46" s="133"/>
      <c r="Y46" s="135"/>
      <c r="Z46" s="136"/>
      <c r="AA46" s="214"/>
      <c r="AB46" s="215" t="s">
        <v>118</v>
      </c>
      <c r="AC46" s="216">
        <v>-2</v>
      </c>
      <c r="AD46" s="216">
        <v>-2</v>
      </c>
    </row>
    <row r="47" ht="19.5" spans="1:30">
      <c r="A47" s="63" t="s">
        <v>524</v>
      </c>
      <c r="B47" s="85" t="s">
        <v>586</v>
      </c>
      <c r="C47" s="41"/>
      <c r="D47" s="41"/>
      <c r="E47" s="41"/>
      <c r="F47" s="70">
        <v>10</v>
      </c>
      <c r="G47" s="41"/>
      <c r="H47" s="66" t="str">
        <f t="array" ref="H47">IFERROR(INDEX(附表.技能!$1:$250,MATCH($D$12,附表.技能!$A:$A,0),MATCH(B47,附表.技能!$1:$1,0)),"")</f>
        <v> </v>
      </c>
      <c r="I47" s="120"/>
      <c r="J47" s="120"/>
      <c r="K47" s="121"/>
      <c r="L47" s="116"/>
      <c r="M47" s="117"/>
      <c r="O47" s="63" t="s">
        <v>524</v>
      </c>
      <c r="P47" s="132" t="s">
        <v>587</v>
      </c>
      <c r="Q47" s="164" t="s">
        <v>588</v>
      </c>
      <c r="R47" s="77"/>
      <c r="S47" s="45"/>
      <c r="T47" s="120">
        <v>25</v>
      </c>
      <c r="U47" s="168" t="str">
        <f t="array" ref="U47">IFERROR(INDEX(附表.技能!$1:$250,MATCH($D$12,附表.技能!$A:$A,0),MATCH(Q47,附表.技能!$1:$1,0)),"")</f>
        <v> </v>
      </c>
      <c r="V47" s="121"/>
      <c r="W47" s="121"/>
      <c r="X47" s="121"/>
      <c r="Y47" s="122"/>
      <c r="Z47" s="192"/>
      <c r="AA47" s="36"/>
      <c r="AB47" s="215" t="s">
        <v>119</v>
      </c>
      <c r="AC47" s="216">
        <v>-1</v>
      </c>
      <c r="AD47" s="216">
        <v>-1</v>
      </c>
    </row>
    <row r="48" ht="19.5" spans="1:30">
      <c r="A48" s="63" t="s">
        <v>524</v>
      </c>
      <c r="B48" s="85" t="s">
        <v>590</v>
      </c>
      <c r="C48" s="41"/>
      <c r="D48" s="41"/>
      <c r="E48" s="41"/>
      <c r="F48" s="70">
        <v>5</v>
      </c>
      <c r="G48" s="41"/>
      <c r="H48" s="66" t="str">
        <f t="array" ref="H48">IFERROR(INDEX(附表.技能!$1:$250,MATCH($D$12,附表.技能!$A:$A,0),MATCH(B48,附表.技能!$1:$1,0)),"")</f>
        <v> </v>
      </c>
      <c r="I48" s="120"/>
      <c r="J48" s="120"/>
      <c r="K48" s="121"/>
      <c r="L48" s="116"/>
      <c r="M48" s="117"/>
      <c r="O48" s="63" t="s">
        <v>524</v>
      </c>
      <c r="P48" s="93"/>
      <c r="Q48" s="92" t="s">
        <v>591</v>
      </c>
      <c r="R48" s="41"/>
      <c r="S48" s="41"/>
      <c r="T48" s="120">
        <v>20</v>
      </c>
      <c r="U48" s="168" t="str">
        <f t="array" ref="U48">IFERROR(INDEX(附表.技能!$1:$250,MATCH($D$12,附表.技能!$A:$A,0),MATCH(Q48,附表.技能!$1:$1,0)),"")</f>
        <v> </v>
      </c>
      <c r="V48" s="121"/>
      <c r="W48" s="121"/>
      <c r="X48" s="121"/>
      <c r="Y48" s="122"/>
      <c r="Z48" s="192"/>
      <c r="AA48" s="36"/>
      <c r="AB48" s="215" t="s">
        <v>120</v>
      </c>
      <c r="AC48" s="216">
        <v>0</v>
      </c>
      <c r="AD48" s="216">
        <v>0</v>
      </c>
    </row>
    <row r="49" ht="14.25" customHeight="1" spans="1:30">
      <c r="A49" s="63" t="s">
        <v>524</v>
      </c>
      <c r="B49" s="85" t="s">
        <v>593</v>
      </c>
      <c r="C49" s="41"/>
      <c r="D49" s="41"/>
      <c r="E49" s="41"/>
      <c r="F49" s="70">
        <v>1</v>
      </c>
      <c r="G49" s="41"/>
      <c r="H49" s="66" t="str">
        <f t="array" ref="H49">IFERROR(INDEX(附表.技能!$1:$250,MATCH($D$12,附表.技能!$A:$A,0),MATCH(B49,附表.技能!$1:$1,0)),"")</f>
        <v> </v>
      </c>
      <c r="I49" s="120"/>
      <c r="J49" s="120"/>
      <c r="K49" s="121"/>
      <c r="L49" s="116"/>
      <c r="M49" s="117"/>
      <c r="O49" s="63" t="s">
        <v>524</v>
      </c>
      <c r="P49" s="93"/>
      <c r="Q49" s="92" t="s">
        <v>594</v>
      </c>
      <c r="R49" s="41"/>
      <c r="S49" s="41"/>
      <c r="T49" s="120">
        <v>20</v>
      </c>
      <c r="U49" s="168" t="str">
        <f t="array" ref="U49">IFERROR(INDEX(附表.技能!$1:$250,MATCH($D$12,附表.技能!$A:$A,0),MATCH(Q49,附表.技能!$1:$1,0)),"")</f>
        <v> </v>
      </c>
      <c r="V49" s="121"/>
      <c r="W49" s="121"/>
      <c r="X49" s="121"/>
      <c r="Y49" s="122"/>
      <c r="Z49" s="192"/>
      <c r="AA49" s="36"/>
      <c r="AB49" s="215" t="s">
        <v>123</v>
      </c>
      <c r="AC49" s="216" t="s">
        <v>124</v>
      </c>
      <c r="AD49" s="216">
        <v>1</v>
      </c>
    </row>
    <row r="50" ht="14.25" customHeight="1" spans="1:30">
      <c r="A50" s="63" t="s">
        <v>524</v>
      </c>
      <c r="B50" s="86" t="s">
        <v>596</v>
      </c>
      <c r="C50" s="34"/>
      <c r="D50" s="34"/>
      <c r="E50" s="34"/>
      <c r="F50" s="73">
        <v>10</v>
      </c>
      <c r="G50" s="34"/>
      <c r="H50" s="74" t="str">
        <f t="array" ref="H50">IFERROR(INDEX(附表.技能!$1:$250,MATCH($D$12,附表.技能!$A:$A,0),MATCH(B50,附表.技能!$1:$1,0)),"")</f>
        <v> </v>
      </c>
      <c r="I50" s="123"/>
      <c r="J50" s="123"/>
      <c r="K50" s="124"/>
      <c r="L50" s="116"/>
      <c r="M50" s="125"/>
      <c r="O50" s="63" t="s">
        <v>524</v>
      </c>
      <c r="P50" s="93"/>
      <c r="Q50" s="170" t="s">
        <v>597</v>
      </c>
      <c r="R50" s="41"/>
      <c r="S50" s="41"/>
      <c r="T50" s="120">
        <v>15</v>
      </c>
      <c r="U50" s="168" t="str">
        <f t="array" ref="U50">IFERROR(INDEX(附表.技能!$1:$250,MATCH($D$12,附表.技能!$A:$A,0),MATCH(Q50,附表.技能!$1:$1,0)),"")</f>
        <v> </v>
      </c>
      <c r="V50" s="121"/>
      <c r="W50" s="121"/>
      <c r="X50" s="121"/>
      <c r="Y50" s="122"/>
      <c r="Z50" s="192"/>
      <c r="AA50" s="36"/>
      <c r="AB50" s="215" t="s">
        <v>125</v>
      </c>
      <c r="AC50" s="216" t="s">
        <v>126</v>
      </c>
      <c r="AD50" s="216">
        <v>2</v>
      </c>
    </row>
    <row r="51" ht="14.25" customHeight="1" spans="1:30">
      <c r="A51" s="87" t="s">
        <v>599</v>
      </c>
      <c r="B51" s="62"/>
      <c r="C51" s="62"/>
      <c r="D51" s="62"/>
      <c r="E51" s="62"/>
      <c r="F51" s="62"/>
      <c r="G51" s="62"/>
      <c r="H51" s="62"/>
      <c r="I51" s="62"/>
      <c r="J51" s="62"/>
      <c r="K51" s="62"/>
      <c r="L51" s="62"/>
      <c r="M51" s="112"/>
      <c r="O51" s="63" t="s">
        <v>524</v>
      </c>
      <c r="P51" s="93"/>
      <c r="Q51" s="92" t="s">
        <v>600</v>
      </c>
      <c r="R51" s="41"/>
      <c r="S51" s="41"/>
      <c r="T51" s="120">
        <v>15</v>
      </c>
      <c r="U51" s="168" t="str">
        <f t="array" ref="U51">IFERROR(INDEX(附表.技能!$1:$250,MATCH($D$12,附表.技能!$A:$A,0),MATCH(Q51,附表.技能!$1:$1,0)),"")</f>
        <v> </v>
      </c>
      <c r="V51" s="121"/>
      <c r="W51" s="121"/>
      <c r="X51" s="121"/>
      <c r="Y51" s="122"/>
      <c r="Z51" s="192"/>
      <c r="AA51" s="36"/>
      <c r="AB51" s="215" t="s">
        <v>127</v>
      </c>
      <c r="AC51" s="216" t="s">
        <v>128</v>
      </c>
      <c r="AD51" s="216">
        <v>3</v>
      </c>
    </row>
    <row r="52" ht="14.25" customHeight="1" spans="1:30">
      <c r="A52" s="63" t="s">
        <v>524</v>
      </c>
      <c r="B52" s="88" t="s">
        <v>602</v>
      </c>
      <c r="C52" s="38"/>
      <c r="D52" s="38"/>
      <c r="E52" s="38"/>
      <c r="F52" s="89">
        <v>5</v>
      </c>
      <c r="G52" s="38"/>
      <c r="H52" s="90" t="str">
        <f t="array" ref="H52">IFERROR(INDEX(附表.技能!$1:$250,MATCH($D$12,附表.技能!$A:$A,0),MATCH(B52,附表.技能!$1:$1,0)),"")</f>
        <v> </v>
      </c>
      <c r="I52" s="133"/>
      <c r="J52" s="133"/>
      <c r="K52" s="134"/>
      <c r="L52" s="135"/>
      <c r="M52" s="136"/>
      <c r="N52" s="137"/>
      <c r="O52" s="63" t="s">
        <v>524</v>
      </c>
      <c r="P52" s="93"/>
      <c r="Q52" s="92" t="s">
        <v>603</v>
      </c>
      <c r="R52" s="41"/>
      <c r="S52" s="41"/>
      <c r="T52" s="120">
        <v>10</v>
      </c>
      <c r="U52" s="168" t="str">
        <f t="array" ref="U52">IFERROR(INDEX(附表.技能!$1:$250,MATCH($D$12,附表.技能!$A:$A,0),MATCH(Q52,附表.技能!$1:$1,0)),"")</f>
        <v> </v>
      </c>
      <c r="V52" s="121"/>
      <c r="W52" s="121"/>
      <c r="X52" s="120"/>
      <c r="Y52" s="122"/>
      <c r="Z52" s="192"/>
      <c r="AA52" s="214"/>
      <c r="AB52" s="215" t="s">
        <v>129</v>
      </c>
      <c r="AC52" s="216" t="s">
        <v>130</v>
      </c>
      <c r="AD52" s="216">
        <v>4</v>
      </c>
    </row>
    <row r="53" ht="14.25" customHeight="1" spans="1:30">
      <c r="A53" s="63" t="s">
        <v>524</v>
      </c>
      <c r="B53" s="69" t="s">
        <v>605</v>
      </c>
      <c r="C53" s="41"/>
      <c r="D53" s="41"/>
      <c r="E53" s="41"/>
      <c r="F53" s="70">
        <v>5</v>
      </c>
      <c r="G53" s="41"/>
      <c r="H53" s="66" t="str">
        <f t="array" ref="H53">IFERROR(INDEX(附表.技能!$1:$250,MATCH($D$12,附表.技能!$A:$A,0),MATCH(B53,附表.技能!$1:$1,0)),"")</f>
        <v> </v>
      </c>
      <c r="I53" s="120"/>
      <c r="J53" s="120"/>
      <c r="K53" s="121"/>
      <c r="L53" s="116"/>
      <c r="M53" s="117"/>
      <c r="N53" s="137"/>
      <c r="O53" s="63" t="s">
        <v>524</v>
      </c>
      <c r="P53" s="93"/>
      <c r="Q53" s="92" t="s">
        <v>606</v>
      </c>
      <c r="R53" s="41"/>
      <c r="S53" s="41"/>
      <c r="T53" s="120">
        <v>10</v>
      </c>
      <c r="U53" s="168" t="str">
        <f t="array" ref="U53">IFERROR(INDEX(附表.技能!$1:$250,MATCH($D$12,附表.技能!$A:$A,0),MATCH(Q53,附表.技能!$1:$1,0)),"")</f>
        <v> </v>
      </c>
      <c r="V53" s="121"/>
      <c r="W53" s="121"/>
      <c r="X53" s="121"/>
      <c r="Y53" s="122"/>
      <c r="Z53" s="192"/>
      <c r="AA53" s="214"/>
      <c r="AB53" s="215" t="s">
        <v>133</v>
      </c>
      <c r="AC53" s="216" t="s">
        <v>134</v>
      </c>
      <c r="AD53" s="216">
        <v>5</v>
      </c>
    </row>
    <row r="54" ht="14.25" customHeight="1" spans="1:30">
      <c r="A54" s="63" t="s">
        <v>524</v>
      </c>
      <c r="B54" s="67" t="s">
        <v>608</v>
      </c>
      <c r="C54" s="41"/>
      <c r="D54" s="41"/>
      <c r="E54" s="41"/>
      <c r="F54" s="70">
        <v>5</v>
      </c>
      <c r="G54" s="41"/>
      <c r="H54" s="66" t="str">
        <f t="array" ref="H54">IFERROR(INDEX(附表.技能!$1:$250,MATCH($D$12,附表.技能!$A:$A,0),MATCH(B54,附表.技能!$1:$1,0)),"")</f>
        <v> </v>
      </c>
      <c r="I54" s="120"/>
      <c r="J54" s="120"/>
      <c r="K54" s="121"/>
      <c r="L54" s="116"/>
      <c r="M54" s="117"/>
      <c r="N54" s="138"/>
      <c r="O54" s="63" t="s">
        <v>524</v>
      </c>
      <c r="P54" s="93"/>
      <c r="Q54" s="92" t="s">
        <v>609</v>
      </c>
      <c r="R54" s="41"/>
      <c r="S54" s="41"/>
      <c r="T54" s="120">
        <v>5</v>
      </c>
      <c r="U54" s="168" t="str">
        <f t="array" ref="U54">IFERROR(INDEX(附表.技能!$1:$250,MATCH($D$12,附表.技能!$A:$A,0),MATCH(Q54,附表.技能!$1:$1,0)),"")</f>
        <v> </v>
      </c>
      <c r="V54" s="121"/>
      <c r="W54" s="121"/>
      <c r="X54" s="121"/>
      <c r="Y54" s="122"/>
      <c r="Z54" s="192"/>
      <c r="AA54" s="214"/>
      <c r="AB54" s="217" t="s">
        <v>135</v>
      </c>
      <c r="AD54" s="104"/>
    </row>
    <row r="55" ht="14.25" customHeight="1" spans="1:30">
      <c r="A55" s="63" t="s">
        <v>524</v>
      </c>
      <c r="B55" s="67" t="s">
        <v>611</v>
      </c>
      <c r="C55" s="41"/>
      <c r="D55" s="41"/>
      <c r="E55" s="41"/>
      <c r="F55" s="70">
        <v>5</v>
      </c>
      <c r="G55" s="41"/>
      <c r="H55" s="66" t="str">
        <f t="array" ref="H55">IFERROR(INDEX(附表.技能!$1:$250,MATCH($D$12,附表.技能!$A:$A,0),MATCH(B55,附表.技能!$1:$1,0)),"")</f>
        <v> </v>
      </c>
      <c r="I55" s="120"/>
      <c r="J55" s="120"/>
      <c r="K55" s="121"/>
      <c r="L55" s="116"/>
      <c r="M55" s="117"/>
      <c r="N55" s="138"/>
      <c r="O55" s="63" t="s">
        <v>524</v>
      </c>
      <c r="P55" s="71" t="s">
        <v>612</v>
      </c>
      <c r="Q55" s="41"/>
      <c r="R55" s="41"/>
      <c r="S55" s="41"/>
      <c r="T55" s="120">
        <v>20</v>
      </c>
      <c r="U55" s="168" t="str">
        <f t="array" ref="U55">IFERROR(INDEX(附表.技能!$1:$250,MATCH($D$12,附表.技能!$A:$A,0),MATCH(Q55,附表.技能!$1:$1,0)),"")</f>
        <v/>
      </c>
      <c r="V55" s="121"/>
      <c r="W55" s="121"/>
      <c r="X55" s="121"/>
      <c r="Y55" s="122"/>
      <c r="Z55" s="192"/>
      <c r="AA55" s="214"/>
      <c r="AB55" s="218" t="s">
        <v>243</v>
      </c>
      <c r="AC55" s="180"/>
      <c r="AD55" s="181"/>
    </row>
    <row r="56" ht="14.25" customHeight="1" spans="1:30">
      <c r="A56" s="63" t="s">
        <v>524</v>
      </c>
      <c r="B56" s="67" t="s">
        <v>614</v>
      </c>
      <c r="C56" s="41"/>
      <c r="D56" s="41"/>
      <c r="E56" s="41"/>
      <c r="F56" s="70">
        <v>10</v>
      </c>
      <c r="G56" s="41"/>
      <c r="H56" s="66" t="str">
        <f t="array" ref="H56">IFERROR(INDEX(附表.技能!$1:$250,MATCH($D$12,附表.技能!$A:$A,0),MATCH(B56,附表.技能!$1:$1,0)),"")</f>
        <v> </v>
      </c>
      <c r="I56" s="120"/>
      <c r="J56" s="120"/>
      <c r="K56" s="121"/>
      <c r="L56" s="116"/>
      <c r="M56" s="117"/>
      <c r="N56" s="138"/>
      <c r="O56" s="63" t="s">
        <v>524</v>
      </c>
      <c r="P56" s="139" t="s">
        <v>615</v>
      </c>
      <c r="Q56" s="92" t="s">
        <v>616</v>
      </c>
      <c r="R56" s="41"/>
      <c r="S56" s="41"/>
      <c r="T56" s="120">
        <v>15</v>
      </c>
      <c r="U56" s="168" t="str">
        <f t="array" ref="U56">IFERROR(INDEX(附表.技能!$1:$250,MATCH($D$12,附表.技能!$A:$A,0),MATCH(Q56,附表.技能!$1:$1,0)),"")</f>
        <v> </v>
      </c>
      <c r="V56" s="121"/>
      <c r="W56" s="121"/>
      <c r="X56" s="120"/>
      <c r="Y56" s="122"/>
      <c r="Z56" s="192"/>
      <c r="AA56" s="214"/>
      <c r="AB56" s="186" t="s">
        <v>4154</v>
      </c>
      <c r="AC56" s="199" t="s">
        <v>529</v>
      </c>
      <c r="AD56" s="184"/>
    </row>
    <row r="57" ht="14.25" customHeight="1" spans="1:30">
      <c r="A57" s="63" t="s">
        <v>524</v>
      </c>
      <c r="B57" s="67" t="s">
        <v>618</v>
      </c>
      <c r="C57" s="41"/>
      <c r="D57" s="41"/>
      <c r="E57" s="41"/>
      <c r="F57" s="70">
        <v>1</v>
      </c>
      <c r="G57" s="41"/>
      <c r="H57" s="66" t="str">
        <f t="array" ref="H57">IFERROR(INDEX(附表.技能!$1:$250,MATCH($D$12,附表.技能!$A:$A,0),MATCH(B57,附表.技能!$1:$1,0)),"")</f>
        <v> </v>
      </c>
      <c r="I57" s="120"/>
      <c r="J57" s="120"/>
      <c r="K57" s="121"/>
      <c r="L57" s="116"/>
      <c r="M57" s="117"/>
      <c r="N57" s="138"/>
      <c r="O57" s="63" t="s">
        <v>524</v>
      </c>
      <c r="P57" s="93"/>
      <c r="Q57" s="171" t="s">
        <v>619</v>
      </c>
      <c r="R57" s="41"/>
      <c r="S57" s="45"/>
      <c r="T57" s="120">
        <v>20</v>
      </c>
      <c r="U57" s="168" t="str">
        <f t="array" ref="U57">IFERROR(INDEX(附表.技能!$1:$250,MATCH($D$12,附表.技能!$A:$A,0),MATCH(Q57,附表.技能!$1:$1,0)),"")</f>
        <v> </v>
      </c>
      <c r="V57" s="121"/>
      <c r="W57" s="121"/>
      <c r="X57" s="121"/>
      <c r="Y57" s="122"/>
      <c r="Z57" s="192"/>
      <c r="AA57" s="214"/>
      <c r="AB57" s="200" t="s">
        <v>1554</v>
      </c>
      <c r="AC57" s="201" t="s">
        <v>245</v>
      </c>
      <c r="AD57" s="104"/>
    </row>
    <row r="58" ht="14.25" customHeight="1" spans="1:30">
      <c r="A58" s="63" t="s">
        <v>524</v>
      </c>
      <c r="B58" s="82" t="s">
        <v>621</v>
      </c>
      <c r="C58" s="34"/>
      <c r="D58" s="34"/>
      <c r="E58" s="34"/>
      <c r="F58" s="70">
        <v>1</v>
      </c>
      <c r="G58" s="41"/>
      <c r="H58" s="66" t="str">
        <f t="array" ref="H58">IFERROR(INDEX(附表.技能!$1:$250,MATCH($D$12,附表.技能!$A:$A,0),MATCH(B58,附表.技能!$1:$1,0)),"")</f>
        <v> </v>
      </c>
      <c r="I58" s="120"/>
      <c r="J58" s="120"/>
      <c r="K58" s="121"/>
      <c r="L58" s="116"/>
      <c r="M58" s="117"/>
      <c r="N58" s="138"/>
      <c r="O58" s="63" t="s">
        <v>524</v>
      </c>
      <c r="P58" s="93"/>
      <c r="Q58" s="171" t="s">
        <v>622</v>
      </c>
      <c r="R58" s="41"/>
      <c r="S58" s="45"/>
      <c r="T58" s="120">
        <v>25</v>
      </c>
      <c r="U58" s="168" t="str">
        <f t="array" ref="U58">IFERROR(INDEX(附表.技能!$1:$250,MATCH($D$12,附表.技能!$A:$A,0),MATCH(Q58,附表.技能!$1:$1,0)),"")</f>
        <v> </v>
      </c>
      <c r="V58" s="121"/>
      <c r="W58" s="121"/>
      <c r="X58" s="120"/>
      <c r="Y58" s="122"/>
      <c r="Z58" s="192"/>
      <c r="AA58" s="214"/>
      <c r="AB58" s="203"/>
      <c r="AC58" s="204"/>
      <c r="AD58" s="205"/>
    </row>
    <row r="59" ht="14.25" customHeight="1" spans="1:30">
      <c r="A59" s="63" t="s">
        <v>524</v>
      </c>
      <c r="B59" s="91" t="s">
        <v>624</v>
      </c>
      <c r="C59" s="92" t="s">
        <v>625</v>
      </c>
      <c r="D59" s="41"/>
      <c r="E59" s="41"/>
      <c r="F59" s="70">
        <v>1</v>
      </c>
      <c r="G59" s="41"/>
      <c r="H59" s="66" t="str">
        <f t="array" ref="H59">IFERROR(INDEX(附表.技能!$1:$250,MATCH($D$12,附表.技能!$A:$A,0),MATCH(C59,附表.技能!$1:$1,0)),"")</f>
        <v> </v>
      </c>
      <c r="I59" s="120"/>
      <c r="J59" s="120"/>
      <c r="K59" s="121"/>
      <c r="L59" s="116"/>
      <c r="M59" s="117"/>
      <c r="N59" s="138"/>
      <c r="O59" s="63" t="s">
        <v>524</v>
      </c>
      <c r="P59" s="93"/>
      <c r="Q59" s="171" t="s">
        <v>626</v>
      </c>
      <c r="R59" s="41"/>
      <c r="S59" s="45"/>
      <c r="T59" s="120">
        <v>15</v>
      </c>
      <c r="U59" s="168" t="str">
        <f t="array" ref="U59">IFERROR(INDEX(附表.技能!$1:$250,MATCH($D$12,附表.技能!$A:$A,0),MATCH(Q59,附表.技能!$1:$1,0)),"")</f>
        <v> </v>
      </c>
      <c r="V59" s="121"/>
      <c r="W59" s="121"/>
      <c r="X59" s="120"/>
      <c r="Y59" s="122"/>
      <c r="Z59" s="192"/>
      <c r="AA59" s="214"/>
      <c r="AB59" s="200" t="s">
        <v>1559</v>
      </c>
      <c r="AC59" s="206" t="s">
        <v>4155</v>
      </c>
      <c r="AD59" s="205"/>
    </row>
    <row r="60" ht="14.25" customHeight="1" spans="1:30">
      <c r="A60" s="63" t="s">
        <v>524</v>
      </c>
      <c r="B60" s="93"/>
      <c r="C60" s="92" t="s">
        <v>628</v>
      </c>
      <c r="D60" s="41"/>
      <c r="E60" s="41"/>
      <c r="F60" s="70">
        <v>1</v>
      </c>
      <c r="G60" s="41"/>
      <c r="H60" s="66" t="str">
        <f t="array" ref="H60">IFERROR(INDEX(附表.技能!$1:$250,MATCH($D$12,附表.技能!$A:$A,0),MATCH(C60,附表.技能!$1:$1,0)),"")</f>
        <v/>
      </c>
      <c r="I60" s="120"/>
      <c r="J60" s="120"/>
      <c r="K60" s="121"/>
      <c r="L60" s="116"/>
      <c r="M60" s="117"/>
      <c r="N60" s="138"/>
      <c r="O60" s="63" t="s">
        <v>524</v>
      </c>
      <c r="P60" s="93"/>
      <c r="Q60" s="172" t="s">
        <v>629</v>
      </c>
      <c r="R60" s="41"/>
      <c r="S60" s="45"/>
      <c r="T60" s="120">
        <v>10</v>
      </c>
      <c r="U60" s="168" t="str">
        <f t="array" ref="U60">IFERROR(INDEX(附表.技能!$1:$250,MATCH($D$12,附表.技能!$A:$A,0),MATCH(Q60,附表.技能!$1:$1,0)),"")</f>
        <v/>
      </c>
      <c r="V60" s="121"/>
      <c r="W60" s="121"/>
      <c r="X60" s="120"/>
      <c r="Y60" s="122"/>
      <c r="Z60" s="192"/>
      <c r="AA60" s="214"/>
      <c r="AB60" s="200" t="s">
        <v>4156</v>
      </c>
      <c r="AC60" s="206" t="s">
        <v>4157</v>
      </c>
      <c r="AD60" s="205"/>
    </row>
    <row r="61" ht="14.25" customHeight="1" spans="1:30">
      <c r="A61" s="63" t="s">
        <v>524</v>
      </c>
      <c r="B61" s="93"/>
      <c r="C61" s="94" t="s">
        <v>631</v>
      </c>
      <c r="D61" s="41"/>
      <c r="E61" s="41"/>
      <c r="F61" s="70">
        <v>1</v>
      </c>
      <c r="G61" s="41"/>
      <c r="H61" s="66" t="str">
        <f t="array" ref="H61">IFERROR(INDEX(附表.技能!$1:$250,MATCH($D$12,附表.技能!$A:$A,0),MATCH(C61,附表.技能!$1:$1,0)),"")</f>
        <v/>
      </c>
      <c r="I61" s="120"/>
      <c r="J61" s="120"/>
      <c r="K61" s="121"/>
      <c r="L61" s="116"/>
      <c r="M61" s="117"/>
      <c r="N61" s="138"/>
      <c r="O61" s="63" t="s">
        <v>524</v>
      </c>
      <c r="P61" s="93"/>
      <c r="Q61" s="173" t="s">
        <v>632</v>
      </c>
      <c r="R61" s="41"/>
      <c r="S61" s="45"/>
      <c r="T61" s="120">
        <v>10</v>
      </c>
      <c r="U61" s="168" t="str">
        <f t="array" ref="U61">IFERROR(INDEX(附表.技能!$1:$250,MATCH($D$12,附表.技能!$A:$A,0),MATCH(Q61,附表.技能!$1:$1,0)),"")</f>
        <v/>
      </c>
      <c r="V61" s="121"/>
      <c r="W61" s="121"/>
      <c r="X61" s="120"/>
      <c r="Y61" s="122"/>
      <c r="Z61" s="192"/>
      <c r="AA61" s="214"/>
      <c r="AB61" s="200" t="s">
        <v>1570</v>
      </c>
      <c r="AC61" s="201" t="s">
        <v>4158</v>
      </c>
      <c r="AD61" s="104"/>
    </row>
    <row r="62" ht="14.25" customHeight="1" spans="1:30">
      <c r="A62" s="63" t="s">
        <v>524</v>
      </c>
      <c r="B62" s="93"/>
      <c r="C62" s="92" t="s">
        <v>634</v>
      </c>
      <c r="D62" s="41"/>
      <c r="E62" s="41"/>
      <c r="F62" s="70">
        <v>1</v>
      </c>
      <c r="G62" s="41"/>
      <c r="H62" s="66" t="str">
        <f t="array" ref="H62">IFERROR(INDEX(附表.技能!$1:$250,MATCH($D$12,附表.技能!$A:$A,0),MATCH(C62,附表.技能!$1:$1,0)),"")</f>
        <v> </v>
      </c>
      <c r="I62" s="120"/>
      <c r="J62" s="120"/>
      <c r="K62" s="121"/>
      <c r="L62" s="116"/>
      <c r="M62" s="117"/>
      <c r="N62" s="138"/>
      <c r="O62" s="63" t="s">
        <v>524</v>
      </c>
      <c r="P62" s="93"/>
      <c r="Q62" s="174" t="s">
        <v>635</v>
      </c>
      <c r="R62" s="41"/>
      <c r="S62" s="45"/>
      <c r="T62" s="120">
        <v>10</v>
      </c>
      <c r="U62" s="168" t="str">
        <f t="array" ref="U62">IFERROR(INDEX(附表.技能!$1:$250,MATCH($D$12,附表.技能!$A:$A,0),MATCH(Q62,附表.技能!$1:$1,0)),"")</f>
        <v> </v>
      </c>
      <c r="V62" s="121"/>
      <c r="W62" s="121"/>
      <c r="X62" s="120"/>
      <c r="Y62" s="122"/>
      <c r="Z62" s="192"/>
      <c r="AA62" s="214"/>
      <c r="AB62" s="200" t="s">
        <v>252</v>
      </c>
      <c r="AC62" s="201" t="s">
        <v>4159</v>
      </c>
      <c r="AD62" s="104"/>
    </row>
    <row r="63" ht="14.25" customHeight="1" spans="1:30">
      <c r="A63" s="63" t="s">
        <v>524</v>
      </c>
      <c r="B63" s="93"/>
      <c r="C63" s="94" t="s">
        <v>637</v>
      </c>
      <c r="D63" s="41"/>
      <c r="E63" s="41"/>
      <c r="F63" s="70">
        <v>1</v>
      </c>
      <c r="G63" s="41"/>
      <c r="H63" s="66" t="str">
        <f t="array" ref="H63">IFERROR(INDEX(附表.技能!$1:$250,MATCH($D$12,附表.技能!$A:$A,0),MATCH(C63,附表.技能!$1:$1,0)),"")</f>
        <v> </v>
      </c>
      <c r="I63" s="120"/>
      <c r="J63" s="120"/>
      <c r="K63" s="121"/>
      <c r="L63" s="116"/>
      <c r="M63" s="117"/>
      <c r="N63" s="138"/>
      <c r="O63" s="63" t="s">
        <v>524</v>
      </c>
      <c r="P63" s="93"/>
      <c r="Q63" s="174" t="s">
        <v>638</v>
      </c>
      <c r="R63" s="41"/>
      <c r="S63" s="45"/>
      <c r="T63" s="120">
        <v>1</v>
      </c>
      <c r="U63" s="168" t="str">
        <f t="array" ref="U63">IFERROR(INDEX(附表.技能!$1:$250,MATCH($D$12,附表.技能!$A:$A,0),MATCH(Q63,附表.技能!$1:$1,0)),"")</f>
        <v> </v>
      </c>
      <c r="V63" s="121"/>
      <c r="W63" s="121"/>
      <c r="X63" s="120"/>
      <c r="Y63" s="122"/>
      <c r="Z63" s="192"/>
      <c r="AA63" s="214"/>
      <c r="AB63" s="203"/>
      <c r="AC63" s="204"/>
      <c r="AD63" s="205"/>
    </row>
    <row r="64" ht="14.25" customHeight="1" spans="1:30">
      <c r="A64" s="63" t="s">
        <v>524</v>
      </c>
      <c r="B64" s="93"/>
      <c r="C64" s="94" t="s">
        <v>640</v>
      </c>
      <c r="D64" s="41"/>
      <c r="E64" s="41"/>
      <c r="F64" s="70">
        <v>1</v>
      </c>
      <c r="G64" s="41"/>
      <c r="H64" s="66" t="str">
        <f t="array" ref="H64">IFERROR(INDEX(附表.技能!$1:$250,MATCH($D$12,附表.技能!$A:$A,0),MATCH(C64,附表.技能!$1:$1,0)),"")</f>
        <v> </v>
      </c>
      <c r="I64" s="120"/>
      <c r="J64" s="120"/>
      <c r="K64" s="121"/>
      <c r="L64" s="116"/>
      <c r="M64" s="117"/>
      <c r="N64" s="138"/>
      <c r="O64" s="63" t="s">
        <v>524</v>
      </c>
      <c r="P64" s="140"/>
      <c r="Q64" s="175" t="s">
        <v>641</v>
      </c>
      <c r="R64" s="152"/>
      <c r="S64" s="106"/>
      <c r="T64" s="165">
        <v>1</v>
      </c>
      <c r="U64" s="176" t="str">
        <f t="array" ref="U64">IFERROR(INDEX(附表.技能!$1:$250,MATCH($D$12,附表.技能!$A:$A,0),MATCH(Q64,附表.技能!$1:$1,0)),"")</f>
        <v> </v>
      </c>
      <c r="V64" s="167"/>
      <c r="W64" s="167"/>
      <c r="X64" s="165"/>
      <c r="Y64" s="209"/>
      <c r="Z64" s="219"/>
      <c r="AA64" s="214"/>
      <c r="AB64" s="200" t="s">
        <v>254</v>
      </c>
      <c r="AC64" s="201" t="s">
        <v>4160</v>
      </c>
      <c r="AD64" s="104"/>
    </row>
    <row r="65" ht="14.25" customHeight="1" spans="1:30">
      <c r="A65" s="63" t="s">
        <v>524</v>
      </c>
      <c r="B65" s="93"/>
      <c r="C65" s="92" t="s">
        <v>643</v>
      </c>
      <c r="D65" s="41"/>
      <c r="E65" s="41"/>
      <c r="F65" s="70">
        <v>1</v>
      </c>
      <c r="G65" s="41"/>
      <c r="H65" s="66" t="str">
        <f t="array" ref="H65">IFERROR(INDEX(附表.技能!$1:$250,MATCH($D$12,附表.技能!$A:$A,0),MATCH(C65,附表.技能!$1:$1,0)),"")</f>
        <v> </v>
      </c>
      <c r="I65" s="120"/>
      <c r="J65" s="120"/>
      <c r="K65" s="121"/>
      <c r="L65" s="116"/>
      <c r="M65" s="117"/>
      <c r="N65" s="138"/>
      <c r="O65" s="266" t="s">
        <v>644</v>
      </c>
      <c r="P65" s="62"/>
      <c r="Q65" s="62"/>
      <c r="R65" s="62"/>
      <c r="S65" s="62"/>
      <c r="T65" s="62"/>
      <c r="U65" s="62"/>
      <c r="V65" s="62"/>
      <c r="W65" s="62"/>
      <c r="X65" s="62"/>
      <c r="Y65" s="62"/>
      <c r="Z65" s="112"/>
      <c r="AA65" s="214"/>
      <c r="AB65" s="294"/>
      <c r="AC65" s="55"/>
      <c r="AD65" s="110"/>
    </row>
    <row r="66" ht="14.25" customHeight="1" spans="1:30">
      <c r="A66" s="63" t="s">
        <v>524</v>
      </c>
      <c r="B66" s="93"/>
      <c r="C66" s="94" t="s">
        <v>646</v>
      </c>
      <c r="D66" s="41"/>
      <c r="E66" s="41"/>
      <c r="F66" s="70">
        <v>1</v>
      </c>
      <c r="G66" s="41"/>
      <c r="H66" s="66" t="str">
        <f t="array" ref="H66">IFERROR(INDEX(附表.技能!$1:$250,MATCH($D$12,附表.技能!$A:$A,0),MATCH(C66,附表.技能!$1:$1,0)),"")</f>
        <v> </v>
      </c>
      <c r="I66" s="120"/>
      <c r="J66" s="120"/>
      <c r="K66" s="121"/>
      <c r="L66" s="116"/>
      <c r="M66" s="117"/>
      <c r="N66" s="138"/>
      <c r="O66" s="225" t="s">
        <v>524</v>
      </c>
      <c r="P66" s="76" t="s">
        <v>647</v>
      </c>
      <c r="Q66" s="11"/>
      <c r="R66" s="11"/>
      <c r="S66" s="11"/>
      <c r="T66" s="115">
        <v>1</v>
      </c>
      <c r="U66" s="229" t="str">
        <f t="array" ref="U66">IFERROR(INDEX(附表.技能!$1:$250,MATCH($D$12,附表.技能!$A:$A,0),MATCH(P66,附表.技能!$1:$1,0)),"")</f>
        <v> </v>
      </c>
      <c r="V66" s="115"/>
      <c r="W66" s="115"/>
      <c r="X66" s="115"/>
      <c r="Y66" s="122"/>
      <c r="Z66" s="274"/>
      <c r="AA66" s="214"/>
      <c r="AB66" s="218" t="s">
        <v>4161</v>
      </c>
      <c r="AC66" s="180"/>
      <c r="AD66" s="181"/>
    </row>
    <row r="67" ht="14.25" customHeight="1" spans="1:30">
      <c r="A67" s="63" t="s">
        <v>524</v>
      </c>
      <c r="B67" s="93"/>
      <c r="C67" s="94" t="s">
        <v>649</v>
      </c>
      <c r="D67" s="41"/>
      <c r="E67" s="41"/>
      <c r="F67" s="70">
        <v>1</v>
      </c>
      <c r="G67" s="41"/>
      <c r="H67" s="66" t="str">
        <f t="array" ref="H67">IFERROR(INDEX(附表.技能!$1:$250,MATCH($D$12,附表.技能!$A:$A,0),MATCH(C67,附表.技能!$1:$1,0)),"")</f>
        <v> </v>
      </c>
      <c r="I67" s="120"/>
      <c r="J67" s="120"/>
      <c r="K67" s="121"/>
      <c r="L67" s="116"/>
      <c r="M67" s="117"/>
      <c r="N67" s="138"/>
      <c r="O67" s="225" t="s">
        <v>524</v>
      </c>
      <c r="P67" s="71" t="s">
        <v>650</v>
      </c>
      <c r="Q67" s="41"/>
      <c r="R67" s="41"/>
      <c r="S67" s="41"/>
      <c r="T67" s="121">
        <v>30</v>
      </c>
      <c r="U67" s="229" t="str">
        <f t="array" ref="U67">IFERROR(INDEX(附表.技能!$1:$250,MATCH($D$12,附表.技能!$A:$A,0),MATCH(P67,附表.技能!$1:$1,0)),"")</f>
        <v> </v>
      </c>
      <c r="V67" s="121"/>
      <c r="W67" s="121"/>
      <c r="X67" s="121"/>
      <c r="Y67" s="122"/>
      <c r="Z67" s="274"/>
      <c r="AA67" s="214"/>
      <c r="AB67" s="208" t="s">
        <v>4162</v>
      </c>
      <c r="AC67" s="180"/>
      <c r="AD67" s="181"/>
    </row>
    <row r="68" ht="14.25" customHeight="1" spans="1:30">
      <c r="A68" s="63" t="s">
        <v>524</v>
      </c>
      <c r="B68" s="93"/>
      <c r="C68" s="94" t="s">
        <v>652</v>
      </c>
      <c r="D68" s="41"/>
      <c r="E68" s="41"/>
      <c r="F68" s="70">
        <v>1</v>
      </c>
      <c r="G68" s="41"/>
      <c r="H68" s="66" t="str">
        <f t="array" ref="H68">IFERROR(INDEX(附表.技能!$1:$250,MATCH($D$12,附表.技能!$A:$A,0),MATCH(C68,附表.技能!$1:$1,0)),"")</f>
        <v> </v>
      </c>
      <c r="I68" s="120"/>
      <c r="J68" s="120"/>
      <c r="K68" s="121"/>
      <c r="L68" s="116"/>
      <c r="M68" s="117"/>
      <c r="N68" s="138"/>
      <c r="O68" s="225" t="s">
        <v>524</v>
      </c>
      <c r="P68" s="267" t="s">
        <v>653</v>
      </c>
      <c r="Q68" s="41"/>
      <c r="R68" s="41"/>
      <c r="S68" s="41"/>
      <c r="T68" s="121">
        <v>1</v>
      </c>
      <c r="U68" s="229" t="str">
        <f t="array" ref="U68">IFERROR(INDEX(附表.技能!$1:$250,MATCH($D$12,附表.技能!$A:$A,0),MATCH(P68,附表.技能!$1:$1,0)),"")</f>
        <v> </v>
      </c>
      <c r="V68" s="121"/>
      <c r="W68" s="121"/>
      <c r="X68" s="121"/>
      <c r="Y68" s="122"/>
      <c r="Z68" s="274"/>
      <c r="AA68" s="214"/>
      <c r="AB68" s="182" t="s">
        <v>4163</v>
      </c>
      <c r="AC68" s="183"/>
      <c r="AD68" s="184"/>
    </row>
    <row r="69" ht="14.25" customHeight="1" spans="1:30">
      <c r="A69" s="63" t="s">
        <v>524</v>
      </c>
      <c r="B69" s="93"/>
      <c r="C69" s="94" t="s">
        <v>655</v>
      </c>
      <c r="D69" s="41"/>
      <c r="E69" s="41"/>
      <c r="F69" s="70">
        <v>1</v>
      </c>
      <c r="G69" s="41"/>
      <c r="H69" s="66" t="str">
        <f t="array" ref="H69">IFERROR(INDEX(附表.技能!$1:$250,MATCH($D$12,附表.技能!$A:$A,0),MATCH(C69,附表.技能!$1:$1,0)),"")</f>
        <v> </v>
      </c>
      <c r="I69" s="120"/>
      <c r="J69" s="120"/>
      <c r="K69" s="121"/>
      <c r="L69" s="116"/>
      <c r="M69" s="117"/>
      <c r="N69" s="138"/>
      <c r="O69" s="225" t="s">
        <v>524</v>
      </c>
      <c r="P69" s="71" t="s">
        <v>656</v>
      </c>
      <c r="Q69" s="41"/>
      <c r="R69" s="41"/>
      <c r="S69" s="41"/>
      <c r="T69" s="121">
        <v>1</v>
      </c>
      <c r="U69" s="229" t="str">
        <f t="array" ref="U69">IFERROR(INDEX(附表.技能!$1:$250,MATCH($D$12,附表.技能!$A:$A,0),MATCH(P69,附表.技能!$1:$1,0)),"")</f>
        <v> </v>
      </c>
      <c r="V69" s="121"/>
      <c r="W69" s="121"/>
      <c r="X69" s="121"/>
      <c r="Y69" s="122"/>
      <c r="Z69" s="274"/>
      <c r="AA69" s="214"/>
      <c r="AB69" s="211"/>
      <c r="AC69" s="55"/>
      <c r="AD69" s="110"/>
    </row>
    <row r="70" ht="14.25" customHeight="1" spans="1:30">
      <c r="A70" s="63" t="s">
        <v>524</v>
      </c>
      <c r="B70" s="93"/>
      <c r="C70" s="94" t="s">
        <v>658</v>
      </c>
      <c r="D70" s="41"/>
      <c r="E70" s="41"/>
      <c r="F70" s="70">
        <v>1</v>
      </c>
      <c r="G70" s="41"/>
      <c r="H70" s="66" t="str">
        <f t="array" ref="H70">IFERROR(INDEX(附表.技能!$1:$250,MATCH($D$12,附表.技能!$A:$A,0),MATCH(C70,附表.技能!$1:$1,0)),"")</f>
        <v> </v>
      </c>
      <c r="I70" s="120"/>
      <c r="J70" s="120"/>
      <c r="K70" s="121"/>
      <c r="L70" s="116"/>
      <c r="M70" s="117"/>
      <c r="N70" s="138"/>
      <c r="O70" s="225" t="s">
        <v>524</v>
      </c>
      <c r="P70" s="268" t="s">
        <v>659</v>
      </c>
      <c r="Q70" s="34"/>
      <c r="R70" s="34"/>
      <c r="S70" s="34"/>
      <c r="T70" s="124">
        <v>1</v>
      </c>
      <c r="U70" s="291" t="str">
        <f t="array" ref="U70">IFERROR(INDEX(附表.技能!$1:$250,MATCH($D$12,附表.技能!$A:$A,0),MATCH(P70,附表.技能!$1:$1,0)),"")</f>
        <v/>
      </c>
      <c r="V70" s="124"/>
      <c r="W70" s="124"/>
      <c r="X70" s="124"/>
      <c r="Y70" s="122"/>
      <c r="Z70" s="295"/>
      <c r="AA70" s="214"/>
      <c r="AB70" s="214"/>
      <c r="AC70" s="214"/>
      <c r="AD70" s="214"/>
    </row>
    <row r="71" ht="14.25" customHeight="1" spans="1:30">
      <c r="A71" s="63" t="s">
        <v>524</v>
      </c>
      <c r="B71" s="126"/>
      <c r="C71" s="220"/>
      <c r="D71" s="41"/>
      <c r="E71" s="41"/>
      <c r="F71" s="70">
        <v>1</v>
      </c>
      <c r="G71" s="41"/>
      <c r="H71" s="66" t="str">
        <f t="array" ref="H71">IFERROR(INDEX(附表.技能!$1:$250,MATCH($D$12,附表.技能!$A:$A,0),MATCH(B71,附表.技能!$1:$1,0)),"")</f>
        <v/>
      </c>
      <c r="I71" s="120"/>
      <c r="J71" s="120"/>
      <c r="K71" s="121"/>
      <c r="L71" s="116"/>
      <c r="M71" s="117"/>
      <c r="N71" s="138"/>
      <c r="O71" s="269" t="s">
        <v>661</v>
      </c>
      <c r="P71" s="62"/>
      <c r="Q71" s="62"/>
      <c r="R71" s="62"/>
      <c r="S71" s="62"/>
      <c r="T71" s="62"/>
      <c r="U71" s="62"/>
      <c r="V71" s="62"/>
      <c r="W71" s="62"/>
      <c r="X71" s="62"/>
      <c r="Y71" s="62"/>
      <c r="Z71" s="112"/>
      <c r="AA71" s="214"/>
      <c r="AB71" s="214"/>
      <c r="AC71" s="214"/>
      <c r="AD71" s="214"/>
    </row>
    <row r="72" ht="14.25" customHeight="1" spans="1:30">
      <c r="A72" s="221" t="s">
        <v>524</v>
      </c>
      <c r="B72" s="222" t="s">
        <v>1475</v>
      </c>
      <c r="C72" s="223"/>
      <c r="D72" s="152"/>
      <c r="E72" s="152"/>
      <c r="F72" s="151">
        <v>1</v>
      </c>
      <c r="G72" s="152"/>
      <c r="H72" s="166" t="str">
        <f t="array" ref="H72">IFERROR(INDEX(附表.技能!$1:$250,MATCH($D$12,附表.技能!$A:$A,0),MATCH(B72,附表.技能!$1:$1,0)),"")</f>
        <v/>
      </c>
      <c r="I72" s="165"/>
      <c r="J72" s="165"/>
      <c r="K72" s="167"/>
      <c r="L72" s="270"/>
      <c r="M72" s="210"/>
      <c r="N72" s="138"/>
      <c r="O72" s="271" t="s">
        <v>524</v>
      </c>
      <c r="P72" s="272"/>
      <c r="Q72" s="11"/>
      <c r="R72" s="11"/>
      <c r="S72" s="12"/>
      <c r="T72" s="114">
        <v>1</v>
      </c>
      <c r="U72" s="66" t="str">
        <f t="array" ref="U72">IFERROR(INDEX(附表.技能!$1:$250,MATCH($D$12,附表.技能!$A:$A,0),MATCH(P72,附表.技能!$1:$1,0)),"")</f>
        <v/>
      </c>
      <c r="V72" s="115"/>
      <c r="W72" s="115"/>
      <c r="X72" s="114"/>
      <c r="Y72" s="122"/>
      <c r="Z72" s="117"/>
      <c r="AA72" s="214"/>
      <c r="AB72" s="214"/>
      <c r="AC72" s="214"/>
      <c r="AD72" s="214"/>
    </row>
    <row r="73" ht="14.25" customHeight="1" spans="1:30">
      <c r="A73" s="224" t="s">
        <v>665</v>
      </c>
      <c r="B73" s="62"/>
      <c r="C73" s="62"/>
      <c r="D73" s="62"/>
      <c r="E73" s="62"/>
      <c r="F73" s="62"/>
      <c r="G73" s="62"/>
      <c r="H73" s="62"/>
      <c r="I73" s="62"/>
      <c r="J73" s="62"/>
      <c r="K73" s="62"/>
      <c r="L73" s="62"/>
      <c r="M73" s="112"/>
      <c r="N73" s="138"/>
      <c r="O73" s="273" t="s">
        <v>524</v>
      </c>
      <c r="P73" s="171"/>
      <c r="Q73" s="41"/>
      <c r="R73" s="41"/>
      <c r="S73" s="45"/>
      <c r="T73" s="120">
        <v>1</v>
      </c>
      <c r="U73" s="168" t="str">
        <f t="array" ref="U73">IFERROR(INDEX(附表.技能!$1:$250,MATCH($D$12,附表.技能!$A:$A,0),MATCH(P73,附表.技能!$1:$1,0)),"")</f>
        <v/>
      </c>
      <c r="V73" s="121"/>
      <c r="W73" s="121"/>
      <c r="X73" s="120"/>
      <c r="Y73" s="122"/>
      <c r="Z73" s="192"/>
      <c r="AA73" s="214"/>
      <c r="AB73" s="214"/>
      <c r="AC73" s="214"/>
      <c r="AD73" s="214"/>
    </row>
    <row r="74" ht="14.25" customHeight="1" spans="1:30">
      <c r="A74" s="225" t="s">
        <v>524</v>
      </c>
      <c r="B74" s="226" t="s">
        <v>667</v>
      </c>
      <c r="C74" s="227" t="s">
        <v>4164</v>
      </c>
      <c r="D74" s="38"/>
      <c r="E74" s="38"/>
      <c r="F74" s="228">
        <f>S11</f>
        <v>0</v>
      </c>
      <c r="G74" s="12"/>
      <c r="H74" s="229" t="str">
        <f t="array" ref="H74">IFERROR(INDEX(附表.技能!$1:$250,MATCH($D$12,附表.技能!$A:$A,0),MATCH(B74,附表.技能!$1:$1,0)),"")</f>
        <v/>
      </c>
      <c r="I74" s="115"/>
      <c r="J74" s="115"/>
      <c r="K74" s="115"/>
      <c r="L74" s="116"/>
      <c r="M74" s="274"/>
      <c r="N74" s="138"/>
      <c r="O74" s="273" t="s">
        <v>524</v>
      </c>
      <c r="P74" s="171"/>
      <c r="Q74" s="41"/>
      <c r="R74" s="41"/>
      <c r="S74" s="45"/>
      <c r="T74" s="120">
        <v>1</v>
      </c>
      <c r="U74" s="168" t="str">
        <f t="array" ref="U74">IFERROR(INDEX(附表.技能!$1:$250,MATCH($D$12,附表.技能!$A:$A,0),MATCH(P74,附表.技能!$1:$1,0)),"")</f>
        <v/>
      </c>
      <c r="V74" s="120"/>
      <c r="W74" s="120"/>
      <c r="X74" s="121"/>
      <c r="Y74" s="122"/>
      <c r="Z74" s="192"/>
      <c r="AA74" s="214"/>
      <c r="AB74" s="214"/>
      <c r="AC74" s="214"/>
      <c r="AD74" s="214"/>
    </row>
    <row r="75" ht="14.25" customHeight="1" spans="1:30">
      <c r="A75" s="225" t="s">
        <v>524</v>
      </c>
      <c r="B75" s="72" t="s">
        <v>669</v>
      </c>
      <c r="C75" s="230"/>
      <c r="D75" s="41"/>
      <c r="E75" s="45"/>
      <c r="F75" s="231">
        <v>1</v>
      </c>
      <c r="G75" s="45"/>
      <c r="H75" s="229" t="str">
        <f t="array" ref="H75">IFERROR(INDEX(附表.技能!$1:$250,MATCH($D$12,附表.技能!$A:$A,0),MATCH(B75,附表.技能!$1:$1,0)),"")</f>
        <v/>
      </c>
      <c r="I75" s="121"/>
      <c r="J75" s="121"/>
      <c r="K75" s="121"/>
      <c r="L75" s="116"/>
      <c r="M75" s="274"/>
      <c r="N75" s="138"/>
      <c r="O75" s="273" t="s">
        <v>524</v>
      </c>
      <c r="P75" s="171"/>
      <c r="Q75" s="41"/>
      <c r="R75" s="41"/>
      <c r="S75" s="45"/>
      <c r="T75" s="120">
        <v>1</v>
      </c>
      <c r="U75" s="168" t="str">
        <f t="array" ref="U75">IFERROR(INDEX(附表.技能!$1:$250,MATCH($D$12,附表.技能!$A:$A,0),MATCH(P75,附表.技能!$1:$1,0)),"")</f>
        <v/>
      </c>
      <c r="V75" s="120"/>
      <c r="W75" s="120"/>
      <c r="X75" s="121"/>
      <c r="Y75" s="122"/>
      <c r="Z75" s="192"/>
      <c r="AA75" s="214"/>
      <c r="AB75" s="214"/>
      <c r="AC75" s="214"/>
      <c r="AD75" s="214"/>
    </row>
    <row r="76" ht="14.25" customHeight="1" spans="1:30">
      <c r="A76" s="232" t="s">
        <v>524</v>
      </c>
      <c r="B76" s="233" t="s">
        <v>669</v>
      </c>
      <c r="C76" s="223"/>
      <c r="D76" s="152"/>
      <c r="E76" s="152"/>
      <c r="F76" s="234">
        <v>1</v>
      </c>
      <c r="G76" s="106"/>
      <c r="H76" s="235" t="str">
        <f t="array" ref="H76">IFERROR(INDEX(附表.技能!$1:$250,MATCH($D$12,附表.技能!$A:$A,0),MATCH(B76,附表.技能!$1:$1,0)),"")</f>
        <v/>
      </c>
      <c r="I76" s="167"/>
      <c r="J76" s="167"/>
      <c r="K76" s="167"/>
      <c r="L76" s="270"/>
      <c r="M76" s="275"/>
      <c r="N76" s="138"/>
      <c r="O76" s="276" t="s">
        <v>524</v>
      </c>
      <c r="P76" s="277"/>
      <c r="Q76" s="152"/>
      <c r="R76" s="152"/>
      <c r="S76" s="106"/>
      <c r="T76" s="165">
        <v>1</v>
      </c>
      <c r="U76" s="176" t="str">
        <f t="array" ref="U76">IFERROR(INDEX(附表.技能!$1:$250,MATCH($D$12,附表.技能!$A:$A,0),MATCH(P76,附表.技能!$1:$1,0)),"")</f>
        <v/>
      </c>
      <c r="V76" s="165"/>
      <c r="W76" s="165"/>
      <c r="X76" s="167"/>
      <c r="Y76" s="209"/>
      <c r="Z76" s="219"/>
      <c r="AA76" s="214"/>
      <c r="AB76" s="214"/>
      <c r="AC76" s="214"/>
      <c r="AD76" s="214"/>
    </row>
    <row r="77" ht="14.25" customHeight="1" spans="1:30">
      <c r="A77" s="177"/>
      <c r="B77" s="177"/>
      <c r="C77" s="177"/>
      <c r="D77" s="177"/>
      <c r="E77" s="177"/>
      <c r="F77" s="177"/>
      <c r="G77" s="177"/>
      <c r="H77" s="177"/>
      <c r="I77" s="177"/>
      <c r="J77" s="177"/>
      <c r="K77" s="177"/>
      <c r="L77" s="177"/>
      <c r="M77" s="177"/>
      <c r="N77" s="138"/>
      <c r="O77" s="177"/>
      <c r="P77" s="177"/>
      <c r="Q77" s="177"/>
      <c r="R77" s="177"/>
      <c r="S77" s="177"/>
      <c r="T77" s="177"/>
      <c r="U77" s="177"/>
      <c r="V77" s="177"/>
      <c r="W77" s="177"/>
      <c r="X77" s="177"/>
      <c r="Y77" s="177"/>
      <c r="Z77" s="177"/>
      <c r="AA77" s="214"/>
      <c r="AB77" s="214"/>
      <c r="AC77" s="214"/>
      <c r="AD77" s="214"/>
    </row>
    <row r="78" ht="14.25" customHeight="1" spans="1:30">
      <c r="A78" s="56" t="s">
        <v>673</v>
      </c>
      <c r="B78" s="57"/>
      <c r="C78" s="57"/>
      <c r="D78" s="57"/>
      <c r="E78" s="57"/>
      <c r="F78" s="57"/>
      <c r="G78" s="57"/>
      <c r="H78" s="57"/>
      <c r="I78" s="57"/>
      <c r="J78" s="57"/>
      <c r="K78" s="57"/>
      <c r="L78" s="57"/>
      <c r="M78" s="57"/>
      <c r="N78" s="57"/>
      <c r="O78" s="57"/>
      <c r="P78" s="57"/>
      <c r="Q78" s="57"/>
      <c r="R78" s="57"/>
      <c r="S78" s="57"/>
      <c r="T78" s="57"/>
      <c r="U78" s="57"/>
      <c r="V78" s="57"/>
      <c r="W78" s="57"/>
      <c r="X78" s="57"/>
      <c r="Y78" s="57"/>
      <c r="Z78" s="111"/>
      <c r="AA78" s="214"/>
      <c r="AB78" s="214"/>
      <c r="AC78" s="214"/>
      <c r="AD78" s="214"/>
    </row>
    <row r="79" ht="14.25" customHeight="1" spans="1:30">
      <c r="A79" s="236" t="s">
        <v>675</v>
      </c>
      <c r="B79" s="237" t="s">
        <v>676</v>
      </c>
      <c r="C79" s="34"/>
      <c r="D79" s="34"/>
      <c r="E79" s="34"/>
      <c r="F79" s="157"/>
      <c r="G79" s="237" t="s">
        <v>677</v>
      </c>
      <c r="H79" s="34"/>
      <c r="I79" s="34"/>
      <c r="J79" s="157"/>
      <c r="K79" s="278" t="s">
        <v>678</v>
      </c>
      <c r="L79" s="279" t="s">
        <v>679</v>
      </c>
      <c r="M79" s="34"/>
      <c r="N79" s="34"/>
      <c r="O79" s="34"/>
      <c r="P79" s="237" t="s">
        <v>680</v>
      </c>
      <c r="Q79" s="157"/>
      <c r="R79" s="237" t="s">
        <v>681</v>
      </c>
      <c r="S79" s="157"/>
      <c r="T79" s="237" t="s">
        <v>682</v>
      </c>
      <c r="U79" s="157"/>
      <c r="V79" s="292" t="s">
        <v>683</v>
      </c>
      <c r="W79" s="237" t="s">
        <v>684</v>
      </c>
      <c r="X79" s="157"/>
      <c r="Y79" s="237" t="s">
        <v>685</v>
      </c>
      <c r="Z79" s="202"/>
      <c r="AA79" s="214"/>
      <c r="AB79" s="214"/>
      <c r="AC79" s="214"/>
      <c r="AD79" s="214"/>
    </row>
    <row r="80" ht="14.25" customHeight="1" spans="1:30">
      <c r="A80" s="126"/>
      <c r="B80" s="35"/>
      <c r="C80" s="11"/>
      <c r="D80" s="11"/>
      <c r="E80" s="11"/>
      <c r="F80" s="12"/>
      <c r="G80" s="35"/>
      <c r="H80" s="11"/>
      <c r="I80" s="11"/>
      <c r="J80" s="12"/>
      <c r="K80" s="161"/>
      <c r="L80" s="280"/>
      <c r="M80" s="280"/>
      <c r="N80" s="280"/>
      <c r="O80" s="280"/>
      <c r="P80" s="35"/>
      <c r="Q80" s="12"/>
      <c r="R80" s="35"/>
      <c r="S80" s="12"/>
      <c r="T80" s="35"/>
      <c r="U80" s="12"/>
      <c r="V80" s="293"/>
      <c r="W80" s="35"/>
      <c r="X80" s="12"/>
      <c r="Y80" s="35"/>
      <c r="Z80" s="185"/>
      <c r="AA80" s="214"/>
      <c r="AB80" s="214"/>
      <c r="AC80" s="214"/>
      <c r="AD80" s="214"/>
    </row>
    <row r="81" ht="16.5" spans="1:30">
      <c r="A81" s="238">
        <v>1000</v>
      </c>
      <c r="B81" s="239" t="str">
        <f>IFERROR(IF($A81&gt;=1000,VLOOKUP($A81,附表.武器列表!$A:$K,2,FALSE),""),)</f>
        <v>空手</v>
      </c>
      <c r="C81" s="41"/>
      <c r="D81" s="41"/>
      <c r="E81" s="41"/>
      <c r="F81" s="45"/>
      <c r="G81" s="239" t="str">
        <f>IFERROR(IF($A81&gt;=1000,VLOOKUP($A81,附表.武器列表!$A:$K,3,FALSE),""),)</f>
        <v>格鬥（鬥毆）</v>
      </c>
      <c r="H81" s="41"/>
      <c r="I81" s="41"/>
      <c r="J81" s="45"/>
      <c r="K81" s="281" t="str">
        <f t="shared" ref="K81:K86" si="0">IF(G81="格鬥（鬥毆）",$Y$47,"")&amp;IF(G81="格鬥（連枷）",$Y$53,"")&amp;IF(G81="格鬥（絞殺）",$Y$51,"")&amp;IF(G81="格鬥（電鋸）",$Y$52,"")&amp;IF(G81="格鬥（鞭）",$Y$54,"")&amp;IF(G81="格鬥（斧）",$Y$50,"")&amp;IF(G81="格鬥（劍）",$Y$48,"")&amp;IF(G81="格鬥（矛）",$Y$49,"")&amp;IF(G81="投擲",$Y$55,"")&amp;IF(G81="射擊（弓）",$Y$56,"")&amp;IF(G81="射擊（手槍）",$Y$57,"")&amp;IF(G81="射擊（步槍）",$Y$58,"")&amp;IF(G81="射擊（霰彈槍）",$Y$58,"")&amp;IF(G81="射擊（衝鋒槍）",$Y$59,"")&amp;IF(G81="電器維修",$Y$35,"")</f>
        <v/>
      </c>
      <c r="L81" s="239" t="str">
        <f>IFERROR(IF($A81&gt;=1000,VLOOKUP($A81,附表.武器列表!$A:$K,4,FALSE),""),)</f>
        <v>1d3</v>
      </c>
      <c r="M81" s="45"/>
      <c r="N81" s="239" t="str">
        <f>IFERROR(IF($A81&gt;=1000,VLOOKUP($A81,附表.武器列表!$A:$K,5,FALSE),""),)</f>
        <v>+dB</v>
      </c>
      <c r="O81" s="45"/>
      <c r="P81" s="239" t="str">
        <f>IFERROR(IF($A81&gt;=1000,VLOOKUP($A81,附表.武器列表!$A:$K,6,FALSE),""),)</f>
        <v>接觸</v>
      </c>
      <c r="Q81" s="45"/>
      <c r="R81" s="239">
        <f>IFERROR(IF($A81&gt;=1000,VLOOKUP($A81,附表.武器列表!$A:$K,7,FALSE),""),)</f>
        <v>0</v>
      </c>
      <c r="S81" s="45"/>
      <c r="T81" s="239">
        <f>IFERROR(IF($A81&gt;=1000,VLOOKUP($A81,附表.武器列表!$A:$K,8,FALSE),""),)</f>
        <v>1</v>
      </c>
      <c r="U81" s="45"/>
      <c r="V81" s="281" t="str">
        <f>IFERROR(IF($A81&gt;=1000,VLOOKUP($A81,附表.武器列表!$A:$K,9,FALSE),""),)</f>
        <v>-</v>
      </c>
      <c r="W81" s="239" t="str">
        <f>IFERROR(IF($A81&gt;=1000,VLOOKUP($A81,附表.武器列表!$A:$K,10,FALSE),""),)</f>
        <v>無價</v>
      </c>
      <c r="X81" s="45"/>
      <c r="Y81" s="239" t="str">
        <f>IFERROR(IF($A81&gt;=1000,VLOOKUP($A81,附表.武器列表!$A:$K,11,FALSE),""),)</f>
        <v>-</v>
      </c>
      <c r="Z81" s="97"/>
      <c r="AA81" s="214"/>
      <c r="AB81" s="214"/>
      <c r="AC81" s="214"/>
      <c r="AD81" s="214"/>
    </row>
    <row r="82" ht="16.5" spans="1:30">
      <c r="A82" s="238"/>
      <c r="B82" s="239" t="str">
        <f>IFERROR(IF($A82&gt;=1000,VLOOKUP($A82,附表.武器列表!$A:$K,2,FALSE),""),)</f>
        <v/>
      </c>
      <c r="C82" s="41"/>
      <c r="D82" s="41"/>
      <c r="E82" s="41"/>
      <c r="F82" s="45"/>
      <c r="G82" s="239" t="str">
        <f>IFERROR(IF($A82&gt;=1000,VLOOKUP($A82,附表.武器列表!$A:$K,3,FALSE),""),)</f>
        <v/>
      </c>
      <c r="H82" s="41"/>
      <c r="I82" s="41"/>
      <c r="J82" s="45"/>
      <c r="K82" s="281" t="str">
        <f t="shared" si="0"/>
        <v/>
      </c>
      <c r="L82" s="239" t="str">
        <f>IFERROR(IF($A82&gt;=1000,VLOOKUP($A82,附表.武器列表!$A:$K,4,FALSE),""),)</f>
        <v/>
      </c>
      <c r="M82" s="45"/>
      <c r="N82" s="239" t="str">
        <f>IFERROR(IF($A82&gt;=1000,VLOOKUP($A82,附表.武器列表!$A:$K,5,FALSE),""),)</f>
        <v/>
      </c>
      <c r="O82" s="45"/>
      <c r="P82" s="239" t="str">
        <f>IFERROR(IF($A82&gt;=1000,VLOOKUP($A82,附表.武器列表!$A:$K,6,FALSE),""),)</f>
        <v/>
      </c>
      <c r="Q82" s="45"/>
      <c r="R82" s="239" t="str">
        <f>IFERROR(IF($A82&gt;=1000,VLOOKUP($A82,附表.武器列表!$A:$K,7,FALSE),""),)</f>
        <v/>
      </c>
      <c r="S82" s="45"/>
      <c r="T82" s="239" t="str">
        <f>IFERROR(IF($A82&gt;=1000,VLOOKUP($A82,附表.武器列表!$A:$K,8,FALSE),""),)</f>
        <v/>
      </c>
      <c r="U82" s="45"/>
      <c r="V82" s="281" t="str">
        <f>IFERROR(IF($A82&gt;=1000,VLOOKUP($A82,附表.武器列表!$A:$K,9,FALSE),""),)</f>
        <v/>
      </c>
      <c r="W82" s="239" t="str">
        <f>IFERROR(IF($A82&gt;=1000,VLOOKUP($A82,附表.武器列表!$A:$K,10,FALSE),""),)</f>
        <v/>
      </c>
      <c r="X82" s="45"/>
      <c r="Y82" s="239" t="str">
        <f>IFERROR(IF($A82&gt;=1000,VLOOKUP($A82,附表.武器列表!$A:$K,11,FALSE),""),)</f>
        <v/>
      </c>
      <c r="Z82" s="97"/>
      <c r="AA82" s="214"/>
      <c r="AB82" s="214"/>
      <c r="AC82" s="214"/>
      <c r="AD82" s="214"/>
    </row>
    <row r="83" ht="14.25" customHeight="1" spans="1:30">
      <c r="A83" s="238"/>
      <c r="B83" s="239" t="str">
        <f>IFERROR(IF($A83&gt;=1000,VLOOKUP($A83,附表.武器列表!$A:$K,2,FALSE),""),)</f>
        <v/>
      </c>
      <c r="C83" s="41"/>
      <c r="D83" s="41"/>
      <c r="E83" s="41"/>
      <c r="F83" s="45"/>
      <c r="G83" s="239" t="str">
        <f>IFERROR(IF($A83&gt;=1000,VLOOKUP($A83,附表.武器列表!$A:$K,3,FALSE),""),)</f>
        <v/>
      </c>
      <c r="H83" s="41"/>
      <c r="I83" s="41"/>
      <c r="J83" s="45"/>
      <c r="K83" s="281" t="str">
        <f t="shared" si="0"/>
        <v/>
      </c>
      <c r="L83" s="239" t="str">
        <f>IFERROR(IF($A83&gt;=1000,VLOOKUP($A83,附表.武器列表!$A:$K,4,FALSE),""),)</f>
        <v/>
      </c>
      <c r="M83" s="45"/>
      <c r="N83" s="239" t="str">
        <f>IFERROR(IF($A83&gt;=1000,VLOOKUP($A83,附表.武器列表!$A:$K,5,FALSE),""),)</f>
        <v/>
      </c>
      <c r="O83" s="45"/>
      <c r="P83" s="239" t="str">
        <f>IFERROR(IF($A83&gt;=1000,VLOOKUP($A83,附表.武器列表!$A:$K,6,FALSE),""),)</f>
        <v/>
      </c>
      <c r="Q83" s="45"/>
      <c r="R83" s="239" t="str">
        <f>IFERROR(IF($A83&gt;=1000,VLOOKUP($A83,附表.武器列表!$A:$K,7,FALSE),""),)</f>
        <v/>
      </c>
      <c r="S83" s="45"/>
      <c r="T83" s="239" t="str">
        <f>IFERROR(IF($A83&gt;=1000,VLOOKUP($A83,附表.武器列表!$A:$K,8,FALSE),""),)</f>
        <v/>
      </c>
      <c r="U83" s="45"/>
      <c r="V83" s="281" t="str">
        <f>IFERROR(IF($A83&gt;=1000,VLOOKUP($A83,附表.武器列表!$A:$K,9,FALSE),""),)</f>
        <v/>
      </c>
      <c r="W83" s="239" t="str">
        <f>IFERROR(IF($A83&gt;=1000,VLOOKUP($A83,附表.武器列表!$A:$K,10,FALSE),""),)</f>
        <v/>
      </c>
      <c r="X83" s="45"/>
      <c r="Y83" s="239" t="str">
        <f>IFERROR(IF($A83&gt;=1000,VLOOKUP($A83,附表.武器列表!$A:$K,11,FALSE),""),)</f>
        <v/>
      </c>
      <c r="Z83" s="97"/>
      <c r="AA83" s="214"/>
      <c r="AB83" s="214"/>
      <c r="AC83" s="214"/>
      <c r="AD83" s="214"/>
    </row>
    <row r="84" ht="14.25" customHeight="1" spans="1:30">
      <c r="A84" s="238"/>
      <c r="B84" s="239" t="str">
        <f>IFERROR(IF($A84&gt;=1000,VLOOKUP($A84,附表.武器列表!$A:$K,2,FALSE),""),)</f>
        <v/>
      </c>
      <c r="C84" s="41"/>
      <c r="D84" s="41"/>
      <c r="E84" s="41"/>
      <c r="F84" s="45"/>
      <c r="G84" s="239" t="str">
        <f>IFERROR(IF($A84&gt;=1000,VLOOKUP($A84,附表.武器列表!$A:$K,3,FALSE),""),)</f>
        <v/>
      </c>
      <c r="H84" s="41"/>
      <c r="I84" s="41"/>
      <c r="J84" s="45"/>
      <c r="K84" s="281" t="str">
        <f t="shared" si="0"/>
        <v/>
      </c>
      <c r="L84" s="239" t="str">
        <f>IFERROR(IF($A84&gt;=1000,VLOOKUP($A84,附表.武器列表!$A:$K,4,FALSE),""),)</f>
        <v/>
      </c>
      <c r="M84" s="45"/>
      <c r="N84" s="239" t="str">
        <f>IFERROR(IF($A84&gt;=1000,VLOOKUP($A84,附表.武器列表!$A:$K,5,FALSE),""),)</f>
        <v/>
      </c>
      <c r="O84" s="45"/>
      <c r="P84" s="239" t="str">
        <f>IFERROR(IF($A84&gt;=1000,VLOOKUP($A84,附表.武器列表!$A:$K,6,FALSE),""),)</f>
        <v/>
      </c>
      <c r="Q84" s="45"/>
      <c r="R84" s="239" t="str">
        <f>IFERROR(IF($A84&gt;=1000,VLOOKUP($A84,附表.武器列表!$A:$K,7,FALSE),""),)</f>
        <v/>
      </c>
      <c r="S84" s="45"/>
      <c r="T84" s="239" t="str">
        <f>IFERROR(IF($A84&gt;=1000,VLOOKUP($A84,附表.武器列表!$A:$K,8,FALSE),""),)</f>
        <v/>
      </c>
      <c r="U84" s="45"/>
      <c r="V84" s="281" t="str">
        <f>IFERROR(IF($A84&gt;=1000,VLOOKUP($A84,附表.武器列表!$A:$K,9,FALSE),""),)</f>
        <v/>
      </c>
      <c r="W84" s="239" t="str">
        <f>IFERROR(IF($A84&gt;=1000,VLOOKUP($A84,附表.武器列表!$A:$K,10,FALSE),""),)</f>
        <v/>
      </c>
      <c r="X84" s="45"/>
      <c r="Y84" s="239" t="str">
        <f>IFERROR(IF($A84&gt;=1000,VLOOKUP($A84,附表.武器列表!$A:$K,11,FALSE),""),)</f>
        <v/>
      </c>
      <c r="Z84" s="97"/>
      <c r="AA84" s="214"/>
      <c r="AB84" s="214"/>
      <c r="AC84" s="214"/>
      <c r="AD84" s="214"/>
    </row>
    <row r="85" ht="14.25" customHeight="1" spans="1:30">
      <c r="A85" s="238"/>
      <c r="B85" s="239" t="str">
        <f>IFERROR(IF($A85&gt;=1000,VLOOKUP($A85,附表.武器列表!$A:$K,2,FALSE),""),)</f>
        <v/>
      </c>
      <c r="C85" s="41"/>
      <c r="D85" s="41"/>
      <c r="E85" s="41"/>
      <c r="F85" s="45"/>
      <c r="G85" s="239" t="str">
        <f>IFERROR(IF($A85&gt;=1000,VLOOKUP($A85,附表.武器列表!$A:$K,3,FALSE),""),)</f>
        <v/>
      </c>
      <c r="H85" s="41"/>
      <c r="I85" s="41"/>
      <c r="J85" s="45"/>
      <c r="K85" s="281" t="str">
        <f t="shared" si="0"/>
        <v/>
      </c>
      <c r="L85" s="239" t="str">
        <f>IFERROR(IF($A85&gt;=1000,VLOOKUP($A85,附表.武器列表!$A:$K,4,FALSE),""),)</f>
        <v/>
      </c>
      <c r="M85" s="45"/>
      <c r="N85" s="239" t="str">
        <f>IFERROR(IF($A85&gt;=1000,VLOOKUP($A85,附表.武器列表!$A:$K,5,FALSE),""),)</f>
        <v/>
      </c>
      <c r="O85" s="45"/>
      <c r="P85" s="239" t="str">
        <f>IFERROR(IF($A85&gt;=1000,VLOOKUP($A85,附表.武器列表!$A:$K,6,FALSE),""),)</f>
        <v/>
      </c>
      <c r="Q85" s="45"/>
      <c r="R85" s="239" t="str">
        <f>IFERROR(IF($A85&gt;=1000,VLOOKUP($A85,附表.武器列表!$A:$K,7,FALSE),""),)</f>
        <v/>
      </c>
      <c r="S85" s="45"/>
      <c r="T85" s="239" t="str">
        <f>IFERROR(IF($A85&gt;=1000,VLOOKUP($A85,附表.武器列表!$A:$K,8,FALSE),""),)</f>
        <v/>
      </c>
      <c r="U85" s="45"/>
      <c r="V85" s="281" t="str">
        <f>IFERROR(IF($A85&gt;=1000,VLOOKUP($A85,附表.武器列表!$A:$K,9,FALSE),""),)</f>
        <v/>
      </c>
      <c r="W85" s="239" t="str">
        <f>IFERROR(IF($A85&gt;=1000,VLOOKUP($A85,附表.武器列表!$A:$K,10,FALSE),""),)</f>
        <v/>
      </c>
      <c r="X85" s="45"/>
      <c r="Y85" s="239" t="str">
        <f>IFERROR(IF($A85&gt;=1000,VLOOKUP($A85,附表.武器列表!$A:$K,11,FALSE),""),)</f>
        <v/>
      </c>
      <c r="Z85" s="97"/>
      <c r="AA85" s="214"/>
      <c r="AB85" s="214"/>
      <c r="AC85" s="214"/>
      <c r="AD85" s="214"/>
    </row>
    <row r="86" ht="14.25" customHeight="1" spans="1:30">
      <c r="A86" s="240"/>
      <c r="B86" s="241" t="str">
        <f>IFERROR(IF($A86&gt;=1000,VLOOKUP($A86,附表.武器列表!$A:$K,2,FALSE),""),)</f>
        <v/>
      </c>
      <c r="C86" s="152"/>
      <c r="D86" s="152"/>
      <c r="E86" s="152"/>
      <c r="F86" s="106"/>
      <c r="G86" s="241" t="str">
        <f>IFERROR(IF($A86&gt;=1000,VLOOKUP($A86,附表.武器列表!$A:$K,3,FALSE),""),)</f>
        <v/>
      </c>
      <c r="H86" s="152"/>
      <c r="I86" s="152"/>
      <c r="J86" s="106"/>
      <c r="K86" s="282" t="str">
        <f t="shared" si="0"/>
        <v/>
      </c>
      <c r="L86" s="241" t="str">
        <f>IFERROR(IF($A86&gt;=1000,VLOOKUP($A86,附表.武器列表!$A:$K,4,FALSE),""),)</f>
        <v/>
      </c>
      <c r="M86" s="106"/>
      <c r="N86" s="241" t="str">
        <f>IFERROR(IF($A86&gt;=1000,VLOOKUP($A86,附表.武器列表!$A:$K,5,FALSE),""),)</f>
        <v/>
      </c>
      <c r="O86" s="106"/>
      <c r="P86" s="241" t="str">
        <f>IFERROR(IF($A86&gt;=1000,VLOOKUP($A86,附表.武器列表!$A:$K,6,FALSE),""),)</f>
        <v/>
      </c>
      <c r="Q86" s="106"/>
      <c r="R86" s="241" t="str">
        <f>IFERROR(IF($A86&gt;=1000,VLOOKUP($A86,附表.武器列表!$A:$K,7,FALSE),""),)</f>
        <v/>
      </c>
      <c r="S86" s="106"/>
      <c r="T86" s="241" t="str">
        <f>IFERROR(IF($A86&gt;=1000,VLOOKUP($A86,附表.武器列表!$A:$K,8,FALSE),""),)</f>
        <v/>
      </c>
      <c r="U86" s="106"/>
      <c r="V86" s="282" t="str">
        <f>IFERROR(IF($A86&gt;=1000,VLOOKUP($A86,附表.武器列表!$A:$K,9,FALSE),""),)</f>
        <v/>
      </c>
      <c r="W86" s="241" t="str">
        <f>IFERROR(IF($A86&gt;=1000,VLOOKUP($A86,附表.武器列表!$A:$K,10,FALSE),""),)</f>
        <v/>
      </c>
      <c r="X86" s="106"/>
      <c r="Y86" s="241" t="str">
        <f>IFERROR(IF($A86&gt;=1000,VLOOKUP($A86,附表.武器列表!$A:$K,11,FALSE),""),)</f>
        <v/>
      </c>
      <c r="Z86" s="193"/>
      <c r="AA86" s="214"/>
      <c r="AB86" s="214"/>
      <c r="AC86" s="214"/>
      <c r="AD86" s="214"/>
    </row>
    <row r="87" ht="14.25" customHeight="1" spans="1:30">
      <c r="A87" s="242"/>
      <c r="B87" s="242"/>
      <c r="C87" s="242"/>
      <c r="D87" s="242"/>
      <c r="E87" s="242"/>
      <c r="F87" s="242"/>
      <c r="G87" s="242"/>
      <c r="H87" s="242"/>
      <c r="I87" s="242"/>
      <c r="J87" s="242"/>
      <c r="K87" s="242"/>
      <c r="L87" s="242"/>
      <c r="M87" s="283"/>
      <c r="N87" s="283"/>
      <c r="O87" s="283"/>
      <c r="P87" s="242"/>
      <c r="Q87" s="242"/>
      <c r="R87" s="242"/>
      <c r="S87" s="242"/>
      <c r="T87" s="242"/>
      <c r="U87" s="242"/>
      <c r="V87" s="242"/>
      <c r="W87" s="242"/>
      <c r="X87" s="242"/>
      <c r="Y87" s="242"/>
      <c r="Z87" s="36"/>
      <c r="AA87" s="214"/>
      <c r="AB87" s="214"/>
      <c r="AD87" s="214"/>
    </row>
    <row r="88" ht="14.25" customHeight="1" spans="1:30">
      <c r="A88" s="243" t="s">
        <v>695</v>
      </c>
      <c r="B88" s="38"/>
      <c r="C88" s="38"/>
      <c r="D88" s="38"/>
      <c r="E88" s="38"/>
      <c r="F88" s="38"/>
      <c r="G88" s="38"/>
      <c r="H88" s="38"/>
      <c r="I88" s="38"/>
      <c r="J88" s="38"/>
      <c r="K88" s="38"/>
      <c r="L88" s="38"/>
      <c r="M88" s="38"/>
      <c r="N88" s="38"/>
      <c r="O88" s="38"/>
      <c r="P88" s="38"/>
      <c r="Q88" s="38"/>
      <c r="R88" s="38"/>
      <c r="S88" s="38"/>
      <c r="T88" s="38"/>
      <c r="U88" s="38"/>
      <c r="V88" s="38"/>
      <c r="W88" s="38"/>
      <c r="X88" s="38"/>
      <c r="Y88" s="38"/>
      <c r="Z88" s="95"/>
      <c r="AA88" s="214"/>
      <c r="AB88" s="214"/>
      <c r="AD88" s="214"/>
    </row>
    <row r="89" ht="14.25" customHeight="1" spans="1:30">
      <c r="A89" s="244" t="s">
        <v>698</v>
      </c>
      <c r="B89" s="157"/>
      <c r="C89" s="245"/>
      <c r="D89" s="34"/>
      <c r="E89" s="34"/>
      <c r="F89" s="34"/>
      <c r="G89" s="34"/>
      <c r="H89" s="34"/>
      <c r="I89" s="34"/>
      <c r="J89" s="34"/>
      <c r="K89" s="34"/>
      <c r="L89" s="157"/>
      <c r="M89" s="284" t="s">
        <v>180</v>
      </c>
      <c r="N89" s="34"/>
      <c r="O89" s="157"/>
      <c r="P89" s="245"/>
      <c r="Q89" s="34"/>
      <c r="R89" s="34"/>
      <c r="S89" s="34"/>
      <c r="T89" s="34"/>
      <c r="U89" s="34"/>
      <c r="V89" s="34"/>
      <c r="W89" s="34"/>
      <c r="X89" s="34"/>
      <c r="Y89" s="34"/>
      <c r="Z89" s="202"/>
      <c r="AA89" s="214"/>
      <c r="AB89" s="214"/>
      <c r="AD89" s="214"/>
    </row>
    <row r="90" ht="14.25" customHeight="1" spans="1:30">
      <c r="A90" s="53"/>
      <c r="B90" s="161"/>
      <c r="C90" s="246"/>
      <c r="L90" s="161"/>
      <c r="M90" s="246"/>
      <c r="O90" s="161"/>
      <c r="P90" s="246"/>
      <c r="Z90" s="104"/>
      <c r="AA90" s="214"/>
      <c r="AB90" s="214"/>
      <c r="AC90" s="214"/>
      <c r="AD90" s="214"/>
    </row>
    <row r="91" ht="14.25" customHeight="1" spans="1:30">
      <c r="A91" s="247"/>
      <c r="B91" s="12"/>
      <c r="C91" s="246"/>
      <c r="L91" s="161"/>
      <c r="M91" s="35"/>
      <c r="N91" s="11"/>
      <c r="O91" s="12"/>
      <c r="P91" s="246"/>
      <c r="Z91" s="104"/>
      <c r="AA91" s="214"/>
      <c r="AB91" s="214"/>
      <c r="AC91" s="214"/>
      <c r="AD91" s="214"/>
    </row>
    <row r="92" ht="14.25" customHeight="1" spans="1:30">
      <c r="A92" s="248" t="s">
        <v>4165</v>
      </c>
      <c r="B92" s="161"/>
      <c r="C92" s="245"/>
      <c r="D92" s="34"/>
      <c r="E92" s="34"/>
      <c r="F92" s="34"/>
      <c r="G92" s="34"/>
      <c r="H92" s="34"/>
      <c r="I92" s="34"/>
      <c r="J92" s="34"/>
      <c r="K92" s="34"/>
      <c r="L92" s="157"/>
      <c r="M92" s="285" t="s">
        <v>704</v>
      </c>
      <c r="O92" s="161"/>
      <c r="P92" s="245"/>
      <c r="Q92" s="34"/>
      <c r="R92" s="34"/>
      <c r="S92" s="34"/>
      <c r="T92" s="34"/>
      <c r="U92" s="34"/>
      <c r="V92" s="34"/>
      <c r="W92" s="34"/>
      <c r="X92" s="34"/>
      <c r="Y92" s="34"/>
      <c r="Z92" s="202"/>
      <c r="AA92" s="214"/>
      <c r="AB92" s="214"/>
      <c r="AD92" s="214"/>
    </row>
    <row r="93" ht="14.25" customHeight="1" spans="1:30">
      <c r="A93" s="53"/>
      <c r="B93" s="161"/>
      <c r="C93" s="246"/>
      <c r="L93" s="161"/>
      <c r="M93" s="246"/>
      <c r="O93" s="161"/>
      <c r="P93" s="246"/>
      <c r="Z93" s="104"/>
      <c r="AA93" s="214"/>
      <c r="AB93" s="214"/>
      <c r="AD93" s="214"/>
    </row>
    <row r="94" ht="14.25" customHeight="1" spans="1:30">
      <c r="A94" s="247"/>
      <c r="B94" s="12"/>
      <c r="C94" s="246"/>
      <c r="L94" s="161"/>
      <c r="M94" s="35"/>
      <c r="N94" s="11"/>
      <c r="O94" s="12"/>
      <c r="P94" s="246"/>
      <c r="Z94" s="104"/>
      <c r="AA94" s="214"/>
      <c r="AB94" s="214"/>
      <c r="AD94" s="214"/>
    </row>
    <row r="95" ht="14.25" customHeight="1" spans="1:30">
      <c r="A95" s="248" t="s">
        <v>708</v>
      </c>
      <c r="B95" s="161"/>
      <c r="C95" s="245"/>
      <c r="D95" s="34"/>
      <c r="E95" s="34"/>
      <c r="F95" s="34"/>
      <c r="G95" s="34"/>
      <c r="H95" s="34"/>
      <c r="I95" s="34"/>
      <c r="J95" s="34"/>
      <c r="K95" s="34"/>
      <c r="L95" s="157"/>
      <c r="M95" s="285" t="s">
        <v>709</v>
      </c>
      <c r="O95" s="161"/>
      <c r="P95" s="245"/>
      <c r="Q95" s="34"/>
      <c r="R95" s="34"/>
      <c r="S95" s="34"/>
      <c r="T95" s="34"/>
      <c r="U95" s="34"/>
      <c r="V95" s="34"/>
      <c r="W95" s="34"/>
      <c r="X95" s="34"/>
      <c r="Y95" s="34"/>
      <c r="Z95" s="202"/>
      <c r="AA95" s="214"/>
      <c r="AB95" s="214"/>
      <c r="AC95" s="214"/>
      <c r="AD95" s="214"/>
    </row>
    <row r="96" ht="14.25" customHeight="1" spans="1:30">
      <c r="A96" s="53"/>
      <c r="B96" s="161"/>
      <c r="C96" s="246"/>
      <c r="L96" s="161"/>
      <c r="M96" s="246"/>
      <c r="O96" s="161"/>
      <c r="P96" s="246"/>
      <c r="Z96" s="104"/>
      <c r="AA96" s="214"/>
      <c r="AB96" s="214"/>
      <c r="AC96" s="214"/>
      <c r="AD96" s="214"/>
    </row>
    <row r="97" ht="14.25" customHeight="1" spans="1:30">
      <c r="A97" s="247"/>
      <c r="B97" s="12"/>
      <c r="C97" s="246"/>
      <c r="L97" s="161"/>
      <c r="M97" s="35"/>
      <c r="N97" s="11"/>
      <c r="O97" s="12"/>
      <c r="P97" s="246"/>
      <c r="Z97" s="104"/>
      <c r="AA97" s="214"/>
      <c r="AB97" s="214"/>
      <c r="AC97" s="214"/>
      <c r="AD97" s="214"/>
    </row>
    <row r="98" ht="14.25" customHeight="1" spans="1:30">
      <c r="A98" s="248" t="s">
        <v>713</v>
      </c>
      <c r="B98" s="161"/>
      <c r="C98" s="245"/>
      <c r="D98" s="34"/>
      <c r="E98" s="34"/>
      <c r="F98" s="34"/>
      <c r="G98" s="34"/>
      <c r="H98" s="34"/>
      <c r="I98" s="34"/>
      <c r="J98" s="34"/>
      <c r="K98" s="34"/>
      <c r="L98" s="157"/>
      <c r="M98" s="285" t="s">
        <v>714</v>
      </c>
      <c r="O98" s="161"/>
      <c r="P98" s="245"/>
      <c r="Q98" s="34"/>
      <c r="R98" s="34"/>
      <c r="S98" s="34"/>
      <c r="T98" s="34"/>
      <c r="U98" s="34"/>
      <c r="V98" s="34"/>
      <c r="W98" s="34"/>
      <c r="X98" s="34"/>
      <c r="Y98" s="34"/>
      <c r="Z98" s="202"/>
      <c r="AA98" s="214"/>
      <c r="AB98" s="214"/>
      <c r="AC98" s="214"/>
      <c r="AD98" s="214"/>
    </row>
    <row r="99" ht="14.25" customHeight="1" spans="1:30">
      <c r="A99" s="53"/>
      <c r="B99" s="161"/>
      <c r="C99" s="246"/>
      <c r="L99" s="161"/>
      <c r="M99" s="246"/>
      <c r="O99" s="161"/>
      <c r="P99" s="246"/>
      <c r="Z99" s="104"/>
      <c r="AA99" s="214"/>
      <c r="AB99" s="214"/>
      <c r="AC99" s="214"/>
      <c r="AD99" s="214"/>
    </row>
    <row r="100" ht="14.25" customHeight="1" spans="1:30">
      <c r="A100" s="54"/>
      <c r="B100" s="159"/>
      <c r="C100" s="160"/>
      <c r="D100" s="55"/>
      <c r="E100" s="55"/>
      <c r="F100" s="55"/>
      <c r="G100" s="55"/>
      <c r="H100" s="55"/>
      <c r="I100" s="55"/>
      <c r="J100" s="55"/>
      <c r="K100" s="55"/>
      <c r="L100" s="159"/>
      <c r="M100" s="160"/>
      <c r="N100" s="55"/>
      <c r="O100" s="159"/>
      <c r="P100" s="160"/>
      <c r="Q100" s="55"/>
      <c r="R100" s="55"/>
      <c r="S100" s="55"/>
      <c r="T100" s="55"/>
      <c r="U100" s="55"/>
      <c r="V100" s="55"/>
      <c r="W100" s="55"/>
      <c r="X100" s="55"/>
      <c r="Y100" s="55"/>
      <c r="Z100" s="110"/>
      <c r="AA100" s="214"/>
      <c r="AB100" s="214"/>
      <c r="AC100" s="214"/>
      <c r="AD100" s="214"/>
    </row>
    <row r="101" ht="14.25" customHeight="1" spans="1:30">
      <c r="A101" s="249"/>
      <c r="B101" s="249"/>
      <c r="C101" s="249"/>
      <c r="D101" s="249"/>
      <c r="E101" s="249"/>
      <c r="F101" s="249"/>
      <c r="G101" s="249"/>
      <c r="H101" s="249"/>
      <c r="I101" s="249"/>
      <c r="J101" s="249"/>
      <c r="K101" s="249"/>
      <c r="L101" s="249"/>
      <c r="M101" s="249"/>
      <c r="N101" s="249"/>
      <c r="O101" s="249"/>
      <c r="P101" s="249"/>
      <c r="Q101" s="249"/>
      <c r="R101" s="249"/>
      <c r="S101" s="249"/>
      <c r="T101" s="249"/>
      <c r="U101" s="249"/>
      <c r="V101" s="249"/>
      <c r="W101" s="249"/>
      <c r="X101" s="249"/>
      <c r="Y101" s="249"/>
      <c r="Z101" s="249"/>
      <c r="AA101" s="214"/>
      <c r="AB101" s="214"/>
      <c r="AC101" s="214"/>
      <c r="AD101" s="214"/>
    </row>
    <row r="102" ht="14.25" customHeight="1" spans="1:30">
      <c r="A102" s="243" t="s">
        <v>719</v>
      </c>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95"/>
      <c r="AA102" s="214"/>
      <c r="AB102" s="214"/>
      <c r="AC102" s="214"/>
      <c r="AD102" s="214"/>
    </row>
    <row r="103" ht="14.25" customHeight="1" spans="1:30">
      <c r="A103" s="248" t="e">
        <f>IMAGE("")</f>
        <v>#NAME?</v>
      </c>
      <c r="G103" s="104"/>
      <c r="H103" s="250" t="s">
        <v>722</v>
      </c>
      <c r="I103" s="41"/>
      <c r="J103" s="45"/>
      <c r="K103" s="286"/>
      <c r="L103" s="41"/>
      <c r="M103" s="41"/>
      <c r="N103" s="41"/>
      <c r="O103" s="41"/>
      <c r="P103" s="41"/>
      <c r="Q103" s="41"/>
      <c r="R103" s="41"/>
      <c r="S103" s="41"/>
      <c r="T103" s="41"/>
      <c r="U103" s="41"/>
      <c r="V103" s="41"/>
      <c r="W103" s="41"/>
      <c r="X103" s="41"/>
      <c r="Y103" s="41"/>
      <c r="Z103" s="97"/>
      <c r="AA103" s="214"/>
      <c r="AB103" s="214"/>
      <c r="AC103" s="214"/>
      <c r="AD103" s="214"/>
    </row>
    <row r="104" ht="14.25" customHeight="1" spans="1:30">
      <c r="A104" s="53"/>
      <c r="G104" s="104"/>
      <c r="H104" s="250" t="s">
        <v>724</v>
      </c>
      <c r="I104" s="41"/>
      <c r="J104" s="45"/>
      <c r="K104" s="286"/>
      <c r="L104" s="41"/>
      <c r="M104" s="41"/>
      <c r="N104" s="41"/>
      <c r="O104" s="41"/>
      <c r="P104" s="41"/>
      <c r="Q104" s="41"/>
      <c r="R104" s="41"/>
      <c r="S104" s="41"/>
      <c r="T104" s="41"/>
      <c r="U104" s="41"/>
      <c r="V104" s="41"/>
      <c r="W104" s="41"/>
      <c r="X104" s="41"/>
      <c r="Y104" s="41"/>
      <c r="Z104" s="97"/>
      <c r="AA104" s="214"/>
      <c r="AB104" s="214"/>
      <c r="AC104" s="214"/>
      <c r="AD104" s="214"/>
    </row>
    <row r="105" ht="14.25" customHeight="1" spans="1:30">
      <c r="A105" s="53"/>
      <c r="G105" s="104"/>
      <c r="H105" s="251" t="s">
        <v>726</v>
      </c>
      <c r="I105" s="34"/>
      <c r="J105" s="157"/>
      <c r="K105" s="287"/>
      <c r="L105" s="34"/>
      <c r="M105" s="34"/>
      <c r="N105" s="34"/>
      <c r="O105" s="34"/>
      <c r="P105" s="34"/>
      <c r="Q105" s="34"/>
      <c r="R105" s="34"/>
      <c r="S105" s="34"/>
      <c r="T105" s="34"/>
      <c r="U105" s="34"/>
      <c r="V105" s="34"/>
      <c r="W105" s="34"/>
      <c r="X105" s="34"/>
      <c r="Y105" s="34"/>
      <c r="Z105" s="202"/>
      <c r="AA105" s="214"/>
      <c r="AB105" s="214"/>
      <c r="AC105" s="214"/>
      <c r="AD105" s="214"/>
    </row>
    <row r="106" ht="14.25" customHeight="1" spans="1:30">
      <c r="A106" s="53"/>
      <c r="G106" s="104"/>
      <c r="J106" s="161"/>
      <c r="K106" s="246"/>
      <c r="Z106" s="104"/>
      <c r="AA106" s="214"/>
      <c r="AB106" s="214"/>
      <c r="AC106" s="214"/>
      <c r="AD106" s="214"/>
    </row>
    <row r="107" ht="14.25" customHeight="1" spans="1:30">
      <c r="A107" s="53"/>
      <c r="G107" s="104"/>
      <c r="J107" s="161"/>
      <c r="K107" s="246"/>
      <c r="Z107" s="104"/>
      <c r="AA107" s="214"/>
      <c r="AB107" s="214"/>
      <c r="AC107" s="214"/>
      <c r="AD107" s="214"/>
    </row>
    <row r="108" ht="14.25" customHeight="1" spans="1:30">
      <c r="A108" s="53"/>
      <c r="G108" s="104"/>
      <c r="J108" s="161"/>
      <c r="K108" s="246"/>
      <c r="Z108" s="104"/>
      <c r="AA108" s="214"/>
      <c r="AB108" s="214"/>
      <c r="AC108" s="214"/>
      <c r="AD108" s="214"/>
    </row>
    <row r="109" ht="14.25" customHeight="1" spans="1:30">
      <c r="A109" s="53"/>
      <c r="G109" s="104"/>
      <c r="J109" s="161"/>
      <c r="K109" s="246"/>
      <c r="Z109" s="104"/>
      <c r="AA109" s="214"/>
      <c r="AB109" s="214"/>
      <c r="AC109" s="214"/>
      <c r="AD109" s="214"/>
    </row>
    <row r="110" ht="14.25" customHeight="1" spans="1:30">
      <c r="A110" s="53"/>
      <c r="G110" s="104"/>
      <c r="J110" s="161"/>
      <c r="K110" s="246"/>
      <c r="Z110" s="104"/>
      <c r="AA110" s="214"/>
      <c r="AB110" s="214"/>
      <c r="AC110" s="214"/>
      <c r="AD110" s="214"/>
    </row>
    <row r="111" ht="14.25" customHeight="1" spans="1:30">
      <c r="A111" s="54"/>
      <c r="B111" s="55"/>
      <c r="C111" s="55"/>
      <c r="D111" s="55"/>
      <c r="E111" s="55"/>
      <c r="F111" s="55"/>
      <c r="G111" s="110"/>
      <c r="H111" s="55"/>
      <c r="I111" s="55"/>
      <c r="J111" s="159"/>
      <c r="K111" s="160"/>
      <c r="L111" s="55"/>
      <c r="M111" s="55"/>
      <c r="N111" s="55"/>
      <c r="O111" s="55"/>
      <c r="P111" s="55"/>
      <c r="Q111" s="55"/>
      <c r="R111" s="55"/>
      <c r="S111" s="55"/>
      <c r="T111" s="55"/>
      <c r="U111" s="55"/>
      <c r="V111" s="55"/>
      <c r="W111" s="55"/>
      <c r="X111" s="55"/>
      <c r="Y111" s="55"/>
      <c r="Z111" s="110"/>
      <c r="AA111" s="214"/>
      <c r="AB111" s="214"/>
      <c r="AC111" s="214"/>
      <c r="AD111" s="214"/>
    </row>
    <row r="112" ht="14.25" customHeight="1" spans="1:30">
      <c r="A112" s="36"/>
      <c r="B112" s="36"/>
      <c r="C112" s="36"/>
      <c r="D112" s="36"/>
      <c r="E112" s="36"/>
      <c r="F112" s="36"/>
      <c r="G112" s="36"/>
      <c r="H112" s="36"/>
      <c r="I112" s="36"/>
      <c r="J112" s="36"/>
      <c r="K112" s="36"/>
      <c r="L112" s="36"/>
      <c r="M112" s="288"/>
      <c r="N112" s="288"/>
      <c r="O112" s="36"/>
      <c r="P112" s="36"/>
      <c r="Q112" s="36"/>
      <c r="R112" s="36"/>
      <c r="S112" s="36"/>
      <c r="T112" s="36"/>
      <c r="U112" s="36"/>
      <c r="V112" s="36"/>
      <c r="W112" s="36"/>
      <c r="X112" s="36"/>
      <c r="Y112" s="36"/>
      <c r="Z112" s="36"/>
      <c r="AA112" s="214"/>
      <c r="AB112" s="214"/>
      <c r="AC112" s="214"/>
      <c r="AD112" s="214"/>
    </row>
    <row r="113" ht="14.25" customHeight="1" spans="1:30">
      <c r="A113" s="243" t="s">
        <v>735</v>
      </c>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95"/>
      <c r="AA113" s="214"/>
      <c r="AB113" s="214"/>
      <c r="AC113" s="214"/>
      <c r="AD113" s="214"/>
    </row>
    <row r="114" ht="14.25" customHeight="1" spans="1:30">
      <c r="A114" s="252"/>
      <c r="B114" s="41"/>
      <c r="C114" s="41"/>
      <c r="D114" s="41"/>
      <c r="E114" s="45"/>
      <c r="F114" s="253"/>
      <c r="G114" s="41"/>
      <c r="H114" s="41"/>
      <c r="I114" s="41"/>
      <c r="J114" s="41"/>
      <c r="K114" s="45"/>
      <c r="L114" s="289"/>
      <c r="M114" s="41"/>
      <c r="N114" s="41"/>
      <c r="O114" s="41"/>
      <c r="P114" s="41"/>
      <c r="Q114" s="289"/>
      <c r="R114" s="41"/>
      <c r="S114" s="41"/>
      <c r="T114" s="41"/>
      <c r="U114" s="45"/>
      <c r="V114" s="253"/>
      <c r="W114" s="41"/>
      <c r="X114" s="41"/>
      <c r="Y114" s="41"/>
      <c r="Z114" s="97"/>
      <c r="AA114" s="214"/>
      <c r="AB114" s="214"/>
      <c r="AC114" s="214"/>
      <c r="AD114" s="214"/>
    </row>
    <row r="115" ht="14.25" customHeight="1" spans="1:30">
      <c r="A115" s="252"/>
      <c r="B115" s="41"/>
      <c r="C115" s="41"/>
      <c r="D115" s="41"/>
      <c r="E115" s="45"/>
      <c r="F115" s="253"/>
      <c r="G115" s="41"/>
      <c r="H115" s="41"/>
      <c r="I115" s="41"/>
      <c r="J115" s="41"/>
      <c r="K115" s="45"/>
      <c r="L115" s="289"/>
      <c r="M115" s="41"/>
      <c r="N115" s="41"/>
      <c r="O115" s="41"/>
      <c r="P115" s="41"/>
      <c r="Q115" s="289"/>
      <c r="R115" s="41"/>
      <c r="S115" s="41"/>
      <c r="T115" s="41"/>
      <c r="U115" s="45"/>
      <c r="V115" s="253"/>
      <c r="W115" s="41"/>
      <c r="X115" s="41"/>
      <c r="Y115" s="41"/>
      <c r="Z115" s="97"/>
      <c r="AA115" s="214"/>
      <c r="AB115" s="214"/>
      <c r="AC115" s="214"/>
      <c r="AD115" s="214"/>
    </row>
    <row r="116" ht="14.25" customHeight="1" spans="1:30">
      <c r="A116" s="252"/>
      <c r="B116" s="41"/>
      <c r="C116" s="41"/>
      <c r="D116" s="41"/>
      <c r="E116" s="45"/>
      <c r="F116" s="253"/>
      <c r="G116" s="41"/>
      <c r="H116" s="41"/>
      <c r="I116" s="41"/>
      <c r="J116" s="41"/>
      <c r="K116" s="45"/>
      <c r="L116" s="289"/>
      <c r="M116" s="41"/>
      <c r="N116" s="41"/>
      <c r="O116" s="41"/>
      <c r="P116" s="41"/>
      <c r="Q116" s="289"/>
      <c r="R116" s="41"/>
      <c r="S116" s="41"/>
      <c r="T116" s="41"/>
      <c r="U116" s="45"/>
      <c r="V116" s="253"/>
      <c r="W116" s="41"/>
      <c r="X116" s="41"/>
      <c r="Y116" s="41"/>
      <c r="Z116" s="97"/>
      <c r="AA116" s="214"/>
      <c r="AB116" s="214"/>
      <c r="AC116" s="214"/>
      <c r="AD116" s="214"/>
    </row>
    <row r="117" ht="14.25" customHeight="1" spans="1:30">
      <c r="A117" s="254"/>
      <c r="B117" s="152"/>
      <c r="C117" s="152"/>
      <c r="D117" s="152"/>
      <c r="E117" s="106"/>
      <c r="F117" s="255"/>
      <c r="G117" s="152"/>
      <c r="H117" s="152"/>
      <c r="I117" s="152"/>
      <c r="J117" s="152"/>
      <c r="K117" s="106"/>
      <c r="L117" s="290"/>
      <c r="M117" s="152"/>
      <c r="N117" s="152"/>
      <c r="O117" s="152"/>
      <c r="P117" s="152"/>
      <c r="Q117" s="290"/>
      <c r="R117" s="152"/>
      <c r="S117" s="152"/>
      <c r="T117" s="152"/>
      <c r="U117" s="106"/>
      <c r="V117" s="255"/>
      <c r="W117" s="152"/>
      <c r="X117" s="152"/>
      <c r="Y117" s="152"/>
      <c r="Z117" s="193"/>
      <c r="AA117" s="214"/>
      <c r="AB117" s="214"/>
      <c r="AC117" s="214"/>
      <c r="AD117" s="214"/>
    </row>
    <row r="118" ht="14.25" customHeight="1" spans="1:30">
      <c r="A118" s="256"/>
      <c r="B118" s="256"/>
      <c r="C118" s="256"/>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14"/>
      <c r="AB118" s="214"/>
      <c r="AC118" s="214"/>
      <c r="AD118" s="214"/>
    </row>
    <row r="119" ht="14.25" customHeight="1" spans="1:30">
      <c r="A119" s="257" t="s">
        <v>742</v>
      </c>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111"/>
      <c r="AA119" s="214"/>
      <c r="AB119" s="214"/>
      <c r="AC119" s="214"/>
      <c r="AD119" s="214"/>
    </row>
    <row r="120" ht="14.25" customHeight="1" spans="1:30">
      <c r="A120" s="258" t="s">
        <v>676</v>
      </c>
      <c r="B120" s="38"/>
      <c r="C120" s="38"/>
      <c r="D120" s="38"/>
      <c r="E120" s="259"/>
      <c r="F120" s="260" t="s">
        <v>748</v>
      </c>
      <c r="G120" s="38"/>
      <c r="H120" s="38"/>
      <c r="I120" s="38"/>
      <c r="J120" s="38"/>
      <c r="K120" s="38"/>
      <c r="L120" s="38"/>
      <c r="M120" s="38"/>
      <c r="N120" s="38"/>
      <c r="O120" s="38"/>
      <c r="P120" s="38"/>
      <c r="Q120" s="38"/>
      <c r="R120" s="38"/>
      <c r="S120" s="38"/>
      <c r="T120" s="38"/>
      <c r="U120" s="38"/>
      <c r="V120" s="38"/>
      <c r="W120" s="38"/>
      <c r="X120" s="38"/>
      <c r="Y120" s="38"/>
      <c r="Z120" s="95"/>
      <c r="AA120" s="214"/>
      <c r="AB120" s="214"/>
      <c r="AC120" s="214"/>
      <c r="AD120" s="214"/>
    </row>
    <row r="121" ht="14.25" customHeight="1" spans="1:30">
      <c r="A121" s="261"/>
      <c r="B121" s="41"/>
      <c r="C121" s="41"/>
      <c r="D121" s="41"/>
      <c r="E121" s="45"/>
      <c r="F121" s="262"/>
      <c r="G121" s="41"/>
      <c r="H121" s="41"/>
      <c r="I121" s="41"/>
      <c r="J121" s="41"/>
      <c r="K121" s="41"/>
      <c r="L121" s="41"/>
      <c r="M121" s="41"/>
      <c r="N121" s="41"/>
      <c r="O121" s="41"/>
      <c r="P121" s="41"/>
      <c r="Q121" s="41"/>
      <c r="R121" s="41"/>
      <c r="S121" s="41"/>
      <c r="T121" s="41"/>
      <c r="U121" s="41"/>
      <c r="V121" s="41"/>
      <c r="W121" s="41"/>
      <c r="X121" s="41"/>
      <c r="Y121" s="41"/>
      <c r="Z121" s="97"/>
      <c r="AA121" s="214"/>
      <c r="AB121" s="214"/>
      <c r="AC121" s="214"/>
      <c r="AD121" s="214"/>
    </row>
    <row r="122" ht="14.25" customHeight="1" spans="1:30">
      <c r="A122" s="261"/>
      <c r="B122" s="41"/>
      <c r="C122" s="41"/>
      <c r="D122" s="41"/>
      <c r="E122" s="45"/>
      <c r="F122" s="263"/>
      <c r="G122" s="41"/>
      <c r="H122" s="41"/>
      <c r="I122" s="41"/>
      <c r="J122" s="41"/>
      <c r="K122" s="41"/>
      <c r="L122" s="41"/>
      <c r="M122" s="41"/>
      <c r="N122" s="41"/>
      <c r="O122" s="41"/>
      <c r="P122" s="41"/>
      <c r="Q122" s="41"/>
      <c r="R122" s="41"/>
      <c r="S122" s="41"/>
      <c r="T122" s="41"/>
      <c r="U122" s="41"/>
      <c r="V122" s="41"/>
      <c r="W122" s="41"/>
      <c r="X122" s="41"/>
      <c r="Y122" s="41"/>
      <c r="Z122" s="97"/>
      <c r="AA122" s="214"/>
      <c r="AB122" s="214"/>
      <c r="AC122" s="214"/>
      <c r="AD122" s="214"/>
    </row>
    <row r="123" ht="14.25" customHeight="1" spans="1:30">
      <c r="A123" s="261"/>
      <c r="B123" s="41"/>
      <c r="C123" s="41"/>
      <c r="D123" s="41"/>
      <c r="E123" s="45"/>
      <c r="F123" s="263"/>
      <c r="G123" s="41"/>
      <c r="H123" s="41"/>
      <c r="I123" s="41"/>
      <c r="J123" s="41"/>
      <c r="K123" s="41"/>
      <c r="L123" s="41"/>
      <c r="M123" s="41"/>
      <c r="N123" s="41"/>
      <c r="O123" s="41"/>
      <c r="P123" s="41"/>
      <c r="Q123" s="41"/>
      <c r="R123" s="41"/>
      <c r="S123" s="41"/>
      <c r="T123" s="41"/>
      <c r="U123" s="41"/>
      <c r="V123" s="41"/>
      <c r="W123" s="41"/>
      <c r="X123" s="41"/>
      <c r="Y123" s="41"/>
      <c r="Z123" s="97"/>
      <c r="AA123" s="214"/>
      <c r="AB123" s="214"/>
      <c r="AC123" s="214"/>
      <c r="AD123" s="214"/>
    </row>
    <row r="124" ht="14.25" customHeight="1" spans="1:30">
      <c r="A124" s="261"/>
      <c r="B124" s="41"/>
      <c r="C124" s="41"/>
      <c r="D124" s="41"/>
      <c r="E124" s="45"/>
      <c r="F124" s="263"/>
      <c r="G124" s="41"/>
      <c r="H124" s="41"/>
      <c r="I124" s="41"/>
      <c r="J124" s="41"/>
      <c r="K124" s="41"/>
      <c r="L124" s="41"/>
      <c r="M124" s="41"/>
      <c r="N124" s="41"/>
      <c r="O124" s="41"/>
      <c r="P124" s="41"/>
      <c r="Q124" s="41"/>
      <c r="R124" s="41"/>
      <c r="S124" s="41"/>
      <c r="T124" s="41"/>
      <c r="U124" s="41"/>
      <c r="V124" s="41"/>
      <c r="W124" s="41"/>
      <c r="X124" s="41"/>
      <c r="Y124" s="41"/>
      <c r="Z124" s="97"/>
      <c r="AA124" s="214"/>
      <c r="AB124" s="214"/>
      <c r="AC124" s="214"/>
      <c r="AD124" s="214"/>
    </row>
    <row r="125" ht="14.25" customHeight="1" spans="1:30">
      <c r="A125" s="261"/>
      <c r="B125" s="41"/>
      <c r="C125" s="41"/>
      <c r="D125" s="41"/>
      <c r="E125" s="45"/>
      <c r="F125" s="263"/>
      <c r="G125" s="41"/>
      <c r="H125" s="41"/>
      <c r="I125" s="41"/>
      <c r="J125" s="41"/>
      <c r="K125" s="41"/>
      <c r="L125" s="41"/>
      <c r="M125" s="41"/>
      <c r="N125" s="41"/>
      <c r="O125" s="41"/>
      <c r="P125" s="41"/>
      <c r="Q125" s="41"/>
      <c r="R125" s="41"/>
      <c r="S125" s="41"/>
      <c r="T125" s="41"/>
      <c r="U125" s="41"/>
      <c r="V125" s="41"/>
      <c r="W125" s="41"/>
      <c r="X125" s="41"/>
      <c r="Y125" s="41"/>
      <c r="Z125" s="97"/>
      <c r="AA125" s="214"/>
      <c r="AB125" s="214"/>
      <c r="AC125" s="214"/>
      <c r="AD125" s="214"/>
    </row>
    <row r="126" ht="14.25" customHeight="1" spans="1:30">
      <c r="A126" s="261"/>
      <c r="B126" s="41"/>
      <c r="C126" s="41"/>
      <c r="D126" s="41"/>
      <c r="E126" s="45"/>
      <c r="F126" s="263"/>
      <c r="G126" s="41"/>
      <c r="H126" s="41"/>
      <c r="I126" s="41"/>
      <c r="J126" s="41"/>
      <c r="K126" s="41"/>
      <c r="L126" s="41"/>
      <c r="M126" s="41"/>
      <c r="N126" s="41"/>
      <c r="O126" s="41"/>
      <c r="P126" s="41"/>
      <c r="Q126" s="41"/>
      <c r="R126" s="41"/>
      <c r="S126" s="41"/>
      <c r="T126" s="41"/>
      <c r="U126" s="41"/>
      <c r="V126" s="41"/>
      <c r="W126" s="41"/>
      <c r="X126" s="41"/>
      <c r="Y126" s="41"/>
      <c r="Z126" s="97"/>
      <c r="AA126" s="214"/>
      <c r="AB126" s="214"/>
      <c r="AC126" s="214"/>
      <c r="AD126" s="214"/>
    </row>
    <row r="127" ht="14.25" customHeight="1" spans="1:30">
      <c r="A127" s="264"/>
      <c r="B127" s="152"/>
      <c r="C127" s="152"/>
      <c r="D127" s="152"/>
      <c r="E127" s="106"/>
      <c r="F127" s="265"/>
      <c r="G127" s="152"/>
      <c r="H127" s="152"/>
      <c r="I127" s="152"/>
      <c r="J127" s="152"/>
      <c r="K127" s="152"/>
      <c r="L127" s="152"/>
      <c r="M127" s="152"/>
      <c r="N127" s="152"/>
      <c r="O127" s="152"/>
      <c r="P127" s="152"/>
      <c r="Q127" s="152"/>
      <c r="R127" s="152"/>
      <c r="S127" s="152"/>
      <c r="T127" s="152"/>
      <c r="U127" s="152"/>
      <c r="V127" s="152"/>
      <c r="W127" s="152"/>
      <c r="X127" s="152"/>
      <c r="Y127" s="152"/>
      <c r="Z127" s="193"/>
      <c r="AA127" s="214"/>
      <c r="AB127" s="214"/>
      <c r="AC127" s="214"/>
      <c r="AD127" s="214"/>
    </row>
    <row r="128" ht="14.25" customHeight="1" spans="1:30">
      <c r="A128" s="256"/>
      <c r="B128" s="256"/>
      <c r="C128" s="256"/>
      <c r="D128" s="256"/>
      <c r="E128" s="256"/>
      <c r="F128" s="256"/>
      <c r="G128" s="256"/>
      <c r="H128" s="256"/>
      <c r="I128" s="256"/>
      <c r="J128" s="256"/>
      <c r="K128" s="256"/>
      <c r="L128" s="256"/>
      <c r="M128" s="256"/>
      <c r="N128" s="256"/>
      <c r="O128" s="256"/>
      <c r="P128" s="256"/>
      <c r="Q128" s="256"/>
      <c r="R128" s="256"/>
      <c r="S128" s="256"/>
      <c r="T128" s="256"/>
      <c r="U128" s="256"/>
      <c r="V128" s="256"/>
      <c r="W128" s="256"/>
      <c r="X128" s="256"/>
      <c r="Y128" s="256"/>
      <c r="Z128" s="256"/>
      <c r="AA128" s="214"/>
      <c r="AB128" s="214"/>
      <c r="AC128" s="214"/>
      <c r="AD128" s="214"/>
    </row>
    <row r="129" ht="14.25" customHeight="1" spans="1:30">
      <c r="A129" s="243" t="s">
        <v>4166</v>
      </c>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95"/>
      <c r="AA129" s="214"/>
      <c r="AB129" s="214"/>
      <c r="AC129" s="214"/>
      <c r="AD129" s="214"/>
    </row>
    <row r="130" ht="14.25" customHeight="1" spans="1:30">
      <c r="A130" s="296" t="s">
        <v>676</v>
      </c>
      <c r="B130" s="41"/>
      <c r="C130" s="41"/>
      <c r="D130" s="41"/>
      <c r="E130" s="45"/>
      <c r="F130" s="297" t="s">
        <v>748</v>
      </c>
      <c r="G130" s="41"/>
      <c r="H130" s="41"/>
      <c r="I130" s="41"/>
      <c r="J130" s="41"/>
      <c r="K130" s="41"/>
      <c r="L130" s="41"/>
      <c r="M130" s="41"/>
      <c r="N130" s="41"/>
      <c r="O130" s="41"/>
      <c r="P130" s="41"/>
      <c r="Q130" s="41"/>
      <c r="R130" s="41"/>
      <c r="S130" s="41"/>
      <c r="T130" s="41"/>
      <c r="U130" s="41"/>
      <c r="V130" s="41"/>
      <c r="W130" s="41"/>
      <c r="X130" s="41"/>
      <c r="Y130" s="41"/>
      <c r="Z130" s="97"/>
      <c r="AA130" s="214"/>
      <c r="AB130" s="214"/>
      <c r="AC130" s="214"/>
      <c r="AD130" s="214"/>
    </row>
    <row r="131" ht="14.25" customHeight="1" spans="1:30">
      <c r="A131" s="298"/>
      <c r="B131" s="41"/>
      <c r="C131" s="41"/>
      <c r="D131" s="41"/>
      <c r="E131" s="45"/>
      <c r="F131" s="299"/>
      <c r="G131" s="41"/>
      <c r="H131" s="41"/>
      <c r="I131" s="41"/>
      <c r="J131" s="41"/>
      <c r="K131" s="41"/>
      <c r="L131" s="41"/>
      <c r="M131" s="41"/>
      <c r="N131" s="41"/>
      <c r="O131" s="41"/>
      <c r="P131" s="41"/>
      <c r="Q131" s="41"/>
      <c r="R131" s="41"/>
      <c r="S131" s="41"/>
      <c r="T131" s="41"/>
      <c r="U131" s="41"/>
      <c r="V131" s="41"/>
      <c r="W131" s="41"/>
      <c r="X131" s="41"/>
      <c r="Y131" s="41"/>
      <c r="Z131" s="97"/>
      <c r="AA131" s="214"/>
      <c r="AB131" s="214"/>
      <c r="AC131" s="214"/>
      <c r="AD131" s="214"/>
    </row>
    <row r="132" ht="14.25" customHeight="1" spans="1:30">
      <c r="A132" s="298"/>
      <c r="B132" s="41"/>
      <c r="C132" s="41"/>
      <c r="D132" s="41"/>
      <c r="E132" s="45"/>
      <c r="F132" s="299"/>
      <c r="G132" s="41"/>
      <c r="H132" s="41"/>
      <c r="I132" s="41"/>
      <c r="J132" s="41"/>
      <c r="K132" s="41"/>
      <c r="L132" s="41"/>
      <c r="M132" s="41"/>
      <c r="N132" s="41"/>
      <c r="O132" s="41"/>
      <c r="P132" s="41"/>
      <c r="Q132" s="41"/>
      <c r="R132" s="41"/>
      <c r="S132" s="41"/>
      <c r="T132" s="41"/>
      <c r="U132" s="41"/>
      <c r="V132" s="41"/>
      <c r="W132" s="41"/>
      <c r="X132" s="41"/>
      <c r="Y132" s="41"/>
      <c r="Z132" s="97"/>
      <c r="AA132" s="214"/>
      <c r="AB132" s="214"/>
      <c r="AC132" s="214"/>
      <c r="AD132" s="214"/>
    </row>
    <row r="133" ht="14.25" customHeight="1" spans="1:30">
      <c r="A133" s="298"/>
      <c r="B133" s="41"/>
      <c r="C133" s="41"/>
      <c r="D133" s="41"/>
      <c r="E133" s="45"/>
      <c r="F133" s="299"/>
      <c r="G133" s="41"/>
      <c r="H133" s="41"/>
      <c r="I133" s="41"/>
      <c r="J133" s="41"/>
      <c r="K133" s="41"/>
      <c r="L133" s="41"/>
      <c r="M133" s="41"/>
      <c r="N133" s="41"/>
      <c r="O133" s="41"/>
      <c r="P133" s="41"/>
      <c r="Q133" s="41"/>
      <c r="R133" s="41"/>
      <c r="S133" s="41"/>
      <c r="T133" s="41"/>
      <c r="U133" s="41"/>
      <c r="V133" s="41"/>
      <c r="W133" s="41"/>
      <c r="X133" s="41"/>
      <c r="Y133" s="41"/>
      <c r="Z133" s="97"/>
      <c r="AA133" s="214"/>
      <c r="AB133" s="214"/>
      <c r="AC133" s="214"/>
      <c r="AD133" s="214"/>
    </row>
    <row r="134" ht="14.25" customHeight="1" spans="1:30">
      <c r="A134" s="298"/>
      <c r="B134" s="41"/>
      <c r="C134" s="41"/>
      <c r="D134" s="41"/>
      <c r="E134" s="45"/>
      <c r="F134" s="299"/>
      <c r="G134" s="41"/>
      <c r="H134" s="41"/>
      <c r="I134" s="41"/>
      <c r="J134" s="41"/>
      <c r="K134" s="41"/>
      <c r="L134" s="41"/>
      <c r="M134" s="41"/>
      <c r="N134" s="41"/>
      <c r="O134" s="41"/>
      <c r="P134" s="41"/>
      <c r="Q134" s="41"/>
      <c r="R134" s="41"/>
      <c r="S134" s="41"/>
      <c r="T134" s="41"/>
      <c r="U134" s="41"/>
      <c r="V134" s="41"/>
      <c r="W134" s="41"/>
      <c r="X134" s="41"/>
      <c r="Y134" s="41"/>
      <c r="Z134" s="97"/>
      <c r="AA134" s="214"/>
      <c r="AB134" s="214"/>
      <c r="AC134" s="214"/>
      <c r="AD134" s="214"/>
    </row>
    <row r="135" ht="14.25" customHeight="1" spans="1:30">
      <c r="A135" s="300"/>
      <c r="B135" s="152"/>
      <c r="C135" s="152"/>
      <c r="D135" s="152"/>
      <c r="E135" s="106"/>
      <c r="F135" s="301"/>
      <c r="G135" s="152"/>
      <c r="H135" s="152"/>
      <c r="I135" s="152"/>
      <c r="J135" s="152"/>
      <c r="K135" s="152"/>
      <c r="L135" s="152"/>
      <c r="M135" s="152"/>
      <c r="N135" s="152"/>
      <c r="O135" s="152"/>
      <c r="P135" s="152"/>
      <c r="Q135" s="152"/>
      <c r="R135" s="152"/>
      <c r="S135" s="152"/>
      <c r="T135" s="152"/>
      <c r="U135" s="152"/>
      <c r="V135" s="152"/>
      <c r="W135" s="152"/>
      <c r="X135" s="152"/>
      <c r="Y135" s="152"/>
      <c r="Z135" s="193"/>
      <c r="AA135" s="214"/>
      <c r="AB135" s="214"/>
      <c r="AC135" s="214"/>
      <c r="AD135" s="214"/>
    </row>
    <row r="136" ht="14.25" customHeight="1" spans="1:30">
      <c r="A136" s="256"/>
      <c r="B136" s="256"/>
      <c r="C136" s="256"/>
      <c r="D136" s="256"/>
      <c r="E136" s="256"/>
      <c r="F136" s="256"/>
      <c r="G136" s="256"/>
      <c r="H136" s="256"/>
      <c r="I136" s="256"/>
      <c r="J136" s="256"/>
      <c r="K136" s="256"/>
      <c r="L136" s="256"/>
      <c r="M136" s="256"/>
      <c r="N136" s="256"/>
      <c r="O136" s="256"/>
      <c r="P136" s="256"/>
      <c r="Q136" s="256"/>
      <c r="R136" s="256"/>
      <c r="S136" s="256"/>
      <c r="T136" s="256"/>
      <c r="U136" s="256"/>
      <c r="V136" s="256"/>
      <c r="W136" s="256"/>
      <c r="X136" s="256"/>
      <c r="Y136" s="256"/>
      <c r="Z136" s="256"/>
      <c r="AA136" s="214"/>
      <c r="AB136" s="214"/>
      <c r="AC136" s="214"/>
      <c r="AD136" s="214"/>
    </row>
    <row r="137" ht="14.25" customHeight="1" spans="1:30">
      <c r="A137" s="243" t="s">
        <v>774</v>
      </c>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95"/>
      <c r="AA137" s="214"/>
      <c r="AB137" s="214"/>
      <c r="AC137" s="214"/>
      <c r="AD137" s="214"/>
    </row>
    <row r="138" ht="14.25" customHeight="1" spans="1:30">
      <c r="A138" s="302" t="s">
        <v>675</v>
      </c>
      <c r="B138" s="303" t="s">
        <v>776</v>
      </c>
      <c r="C138" s="41"/>
      <c r="D138" s="45"/>
      <c r="E138" s="303" t="s">
        <v>777</v>
      </c>
      <c r="F138" s="41"/>
      <c r="G138" s="45"/>
      <c r="H138" s="303" t="s">
        <v>778</v>
      </c>
      <c r="I138" s="41"/>
      <c r="J138" s="45"/>
      <c r="K138" s="303" t="s">
        <v>748</v>
      </c>
      <c r="L138" s="41"/>
      <c r="M138" s="41"/>
      <c r="N138" s="41"/>
      <c r="O138" s="41"/>
      <c r="P138" s="41"/>
      <c r="Q138" s="41"/>
      <c r="R138" s="41"/>
      <c r="S138" s="45"/>
      <c r="T138" s="303" t="s">
        <v>779</v>
      </c>
      <c r="U138" s="41"/>
      <c r="V138" s="41"/>
      <c r="W138" s="41"/>
      <c r="X138" s="41"/>
      <c r="Y138" s="41"/>
      <c r="Z138" s="97"/>
      <c r="AA138" s="214"/>
      <c r="AB138" s="214"/>
      <c r="AC138" s="214"/>
      <c r="AD138" s="214"/>
    </row>
    <row r="139" ht="14.25" customHeight="1" spans="1:30">
      <c r="A139" s="304"/>
      <c r="B139" s="303" t="str">
        <f>IFERROR(IF($A139&gt;=1000,VLOOKUP($A139,附表.魔法!$B:$H,2,FALSE),""),)</f>
        <v/>
      </c>
      <c r="C139" s="41"/>
      <c r="D139" s="45"/>
      <c r="E139" s="303" t="str">
        <f>IFERROR(IF($A139&gt;=1000,VLOOKUP($A139,附表.魔法!$B:$H,4,FALSE),""),)</f>
        <v/>
      </c>
      <c r="F139" s="41"/>
      <c r="G139" s="45"/>
      <c r="H139" s="303" t="str">
        <f>IFERROR(IF($A139&gt;=1000,VLOOKUP($A139,附表.魔法!$B:$H,5,FALSE),""),)</f>
        <v/>
      </c>
      <c r="I139" s="41"/>
      <c r="J139" s="45"/>
      <c r="K139" s="303" t="str">
        <f>IFERROR(IF($A139&gt;=1000,VLOOKUP($A139,附表.魔法!$B:$H,7,FALSE),""),)</f>
        <v/>
      </c>
      <c r="L139" s="41"/>
      <c r="M139" s="41"/>
      <c r="N139" s="41"/>
      <c r="O139" s="41"/>
      <c r="P139" s="41"/>
      <c r="Q139" s="41"/>
      <c r="R139" s="41"/>
      <c r="S139" s="45"/>
      <c r="T139" s="309"/>
      <c r="U139" s="41"/>
      <c r="V139" s="41"/>
      <c r="W139" s="41"/>
      <c r="X139" s="41"/>
      <c r="Y139" s="41"/>
      <c r="Z139" s="97"/>
      <c r="AA139" s="214"/>
      <c r="AB139" s="214"/>
      <c r="AC139" s="214"/>
      <c r="AD139" s="214"/>
    </row>
    <row r="140" ht="14.25" customHeight="1" spans="1:30">
      <c r="A140" s="304"/>
      <c r="B140" s="303" t="str">
        <f>IFERROR(IF($A140&gt;=1000,VLOOKUP($A140,附表.魔法!$B:$H,2,FALSE),""),)</f>
        <v/>
      </c>
      <c r="C140" s="41"/>
      <c r="D140" s="45"/>
      <c r="E140" s="303" t="str">
        <f>IFERROR(IF($A140&gt;=1000,VLOOKUP($A140,附表.魔法!$B:$H,4,FALSE),""),)</f>
        <v/>
      </c>
      <c r="F140" s="41"/>
      <c r="G140" s="45"/>
      <c r="H140" s="303" t="str">
        <f>IFERROR(IF($A140&gt;=1000,VLOOKUP($A140,附表.魔法!$B:$H,5,FALSE),""),)</f>
        <v/>
      </c>
      <c r="I140" s="41"/>
      <c r="J140" s="45"/>
      <c r="K140" s="303" t="str">
        <f>IFERROR(IF($A140&gt;=1000,VLOOKUP($A140,附表.魔法!$B:$H,7,FALSE),""),)</f>
        <v/>
      </c>
      <c r="L140" s="41"/>
      <c r="M140" s="41"/>
      <c r="N140" s="41"/>
      <c r="O140" s="41"/>
      <c r="P140" s="41"/>
      <c r="Q140" s="41"/>
      <c r="R140" s="41"/>
      <c r="S140" s="45"/>
      <c r="T140" s="309"/>
      <c r="U140" s="41"/>
      <c r="V140" s="41"/>
      <c r="W140" s="41"/>
      <c r="X140" s="41"/>
      <c r="Y140" s="41"/>
      <c r="Z140" s="97"/>
      <c r="AA140" s="214"/>
      <c r="AB140" s="214"/>
      <c r="AC140" s="214"/>
      <c r="AD140" s="214"/>
    </row>
    <row r="141" ht="14.25" customHeight="1" spans="1:30">
      <c r="A141" s="305"/>
      <c r="B141" s="306" t="str">
        <f>IFERROR(IF($A141&gt;=1000,VLOOKUP($A141,附表.魔法!$B:$H,2,FALSE),""),)</f>
        <v/>
      </c>
      <c r="C141" s="152"/>
      <c r="D141" s="106"/>
      <c r="E141" s="306" t="str">
        <f>IFERROR(IF($A141&gt;=1000,VLOOKUP($A141,附表.魔法!$B:$H,4,FALSE),""),)</f>
        <v/>
      </c>
      <c r="F141" s="152"/>
      <c r="G141" s="106"/>
      <c r="H141" s="306" t="str">
        <f>IFERROR(IF($A141&gt;=1000,VLOOKUP($A141,附表.魔法!$B:$H,5,FALSE),""),)</f>
        <v/>
      </c>
      <c r="I141" s="152"/>
      <c r="J141" s="106"/>
      <c r="K141" s="306" t="str">
        <f>IFERROR(IF($A141&gt;=1000,VLOOKUP($A141,附表.魔法!$B:$H,7,FALSE),""),)</f>
        <v/>
      </c>
      <c r="L141" s="152"/>
      <c r="M141" s="152"/>
      <c r="N141" s="152"/>
      <c r="O141" s="152"/>
      <c r="P141" s="152"/>
      <c r="Q141" s="152"/>
      <c r="R141" s="152"/>
      <c r="S141" s="106"/>
      <c r="T141" s="311"/>
      <c r="U141" s="152"/>
      <c r="V141" s="152"/>
      <c r="W141" s="152"/>
      <c r="X141" s="152"/>
      <c r="Y141" s="152"/>
      <c r="Z141" s="193"/>
      <c r="AA141" s="214"/>
      <c r="AB141" s="214"/>
      <c r="AC141" s="214"/>
      <c r="AD141" s="214"/>
    </row>
    <row r="142" ht="14.25" customHeight="1" spans="1:30">
      <c r="A142" s="242"/>
      <c r="B142" s="242"/>
      <c r="C142" s="242"/>
      <c r="D142" s="242"/>
      <c r="E142" s="242"/>
      <c r="F142" s="242"/>
      <c r="G142" s="242"/>
      <c r="H142" s="242"/>
      <c r="I142" s="242"/>
      <c r="J142" s="242"/>
      <c r="K142" s="242"/>
      <c r="L142" s="242"/>
      <c r="M142" s="283"/>
      <c r="N142" s="283"/>
      <c r="O142" s="242"/>
      <c r="P142" s="242"/>
      <c r="Q142" s="242"/>
      <c r="R142" s="242"/>
      <c r="S142" s="242"/>
      <c r="T142" s="242"/>
      <c r="U142" s="242"/>
      <c r="V142" s="242"/>
      <c r="W142" s="242"/>
      <c r="X142" s="242"/>
      <c r="Y142" s="242"/>
      <c r="Z142" s="242"/>
      <c r="AA142" s="214"/>
      <c r="AB142" s="214"/>
      <c r="AC142" s="214"/>
      <c r="AD142" s="214"/>
    </row>
    <row r="143" ht="14.25" customHeight="1" spans="1:30">
      <c r="A143" s="243" t="s">
        <v>4167</v>
      </c>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95"/>
      <c r="AA143" s="214"/>
      <c r="AB143" s="214"/>
      <c r="AC143" s="214"/>
      <c r="AD143" s="214"/>
    </row>
    <row r="144" ht="14.25" customHeight="1" spans="1:30">
      <c r="A144" s="307" t="s">
        <v>4168</v>
      </c>
      <c r="B144" s="41"/>
      <c r="C144" s="41"/>
      <c r="D144" s="41"/>
      <c r="E144" s="303" t="s">
        <v>4169</v>
      </c>
      <c r="F144" s="41"/>
      <c r="G144" s="41"/>
      <c r="H144" s="41"/>
      <c r="I144" s="41"/>
      <c r="J144" s="41"/>
      <c r="K144" s="303" t="s">
        <v>4170</v>
      </c>
      <c r="L144" s="41"/>
      <c r="M144" s="41"/>
      <c r="N144" s="41"/>
      <c r="O144" s="303" t="s">
        <v>4171</v>
      </c>
      <c r="P144" s="41"/>
      <c r="Q144" s="41"/>
      <c r="R144" s="41"/>
      <c r="S144" s="41"/>
      <c r="T144" s="303" t="s">
        <v>801</v>
      </c>
      <c r="U144" s="41"/>
      <c r="V144" s="41"/>
      <c r="W144" s="41"/>
      <c r="X144" s="41"/>
      <c r="Y144" s="41"/>
      <c r="Z144" s="97"/>
      <c r="AA144" s="214"/>
      <c r="AB144" s="214"/>
      <c r="AC144" s="214"/>
      <c r="AD144" s="214"/>
    </row>
    <row r="145" ht="14.25" customHeight="1" spans="1:30">
      <c r="A145" s="308"/>
      <c r="B145" s="41"/>
      <c r="C145" s="41"/>
      <c r="D145" s="41"/>
      <c r="E145" s="309"/>
      <c r="F145" s="41"/>
      <c r="G145" s="41"/>
      <c r="H145" s="41"/>
      <c r="I145" s="41"/>
      <c r="J145" s="41"/>
      <c r="K145" s="309"/>
      <c r="L145" s="41"/>
      <c r="M145" s="41"/>
      <c r="N145" s="41"/>
      <c r="O145" s="309"/>
      <c r="P145" s="41"/>
      <c r="Q145" s="41"/>
      <c r="R145" s="41"/>
      <c r="S145" s="41"/>
      <c r="T145" s="309"/>
      <c r="U145" s="41"/>
      <c r="V145" s="41"/>
      <c r="W145" s="41"/>
      <c r="X145" s="41"/>
      <c r="Y145" s="41"/>
      <c r="Z145" s="97"/>
      <c r="AA145" s="214"/>
      <c r="AB145" s="214"/>
      <c r="AC145" s="214"/>
      <c r="AD145" s="214"/>
    </row>
    <row r="146" ht="14.25" customHeight="1" spans="1:30">
      <c r="A146" s="308"/>
      <c r="B146" s="41"/>
      <c r="C146" s="41"/>
      <c r="D146" s="41"/>
      <c r="E146" s="309"/>
      <c r="F146" s="41"/>
      <c r="G146" s="41"/>
      <c r="H146" s="41"/>
      <c r="I146" s="41"/>
      <c r="J146" s="41"/>
      <c r="K146" s="309"/>
      <c r="L146" s="41"/>
      <c r="M146" s="41"/>
      <c r="N146" s="41"/>
      <c r="O146" s="309"/>
      <c r="P146" s="41"/>
      <c r="Q146" s="41"/>
      <c r="R146" s="41"/>
      <c r="S146" s="41"/>
      <c r="T146" s="309"/>
      <c r="U146" s="41"/>
      <c r="V146" s="41"/>
      <c r="W146" s="41"/>
      <c r="X146" s="41"/>
      <c r="Y146" s="41"/>
      <c r="Z146" s="97"/>
      <c r="AA146" s="214"/>
      <c r="AB146" s="214"/>
      <c r="AC146" s="214"/>
      <c r="AD146" s="214"/>
    </row>
    <row r="147" ht="14.25" customHeight="1" spans="1:30">
      <c r="A147" s="310"/>
      <c r="B147" s="152"/>
      <c r="C147" s="152"/>
      <c r="D147" s="152"/>
      <c r="E147" s="311"/>
      <c r="F147" s="152"/>
      <c r="G147" s="152"/>
      <c r="H147" s="152"/>
      <c r="I147" s="152"/>
      <c r="J147" s="152"/>
      <c r="K147" s="311"/>
      <c r="L147" s="152"/>
      <c r="M147" s="152"/>
      <c r="N147" s="152"/>
      <c r="O147" s="311"/>
      <c r="P147" s="152"/>
      <c r="Q147" s="152"/>
      <c r="R147" s="152"/>
      <c r="S147" s="152"/>
      <c r="T147" s="311"/>
      <c r="U147" s="152"/>
      <c r="V147" s="152"/>
      <c r="W147" s="152"/>
      <c r="X147" s="152"/>
      <c r="Y147" s="152"/>
      <c r="Z147" s="193"/>
      <c r="AA147" s="214"/>
      <c r="AB147" s="214"/>
      <c r="AC147" s="214"/>
      <c r="AD147" s="214"/>
    </row>
    <row r="148" ht="14.25" customHeight="1" spans="1:30">
      <c r="A148" s="242"/>
      <c r="B148" s="242"/>
      <c r="C148" s="242"/>
      <c r="D148" s="242"/>
      <c r="E148" s="242"/>
      <c r="F148" s="242"/>
      <c r="G148" s="242"/>
      <c r="H148" s="242"/>
      <c r="I148" s="242"/>
      <c r="J148" s="242"/>
      <c r="K148" s="242"/>
      <c r="L148" s="242"/>
      <c r="M148" s="242"/>
      <c r="N148" s="242"/>
      <c r="O148" s="242"/>
      <c r="P148" s="242"/>
      <c r="Q148" s="242"/>
      <c r="R148" s="242"/>
      <c r="S148" s="242"/>
      <c r="T148" s="242"/>
      <c r="U148" s="242"/>
      <c r="V148" s="242"/>
      <c r="W148" s="242"/>
      <c r="X148" s="242"/>
      <c r="Y148" s="242"/>
      <c r="Z148" s="242"/>
      <c r="AA148" s="214"/>
      <c r="AB148" s="214"/>
      <c r="AC148" s="214"/>
      <c r="AD148" s="214"/>
    </row>
    <row r="149" ht="14.25" customHeight="1" spans="1:30">
      <c r="A149" s="243" t="s">
        <v>793</v>
      </c>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95"/>
      <c r="AA149" s="214"/>
      <c r="AB149" s="214"/>
      <c r="AC149" s="214"/>
      <c r="AD149" s="214"/>
    </row>
    <row r="150" ht="14.25" customHeight="1" spans="1:30">
      <c r="A150" s="312" t="s">
        <v>675</v>
      </c>
      <c r="B150" s="147" t="s">
        <v>794</v>
      </c>
      <c r="C150" s="41"/>
      <c r="D150" s="45"/>
      <c r="E150" s="168" t="s">
        <v>795</v>
      </c>
      <c r="F150" s="147" t="s">
        <v>796</v>
      </c>
      <c r="G150" s="45"/>
      <c r="H150" s="147" t="s">
        <v>797</v>
      </c>
      <c r="I150" s="45"/>
      <c r="J150" s="168" t="s">
        <v>798</v>
      </c>
      <c r="K150" s="147" t="s">
        <v>799</v>
      </c>
      <c r="L150" s="41"/>
      <c r="M150" s="41"/>
      <c r="N150" s="41"/>
      <c r="O150" s="41"/>
      <c r="P150" s="41"/>
      <c r="Q150" s="41"/>
      <c r="R150" s="41"/>
      <c r="S150" s="45"/>
      <c r="T150" s="147" t="s">
        <v>801</v>
      </c>
      <c r="U150" s="41"/>
      <c r="V150" s="41"/>
      <c r="W150" s="41"/>
      <c r="X150" s="41"/>
      <c r="Y150" s="41"/>
      <c r="Z150" s="97"/>
      <c r="AA150" s="214"/>
      <c r="AB150" s="214"/>
      <c r="AC150" s="214"/>
      <c r="AD150" s="214"/>
    </row>
    <row r="151" ht="14.25" customHeight="1" spans="1:30">
      <c r="A151" s="313"/>
      <c r="B151" s="303" t="str">
        <f>IFERROR(IF($A151&gt;=1000,VLOOKUP($A151,附表.神話典籍!$B:$M,2,FALSE),""),)&amp;IFERROR(IF($A151&gt;=1000,"("&amp;VLOOKUP($A151,附表.神話典籍!$B:$M,3,FALSE)&amp;")",""),)</f>
        <v/>
      </c>
      <c r="C151" s="41"/>
      <c r="D151" s="45"/>
      <c r="E151" s="314" t="str">
        <f>IFERROR(IF($A151&gt;=1000,VLOOKUP($A151,附表.神話典籍!$B:$M,6,FALSE),""),)</f>
        <v/>
      </c>
      <c r="F151" s="303" t="str">
        <f>IFERROR(IF($A151&gt;=1000,VLOOKUP($A151,附表.神話典籍!$B:$M,7,FALSE),""),)</f>
        <v/>
      </c>
      <c r="G151" s="45"/>
      <c r="H151" s="303" t="str">
        <f>IFERROR(IF($A151&gt;=1000,VLOOKUP($A151,附表.神話典籍!$B:$M,8,FALSE)&amp;"/"&amp;VLOOKUP($A151,附表.神話典籍!$B:$M,9,FALSE),""),)</f>
        <v/>
      </c>
      <c r="I151" s="45"/>
      <c r="J151" s="314" t="str">
        <f>IFERROR(IF($A151&gt;=1000,VLOOKUP($A151,附表.神話典籍!$B:$M,10,FALSE),""),)</f>
        <v/>
      </c>
      <c r="K151" s="322" t="str">
        <f>IFERROR(IF($A151&gt;=1000,VLOOKUP($A151,附表.神話典籍!$B:$M,12,FALSE),""),)</f>
        <v/>
      </c>
      <c r="L151" s="41"/>
      <c r="M151" s="41"/>
      <c r="N151" s="41"/>
      <c r="O151" s="41"/>
      <c r="P151" s="41"/>
      <c r="Q151" s="41"/>
      <c r="R151" s="41"/>
      <c r="S151" s="45"/>
      <c r="T151" s="309"/>
      <c r="U151" s="41"/>
      <c r="V151" s="41"/>
      <c r="W151" s="41"/>
      <c r="X151" s="41"/>
      <c r="Y151" s="41"/>
      <c r="Z151" s="97"/>
      <c r="AA151" s="214"/>
      <c r="AB151" s="214"/>
      <c r="AC151" s="214"/>
      <c r="AD151" s="214"/>
    </row>
    <row r="152" ht="16.5" spans="1:30">
      <c r="A152" s="313"/>
      <c r="B152" s="303" t="str">
        <f>IFERROR(IF($A152&gt;=1000,VLOOKUP($A152,附表.神話典籍!$B:$M,2,FALSE),""),)&amp;IFERROR(IF($A152&gt;=1000,"("&amp;VLOOKUP($A152,附表.神話典籍!$B:$M,3,FALSE)&amp;")",""),)</f>
        <v/>
      </c>
      <c r="C152" s="41"/>
      <c r="D152" s="45"/>
      <c r="E152" s="314" t="str">
        <f>IFERROR(IF($A152&gt;=1000,VLOOKUP($A152,附表.神話典籍!$B:$M,6,FALSE),""),)</f>
        <v/>
      </c>
      <c r="F152" s="303" t="str">
        <f>IFERROR(IF($A152&gt;=1000,VLOOKUP($A152,附表.神話典籍!$B:$M,7,FALSE),""),)</f>
        <v/>
      </c>
      <c r="G152" s="45"/>
      <c r="H152" s="303" t="str">
        <f>IFERROR(IF($A152&gt;=1000,VLOOKUP($A152,附表.神話典籍!$B:$M,8,FALSE)&amp;"/"&amp;VLOOKUP($A152,附表.神話典籍!$B:$M,9,FALSE),""),)</f>
        <v/>
      </c>
      <c r="I152" s="45"/>
      <c r="J152" s="314" t="str">
        <f>IFERROR(IF($A152&gt;=1000,VLOOKUP($A152,附表.神話典籍!$B:$M,10,FALSE),""),)</f>
        <v/>
      </c>
      <c r="K152" s="322" t="str">
        <f>IFERROR(IF($A152&gt;=1000,VLOOKUP($A152,附表.神話典籍!$B:$M,12,FALSE),""),)</f>
        <v/>
      </c>
      <c r="L152" s="41"/>
      <c r="M152" s="41"/>
      <c r="N152" s="41"/>
      <c r="O152" s="41"/>
      <c r="P152" s="41"/>
      <c r="Q152" s="41"/>
      <c r="R152" s="41"/>
      <c r="S152" s="45"/>
      <c r="T152" s="309"/>
      <c r="U152" s="41"/>
      <c r="V152" s="41"/>
      <c r="W152" s="41"/>
      <c r="X152" s="41"/>
      <c r="Y152" s="41"/>
      <c r="Z152" s="97"/>
      <c r="AA152" s="214"/>
      <c r="AB152" s="214"/>
      <c r="AC152" s="214"/>
      <c r="AD152" s="214"/>
    </row>
    <row r="153" ht="17.25" spans="1:30">
      <c r="A153" s="315"/>
      <c r="B153" s="306" t="str">
        <f>IFERROR(IF($A153&gt;=1000,VLOOKUP($A153,附表.神話典籍!$B:$M,2,FALSE),""),)&amp;IFERROR(IF($A153&gt;=1000,"("&amp;VLOOKUP($A153,附表.神話典籍!$B:$M,3,FALSE)&amp;")",""),)</f>
        <v/>
      </c>
      <c r="C153" s="152"/>
      <c r="D153" s="106"/>
      <c r="E153" s="316" t="str">
        <f>IFERROR(IF($A153&gt;=1000,VLOOKUP($A153,附表.神話典籍!$B:$M,6,FALSE),""),)</f>
        <v/>
      </c>
      <c r="F153" s="306" t="str">
        <f>IFERROR(IF($A153&gt;=1000,VLOOKUP($A153,附表.神話典籍!$B:$M,7,FALSE),""),)</f>
        <v/>
      </c>
      <c r="G153" s="106"/>
      <c r="H153" s="306" t="str">
        <f>IFERROR(IF($A153&gt;=1000,VLOOKUP($A153,附表.神話典籍!$B:$M,8,FALSE)&amp;"/"&amp;VLOOKUP($A153,附表.神話典籍!$B:$M,9,FALSE),""),)</f>
        <v/>
      </c>
      <c r="I153" s="106"/>
      <c r="J153" s="316" t="str">
        <f>IFERROR(IF($A153&gt;=1000,VLOOKUP($A153,附表.神話典籍!$B:$M,10,FALSE),""),)</f>
        <v/>
      </c>
      <c r="K153" s="323" t="str">
        <f>IFERROR(IF($A153&gt;=1000,VLOOKUP($A153,附表.神話典籍!$B:$M,12,FALSE),""),)</f>
        <v/>
      </c>
      <c r="L153" s="152"/>
      <c r="M153" s="152"/>
      <c r="N153" s="152"/>
      <c r="O153" s="152"/>
      <c r="P153" s="152"/>
      <c r="Q153" s="152"/>
      <c r="R153" s="152"/>
      <c r="S153" s="106"/>
      <c r="T153" s="311"/>
      <c r="U153" s="152"/>
      <c r="V153" s="152"/>
      <c r="W153" s="152"/>
      <c r="X153" s="152"/>
      <c r="Y153" s="152"/>
      <c r="Z153" s="193"/>
      <c r="AA153" s="214"/>
      <c r="AB153" s="214"/>
      <c r="AC153" s="214"/>
      <c r="AD153" s="214"/>
    </row>
    <row r="154" ht="17.25" spans="1:30">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214"/>
      <c r="AB154" s="214"/>
      <c r="AC154" s="214"/>
      <c r="AD154" s="214"/>
    </row>
    <row r="155" ht="16.5" spans="1:30">
      <c r="A155" s="317" t="s">
        <v>4172</v>
      </c>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111"/>
      <c r="AA155" s="214"/>
      <c r="AB155" s="214"/>
      <c r="AC155" s="214"/>
      <c r="AD155" s="214"/>
    </row>
    <row r="156" ht="16.5" spans="1:30">
      <c r="A156" s="318" t="s">
        <v>1485</v>
      </c>
      <c r="B156" s="280"/>
      <c r="C156" s="280"/>
      <c r="D156" s="280"/>
      <c r="E156" s="280"/>
      <c r="F156" s="280"/>
      <c r="G156" s="280"/>
      <c r="H156" s="280"/>
      <c r="I156" s="280"/>
      <c r="J156" s="280"/>
      <c r="K156" s="280"/>
      <c r="L156" s="280"/>
      <c r="M156" s="280"/>
      <c r="N156" s="280"/>
      <c r="O156" s="280"/>
      <c r="P156" s="280"/>
      <c r="Q156" s="280"/>
      <c r="R156" s="280"/>
      <c r="S156" s="280"/>
      <c r="T156" s="280"/>
      <c r="U156" s="280"/>
      <c r="V156" s="280"/>
      <c r="W156" s="280"/>
      <c r="X156" s="280"/>
      <c r="Y156" s="280"/>
      <c r="Z156" s="104"/>
      <c r="AA156" s="214"/>
      <c r="AB156" s="214"/>
      <c r="AC156" s="214"/>
      <c r="AD156" s="214"/>
    </row>
    <row r="157" ht="17.25" spans="1:30">
      <c r="A157" s="319" t="str">
        <f>HYPERLINK("http://www.goddessfantasy.net/bbs/index.php?board=1400.0","http://www.goddessfantasy.net/bbs/index.php?board=1400.0")</f>
        <v>http://www.goddessfantasy.net/bbs/index.php?board=1400.0</v>
      </c>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110"/>
      <c r="AA157" s="214"/>
      <c r="AB157" s="214"/>
      <c r="AC157" s="214"/>
      <c r="AD157" s="214"/>
    </row>
    <row r="158" ht="16.5" spans="1:30">
      <c r="A158" s="177"/>
      <c r="B158" s="177"/>
      <c r="C158" s="177"/>
      <c r="D158" s="177"/>
      <c r="E158" s="177"/>
      <c r="F158" s="177"/>
      <c r="G158" s="177"/>
      <c r="H158" s="177"/>
      <c r="I158" s="177"/>
      <c r="J158" s="177"/>
      <c r="K158" s="177"/>
      <c r="L158" s="177"/>
      <c r="M158" s="177"/>
      <c r="N158" s="177"/>
      <c r="O158" s="177"/>
      <c r="P158" s="177"/>
      <c r="Q158" s="177"/>
      <c r="R158" s="177"/>
      <c r="S158" s="177"/>
      <c r="T158" s="177"/>
      <c r="U158" s="177"/>
      <c r="V158" s="177"/>
      <c r="W158" s="177"/>
      <c r="X158" s="177"/>
      <c r="Y158" s="177"/>
      <c r="Z158" s="177"/>
      <c r="AA158" s="214"/>
      <c r="AB158" s="214"/>
      <c r="AC158" s="214"/>
      <c r="AD158" s="214"/>
    </row>
    <row r="159" ht="18.75" hidden="1" customHeight="1" spans="1:30">
      <c r="A159" s="320"/>
      <c r="B159" s="320"/>
      <c r="C159" s="320"/>
      <c r="D159" s="320"/>
      <c r="E159" s="320"/>
      <c r="F159" s="320"/>
      <c r="G159" s="320"/>
      <c r="H159" s="320"/>
      <c r="I159" s="320"/>
      <c r="J159" s="320"/>
      <c r="K159" s="320"/>
      <c r="L159" s="320"/>
      <c r="M159" s="320"/>
      <c r="N159" s="320"/>
      <c r="O159" s="320"/>
      <c r="P159" s="320"/>
      <c r="Q159" s="320"/>
      <c r="R159" s="320"/>
      <c r="S159" s="320"/>
      <c r="T159" s="320"/>
      <c r="U159" s="320"/>
      <c r="V159" s="320"/>
      <c r="W159" s="320"/>
      <c r="X159" s="320"/>
      <c r="Y159" s="320"/>
      <c r="Z159" s="320"/>
      <c r="AA159" s="324"/>
      <c r="AB159" s="324"/>
      <c r="AC159" s="324"/>
      <c r="AD159" s="324"/>
    </row>
    <row r="160" ht="18.75" hidden="1" customHeight="1" spans="1:30">
      <c r="A160" s="320" t="e">
        <f>IMAGE("https://ga-beacon.appspot.com/UA-111430056-3/character")</f>
        <v>#NAME?</v>
      </c>
      <c r="B160" s="320"/>
      <c r="C160" s="320"/>
      <c r="D160" s="320"/>
      <c r="E160" s="320"/>
      <c r="F160" s="320"/>
      <c r="G160" s="320"/>
      <c r="H160" s="320"/>
      <c r="I160" s="320"/>
      <c r="J160" s="320"/>
      <c r="K160" s="320"/>
      <c r="L160" s="320"/>
      <c r="M160" s="320"/>
      <c r="N160" s="320"/>
      <c r="O160" s="320"/>
      <c r="P160" s="320"/>
      <c r="Q160" s="320"/>
      <c r="R160" s="320"/>
      <c r="S160" s="320"/>
      <c r="T160" s="320"/>
      <c r="U160" s="320"/>
      <c r="V160" s="320"/>
      <c r="W160" s="320"/>
      <c r="X160" s="320"/>
      <c r="Y160" s="320"/>
      <c r="Z160" s="320"/>
      <c r="AA160" s="324"/>
      <c r="AB160" s="324"/>
      <c r="AC160" s="324"/>
      <c r="AD160" s="324"/>
    </row>
    <row r="161" ht="18.75" hidden="1" customHeight="1" spans="1:30">
      <c r="A161" s="320"/>
      <c r="B161" s="320"/>
      <c r="C161" s="320"/>
      <c r="D161" s="320"/>
      <c r="E161" s="320"/>
      <c r="F161" s="320"/>
      <c r="G161" s="320"/>
      <c r="H161" s="320"/>
      <c r="I161" s="320"/>
      <c r="J161" s="320"/>
      <c r="K161" s="320"/>
      <c r="L161" s="320"/>
      <c r="M161" s="320"/>
      <c r="N161" s="320"/>
      <c r="O161" s="320"/>
      <c r="P161" s="320"/>
      <c r="Q161" s="320"/>
      <c r="R161" s="320"/>
      <c r="S161" s="320"/>
      <c r="T161" s="320"/>
      <c r="U161" s="320"/>
      <c r="V161" s="320"/>
      <c r="W161" s="320"/>
      <c r="X161" s="320"/>
      <c r="Y161" s="320"/>
      <c r="Z161" s="320"/>
      <c r="AA161" s="324"/>
      <c r="AB161" s="324"/>
      <c r="AC161" s="324"/>
      <c r="AD161" s="324"/>
    </row>
    <row r="162" ht="18.75" hidden="1" customHeight="1" spans="1:30">
      <c r="A162" s="320"/>
      <c r="B162" s="320"/>
      <c r="C162" s="320"/>
      <c r="D162" s="320"/>
      <c r="E162" s="320"/>
      <c r="F162" s="320"/>
      <c r="G162" s="320"/>
      <c r="H162" s="320"/>
      <c r="I162" s="320"/>
      <c r="J162" s="320"/>
      <c r="K162" s="320"/>
      <c r="L162" s="320"/>
      <c r="M162" s="320"/>
      <c r="N162" s="320"/>
      <c r="O162" s="320"/>
      <c r="P162" s="320"/>
      <c r="Q162" s="320"/>
      <c r="R162" s="320"/>
      <c r="S162" s="320"/>
      <c r="T162" s="320"/>
      <c r="U162" s="320"/>
      <c r="V162" s="320"/>
      <c r="W162" s="320"/>
      <c r="X162" s="320"/>
      <c r="Y162" s="320"/>
      <c r="Z162" s="320"/>
      <c r="AA162" s="324"/>
      <c r="AB162" s="324"/>
      <c r="AC162" s="325" t="e">
        <f>"[物品]"&amp;CHAR(10)&amp;V20&amp;"："&amp;W20&amp;IF(A114="",,CHAR(10)&amp;A114)&amp;IF(F114="",,CHAR(10)&amp;F114)&amp;IF(L114="",,CHAR(10)&amp;L114)&amp;IF(Q114="",,CHAR(10)&amp;Q114)&amp;IF(V114="",,CHAR(10)&amp;V114)&amp;IF(A115="",,CHAR(10)&amp;A115)&amp;IF(F115="",,CHAR(10)&amp;F115)&amp;IF(L115="",,CHAR(10)&amp;L115)&amp;IF(Q115="",,CHAR(10)&amp;Q115)&amp;IF(V115="",,CHAR(10)&amp;V115)&amp;IF(A116="",,CHAR(10)&amp;A116)&amp;IF(F116="",,CHAR(10)&amp;F116)&amp;IF(L116="",,CHAR(10)&amp;L116)&amp;IF(Q116="",,CHAR(10)&amp;Q116)&amp;IF(V116="",,CHAR(10)&amp;V116)&amp;IF(A117="",,CHAR(10)&amp;A117)&amp;IF(F117="",,CHAR(10)&amp;F117)&amp;IF(L117="",,CHAR(10)&amp;L117)&amp;IF(Q117="",,CHAR(10)&amp;Q117)&amp;IF(V117="",,CHAR(10)&amp;V117)&amp;IF(A139="",,CHAR(10)&amp;A139&amp;" ")&amp;IF(#REF!="",,CHAR(10)&amp;#REF!&amp;" ")&amp;IF(#REF!="",,CHAR(10)&amp;#REF!&amp;" ")&amp;IF(A140="",,CHAR(10)&amp;A140&amp;" ")&amp;IF(A141="",,CHAR(10)&amp;A141&amp;" ")&amp;IF(B151="",,CHAR(10)&amp;B151&amp;" ")&amp;IF(#REF!="",,CHAR(10)&amp;#REF!&amp;" ")&amp;IF(#REF!="",,CHAR(10)&amp;#REF!&amp;" ")&amp;IF(B152="",,CHAR(10)&amp;B152&amp;" ")&amp;IF(B153="",,CHAR(10)&amp;B153&amp;" ")&amp;CHAR(10)</f>
        <v>#REF!</v>
      </c>
      <c r="AD162" s="325"/>
    </row>
    <row r="163" ht="18.75" hidden="1" customHeight="1" spans="1:30">
      <c r="A163" s="320"/>
      <c r="B163" s="320"/>
      <c r="C163" s="320"/>
      <c r="D163" s="320"/>
      <c r="E163" s="320"/>
      <c r="F163" s="320"/>
      <c r="G163" s="320"/>
      <c r="H163" s="320"/>
      <c r="I163" s="320"/>
      <c r="J163" s="320"/>
      <c r="K163" s="320"/>
      <c r="L163" s="320"/>
      <c r="M163" s="320"/>
      <c r="N163" s="320"/>
      <c r="O163" s="320"/>
      <c r="P163" s="320"/>
      <c r="Q163" s="320"/>
      <c r="R163" s="320"/>
      <c r="S163" s="320"/>
      <c r="T163" s="320"/>
      <c r="U163" s="320"/>
      <c r="V163" s="320"/>
      <c r="W163" s="320"/>
      <c r="X163" s="320"/>
      <c r="Y163" s="320"/>
      <c r="Z163" s="320"/>
      <c r="AA163" s="324"/>
      <c r="AB163" s="324"/>
      <c r="AC163" s="325" t="e">
        <f>"[戰鬥技能]"&amp;CHAR(10)&amp;P46&amp;R46&amp;" "&amp;Y46&amp;" / "&amp;Z46&amp;IF(A145="",,CHAR(10)&amp;A145&amp;" ")&amp;IF(A146="",,CHAR(10)&amp;A146&amp;" ")&amp;IF(#REF!="",,CHAR(10)&amp;#REF!&amp;" ")&amp;IF(#REF!="",,CHAR(10)&amp;#REF!&amp;" ")&amp;IF(A147="",,CHAR(10)&amp;A147&amp;" ")&amp;IF(B81="",,CHAR(10)&amp;$B$81&amp;" "&amp;$K$81&amp;"% "&amp;$L$81&amp;$N$81)&amp;IF(B82="",,CHAR(10)&amp;B82&amp;" "&amp;K82&amp;"% "&amp;L82&amp;N82)&amp;IF(B83="",,CHAR(10)&amp;B83&amp;" "&amp;K83&amp;"% "&amp;L83&amp;N83)&amp;IF(B84="",,CHAR(10)&amp;B84&amp;" "&amp;K84&amp;"% "&amp;L84&amp;N84)&amp;IF(B85="",,CHAR(10)&amp;B85&amp;" "&amp;K85&amp;"% "&amp;L85&amp;N85&amp;CHAR(10)&amp;IF(B86="",,B86&amp;" "&amp;K86&amp;"% "&amp;L86&amp;N86))</f>
        <v>#REF!</v>
      </c>
      <c r="AD163" s="325"/>
    </row>
    <row r="164" ht="18.75" hidden="1" customHeight="1" spans="1:30">
      <c r="A164" s="320"/>
      <c r="B164" s="320"/>
      <c r="C164" s="320"/>
      <c r="D164" s="320"/>
      <c r="E164" s="320"/>
      <c r="F164" s="320"/>
      <c r="G164" s="320"/>
      <c r="H164" s="320"/>
      <c r="I164" s="320"/>
      <c r="J164" s="320"/>
      <c r="K164" s="320"/>
      <c r="L164" s="320"/>
      <c r="M164" s="320"/>
      <c r="N164" s="320"/>
      <c r="O164" s="320"/>
      <c r="P164" s="320"/>
      <c r="Q164" s="320"/>
      <c r="R164" s="320"/>
      <c r="S164" s="320"/>
      <c r="T164" s="320"/>
      <c r="U164" s="320"/>
      <c r="V164" s="320"/>
      <c r="W164" s="320"/>
      <c r="X164" s="320"/>
      <c r="Y164" s="320"/>
      <c r="Z164" s="320"/>
      <c r="AA164" s="324"/>
      <c r="AB164" s="324"/>
      <c r="AC164" s="324" t="str">
        <f>CHAR(10)&amp;CHAR(10)&amp;"[背景]"&amp;CHAR(10)&amp;IF(C89="",,A89&amp;":"&amp;C89&amp;CHAR(10))&amp;IF(P89="",,M89&amp;":"&amp;P89)&amp;CHAR(10)&amp;IF(C92="",,A92&amp;":"&amp;C92&amp;CHAR(10))&amp;IF(P92="",,M92&amp;":"&amp;P92)&amp;CHAR(10)&amp;IF(C95="",,A95&amp;":"&amp;C95&amp;CHAR(10))&amp;IF(P95="",,M95&amp;":"&amp;P95)&amp;CHAR(10)&amp;IF(C98="",,A98&amp;":"&amp;C98&amp;CHAR(10))&amp;IF(P98="",,M98&amp;":"&amp;P98)&amp;CHAR(10)&amp;IF(K103="",,H103&amp;":"&amp;K103&amp;CHAR(10))&amp;IF(K105="",,H105&amp;":"&amp;K105)</f>
        <v>
[背景]
</v>
      </c>
      <c r="AD164" s="324"/>
    </row>
    <row r="165" ht="18.75" hidden="1" customHeight="1" spans="1:30">
      <c r="A165" s="320"/>
      <c r="B165" s="320"/>
      <c r="C165" s="320"/>
      <c r="D165" s="320"/>
      <c r="E165" s="320"/>
      <c r="F165" s="320"/>
      <c r="G165" s="320"/>
      <c r="H165" s="320"/>
      <c r="I165" s="320"/>
      <c r="J165" s="320"/>
      <c r="K165" s="320"/>
      <c r="L165" s="320"/>
      <c r="M165" s="320"/>
      <c r="N165" s="320"/>
      <c r="O165" s="320"/>
      <c r="P165" s="320"/>
      <c r="Q165" s="320"/>
      <c r="R165" s="320"/>
      <c r="S165" s="320"/>
      <c r="T165" s="320"/>
      <c r="U165" s="320"/>
      <c r="V165" s="320"/>
      <c r="W165" s="320"/>
      <c r="X165" s="320"/>
      <c r="Y165" s="320"/>
      <c r="Z165" s="320"/>
      <c r="AA165" s="324"/>
      <c r="AB165" s="324"/>
      <c r="AC165" s="326" t="s">
        <v>447</v>
      </c>
      <c r="AD165" s="326" t="s">
        <v>29</v>
      </c>
    </row>
    <row r="166" ht="18.75" hidden="1" customHeight="1" spans="1:30">
      <c r="A166" s="321"/>
      <c r="B166" s="321"/>
      <c r="C166" s="321"/>
      <c r="D166" s="321"/>
      <c r="E166" s="321"/>
      <c r="F166" s="321"/>
      <c r="G166" s="321"/>
      <c r="H166" s="321"/>
      <c r="I166" s="321"/>
      <c r="J166" s="321"/>
      <c r="K166" s="321"/>
      <c r="L166" s="321"/>
      <c r="M166" s="321"/>
      <c r="N166" s="321"/>
      <c r="O166" s="321"/>
      <c r="P166" s="321"/>
      <c r="Q166" s="321"/>
      <c r="R166" s="321"/>
      <c r="S166" s="321"/>
      <c r="T166" s="321"/>
      <c r="U166" s="321"/>
      <c r="V166" s="321"/>
      <c r="W166" s="321"/>
      <c r="X166" s="321"/>
      <c r="Y166" s="321"/>
      <c r="Z166" s="321"/>
      <c r="AA166" s="324"/>
      <c r="AB166" s="324"/>
      <c r="AC166" s="327">
        <f>列印用人物卡!$S$11*2+列印用人物卡!$S$10*2</f>
        <v>0</v>
      </c>
      <c r="AD166" s="327">
        <f>列印用人物卡!$S$11*2+列印用人物卡!$S$8*2</f>
        <v>0</v>
      </c>
    </row>
    <row r="167" ht="18.75" hidden="1" customHeight="1" spans="1:30">
      <c r="A167" s="320"/>
      <c r="B167" s="320"/>
      <c r="C167" s="320"/>
      <c r="D167" s="320"/>
      <c r="E167" s="320"/>
      <c r="F167" s="320"/>
      <c r="G167" s="320"/>
      <c r="H167" s="320"/>
      <c r="I167" s="320"/>
      <c r="J167" s="320"/>
      <c r="K167" s="320"/>
      <c r="L167" s="320"/>
      <c r="M167" s="320"/>
      <c r="N167" s="320"/>
      <c r="O167" s="320"/>
      <c r="P167" s="320"/>
      <c r="Q167" s="320"/>
      <c r="R167" s="320"/>
      <c r="S167" s="320"/>
      <c r="T167" s="320"/>
      <c r="U167" s="320"/>
      <c r="V167" s="320"/>
      <c r="W167" s="320"/>
      <c r="X167" s="320"/>
      <c r="Y167" s="320"/>
      <c r="Z167" s="320"/>
      <c r="AA167" s="324"/>
      <c r="AB167" s="324"/>
      <c r="AC167" s="324"/>
      <c r="AD167" s="324"/>
    </row>
  </sheetData>
  <mergeCells count="498">
    <mergeCell ref="A3:Z3"/>
    <mergeCell ref="A4:M4"/>
    <mergeCell ref="O4:Z4"/>
    <mergeCell ref="AB4:AD4"/>
    <mergeCell ref="B5:F5"/>
    <mergeCell ref="G5:H5"/>
    <mergeCell ref="I5:M5"/>
    <mergeCell ref="O5:P5"/>
    <mergeCell ref="S5:T5"/>
    <mergeCell ref="Y5:Z5"/>
    <mergeCell ref="AB5:AD5"/>
    <mergeCell ref="B6:F6"/>
    <mergeCell ref="G6:H6"/>
    <mergeCell ref="I6:M6"/>
    <mergeCell ref="O6:P6"/>
    <mergeCell ref="V6:W6"/>
    <mergeCell ref="Y6:Z6"/>
    <mergeCell ref="AB6:AD6"/>
    <mergeCell ref="B7:F7"/>
    <mergeCell ref="G7:H7"/>
    <mergeCell ref="I7:M7"/>
    <mergeCell ref="O7:P7"/>
    <mergeCell ref="V7:W7"/>
    <mergeCell ref="Y7:Z7"/>
    <mergeCell ref="AB7:AD7"/>
    <mergeCell ref="B8:F8"/>
    <mergeCell ref="G8:H8"/>
    <mergeCell ref="I8:M8"/>
    <mergeCell ref="O8:P8"/>
    <mergeCell ref="V8:Z8"/>
    <mergeCell ref="C9:F9"/>
    <mergeCell ref="G9:H9"/>
    <mergeCell ref="J9:M9"/>
    <mergeCell ref="O9:P9"/>
    <mergeCell ref="V9:Z9"/>
    <mergeCell ref="A10:M10"/>
    <mergeCell ref="O10:P10"/>
    <mergeCell ref="V10:Z10"/>
    <mergeCell ref="A11:C11"/>
    <mergeCell ref="D11:M11"/>
    <mergeCell ref="O11:P11"/>
    <mergeCell ref="V11:W11"/>
    <mergeCell ref="Y11:Z11"/>
    <mergeCell ref="A12:C12"/>
    <mergeCell ref="D12:M12"/>
    <mergeCell ref="O12:P12"/>
    <mergeCell ref="V12:W12"/>
    <mergeCell ref="Y12:Z12"/>
    <mergeCell ref="A13:C13"/>
    <mergeCell ref="D13:G13"/>
    <mergeCell ref="H13:J13"/>
    <mergeCell ref="K13:M13"/>
    <mergeCell ref="O13:P13"/>
    <mergeCell ref="A14:C14"/>
    <mergeCell ref="D14:G14"/>
    <mergeCell ref="H14:J14"/>
    <mergeCell ref="K14:M14"/>
    <mergeCell ref="O14:P14"/>
    <mergeCell ref="Q14:T14"/>
    <mergeCell ref="Y14:Z14"/>
    <mergeCell ref="A15:C15"/>
    <mergeCell ref="D15:G15"/>
    <mergeCell ref="H15:J15"/>
    <mergeCell ref="K15:M15"/>
    <mergeCell ref="O15:P15"/>
    <mergeCell ref="Q15:T15"/>
    <mergeCell ref="V15:Z15"/>
    <mergeCell ref="A16:M16"/>
    <mergeCell ref="O16:P16"/>
    <mergeCell ref="Q16:T16"/>
    <mergeCell ref="U16:Z16"/>
    <mergeCell ref="O17:Z17"/>
    <mergeCell ref="O18:Z18"/>
    <mergeCell ref="AB18:AD18"/>
    <mergeCell ref="O19:R19"/>
    <mergeCell ref="S19:Z19"/>
    <mergeCell ref="AB19:AD19"/>
    <mergeCell ref="O20:R20"/>
    <mergeCell ref="S20:U20"/>
    <mergeCell ref="W20:Z20"/>
    <mergeCell ref="AB20:AD20"/>
    <mergeCell ref="O21:R21"/>
    <mergeCell ref="S21:Z21"/>
    <mergeCell ref="AC21:AD21"/>
    <mergeCell ref="O22:R22"/>
    <mergeCell ref="S22:Z22"/>
    <mergeCell ref="AC24:AD24"/>
    <mergeCell ref="A25:E25"/>
    <mergeCell ref="F25:G25"/>
    <mergeCell ref="L25:M25"/>
    <mergeCell ref="O25:S25"/>
    <mergeCell ref="Y25:Z25"/>
    <mergeCell ref="AC25:AD25"/>
    <mergeCell ref="A26:M26"/>
    <mergeCell ref="O26:Z26"/>
    <mergeCell ref="AC26:AD26"/>
    <mergeCell ref="B27:E27"/>
    <mergeCell ref="F27:G27"/>
    <mergeCell ref="Q27:S27"/>
    <mergeCell ref="B28:E28"/>
    <mergeCell ref="F28:H28"/>
    <mergeCell ref="Q28:S28"/>
    <mergeCell ref="B29:E29"/>
    <mergeCell ref="F29:G29"/>
    <mergeCell ref="Q29:S29"/>
    <mergeCell ref="B30:E30"/>
    <mergeCell ref="F30:G30"/>
    <mergeCell ref="Q30:S30"/>
    <mergeCell ref="B31:E31"/>
    <mergeCell ref="F31:G31"/>
    <mergeCell ref="Q31:S31"/>
    <mergeCell ref="B32:E32"/>
    <mergeCell ref="F32:G32"/>
    <mergeCell ref="Q32:S32"/>
    <mergeCell ref="A33:M33"/>
    <mergeCell ref="P33:S33"/>
    <mergeCell ref="AB33:AD33"/>
    <mergeCell ref="B34:E34"/>
    <mergeCell ref="F34:G34"/>
    <mergeCell ref="P34:S34"/>
    <mergeCell ref="AB34:AD34"/>
    <mergeCell ref="C35:E35"/>
    <mergeCell ref="F35:G35"/>
    <mergeCell ref="P35:S35"/>
    <mergeCell ref="AB35:AD35"/>
    <mergeCell ref="C36:E36"/>
    <mergeCell ref="F36:G36"/>
    <mergeCell ref="P36:S36"/>
    <mergeCell ref="AB36:AD36"/>
    <mergeCell ref="B37:E37"/>
    <mergeCell ref="F37:G37"/>
    <mergeCell ref="P37:S37"/>
    <mergeCell ref="AB37:AD37"/>
    <mergeCell ref="B38:E38"/>
    <mergeCell ref="F38:G38"/>
    <mergeCell ref="O38:Z38"/>
    <mergeCell ref="AB38:AD38"/>
    <mergeCell ref="B39:E39"/>
    <mergeCell ref="F39:G39"/>
    <mergeCell ref="P39:S39"/>
    <mergeCell ref="AB39:AD39"/>
    <mergeCell ref="B40:E40"/>
    <mergeCell ref="F40:G40"/>
    <mergeCell ref="P40:S40"/>
    <mergeCell ref="AB40:AD40"/>
    <mergeCell ref="C41:E41"/>
    <mergeCell ref="F41:G41"/>
    <mergeCell ref="P41:S41"/>
    <mergeCell ref="AB41:AD41"/>
    <mergeCell ref="C42:E42"/>
    <mergeCell ref="F42:G42"/>
    <mergeCell ref="P42:S42"/>
    <mergeCell ref="AB42:AD42"/>
    <mergeCell ref="B43:E43"/>
    <mergeCell ref="F43:G43"/>
    <mergeCell ref="P43:S43"/>
    <mergeCell ref="AB43:AD43"/>
    <mergeCell ref="B44:E44"/>
    <mergeCell ref="F44:G44"/>
    <mergeCell ref="P44:S44"/>
    <mergeCell ref="AB44:AD44"/>
    <mergeCell ref="A45:M45"/>
    <mergeCell ref="O45:Z45"/>
    <mergeCell ref="B46:E46"/>
    <mergeCell ref="F46:G46"/>
    <mergeCell ref="P46:S46"/>
    <mergeCell ref="B47:E47"/>
    <mergeCell ref="F47:G47"/>
    <mergeCell ref="R47:S47"/>
    <mergeCell ref="B48:E48"/>
    <mergeCell ref="F48:G48"/>
    <mergeCell ref="Q48:S48"/>
    <mergeCell ref="B49:E49"/>
    <mergeCell ref="F49:G49"/>
    <mergeCell ref="Q49:S49"/>
    <mergeCell ref="B50:E50"/>
    <mergeCell ref="F50:G50"/>
    <mergeCell ref="Q50:S50"/>
    <mergeCell ref="A51:M51"/>
    <mergeCell ref="Q51:S51"/>
    <mergeCell ref="B52:E52"/>
    <mergeCell ref="F52:G52"/>
    <mergeCell ref="Q52:S52"/>
    <mergeCell ref="B53:E53"/>
    <mergeCell ref="F53:G53"/>
    <mergeCell ref="Q53:S53"/>
    <mergeCell ref="B54:E54"/>
    <mergeCell ref="F54:G54"/>
    <mergeCell ref="Q54:S54"/>
    <mergeCell ref="AB54:AD54"/>
    <mergeCell ref="B55:E55"/>
    <mergeCell ref="F55:G55"/>
    <mergeCell ref="P55:S55"/>
    <mergeCell ref="AB55:AD55"/>
    <mergeCell ref="B56:E56"/>
    <mergeCell ref="F56:G56"/>
    <mergeCell ref="Q56:S56"/>
    <mergeCell ref="AC56:AD56"/>
    <mergeCell ref="B57:E57"/>
    <mergeCell ref="F57:G57"/>
    <mergeCell ref="Q57:S57"/>
    <mergeCell ref="B58:E58"/>
    <mergeCell ref="F58:G58"/>
    <mergeCell ref="Q58:S58"/>
    <mergeCell ref="C59:E59"/>
    <mergeCell ref="F59:G59"/>
    <mergeCell ref="Q59:S59"/>
    <mergeCell ref="AC59:AD59"/>
    <mergeCell ref="C60:E60"/>
    <mergeCell ref="F60:G60"/>
    <mergeCell ref="Q60:S60"/>
    <mergeCell ref="AC60:AD60"/>
    <mergeCell ref="C61:E61"/>
    <mergeCell ref="F61:G61"/>
    <mergeCell ref="Q61:S61"/>
    <mergeCell ref="AC61:AD61"/>
    <mergeCell ref="C62:E62"/>
    <mergeCell ref="F62:G62"/>
    <mergeCell ref="Q62:S62"/>
    <mergeCell ref="C63:E63"/>
    <mergeCell ref="F63:G63"/>
    <mergeCell ref="Q63:S63"/>
    <mergeCell ref="C64:E64"/>
    <mergeCell ref="F64:G64"/>
    <mergeCell ref="Q64:S64"/>
    <mergeCell ref="C65:E65"/>
    <mergeCell ref="F65:G65"/>
    <mergeCell ref="O65:Z65"/>
    <mergeCell ref="C66:E66"/>
    <mergeCell ref="F66:G66"/>
    <mergeCell ref="P66:S66"/>
    <mergeCell ref="AB66:AD66"/>
    <mergeCell ref="C67:E67"/>
    <mergeCell ref="F67:G67"/>
    <mergeCell ref="P67:S67"/>
    <mergeCell ref="AB67:AD67"/>
    <mergeCell ref="C68:E68"/>
    <mergeCell ref="F68:G68"/>
    <mergeCell ref="P68:S68"/>
    <mergeCell ref="AB68:AD68"/>
    <mergeCell ref="C69:E69"/>
    <mergeCell ref="F69:G69"/>
    <mergeCell ref="P69:S69"/>
    <mergeCell ref="AB69:AD69"/>
    <mergeCell ref="C70:E70"/>
    <mergeCell ref="F70:G70"/>
    <mergeCell ref="P70:S70"/>
    <mergeCell ref="C71:E71"/>
    <mergeCell ref="F71:G71"/>
    <mergeCell ref="O71:Z71"/>
    <mergeCell ref="C72:E72"/>
    <mergeCell ref="F72:G72"/>
    <mergeCell ref="P72:S72"/>
    <mergeCell ref="A73:M73"/>
    <mergeCell ref="P73:S73"/>
    <mergeCell ref="C74:E74"/>
    <mergeCell ref="F74:G74"/>
    <mergeCell ref="P74:S74"/>
    <mergeCell ref="C75:E75"/>
    <mergeCell ref="F75:G75"/>
    <mergeCell ref="P75:S75"/>
    <mergeCell ref="C76:E76"/>
    <mergeCell ref="F76:G76"/>
    <mergeCell ref="P76:S76"/>
    <mergeCell ref="A78:Z78"/>
    <mergeCell ref="B81:F81"/>
    <mergeCell ref="G81:J81"/>
    <mergeCell ref="L81:M81"/>
    <mergeCell ref="N81:O81"/>
    <mergeCell ref="P81:Q81"/>
    <mergeCell ref="R81:S81"/>
    <mergeCell ref="T81:U81"/>
    <mergeCell ref="W81:X81"/>
    <mergeCell ref="Y81:Z81"/>
    <mergeCell ref="B82:F82"/>
    <mergeCell ref="G82:J82"/>
    <mergeCell ref="L82:M82"/>
    <mergeCell ref="N82:O82"/>
    <mergeCell ref="P82:Q82"/>
    <mergeCell ref="R82:S82"/>
    <mergeCell ref="T82:U82"/>
    <mergeCell ref="W82:X82"/>
    <mergeCell ref="Y82:Z82"/>
    <mergeCell ref="B83:F83"/>
    <mergeCell ref="G83:J83"/>
    <mergeCell ref="L83:M83"/>
    <mergeCell ref="N83:O83"/>
    <mergeCell ref="P83:Q83"/>
    <mergeCell ref="R83:S83"/>
    <mergeCell ref="T83:U83"/>
    <mergeCell ref="W83:X83"/>
    <mergeCell ref="Y83:Z83"/>
    <mergeCell ref="B84:F84"/>
    <mergeCell ref="G84:J84"/>
    <mergeCell ref="L84:M84"/>
    <mergeCell ref="N84:O84"/>
    <mergeCell ref="P84:Q84"/>
    <mergeCell ref="R84:S84"/>
    <mergeCell ref="T84:U84"/>
    <mergeCell ref="W84:X84"/>
    <mergeCell ref="Y84:Z84"/>
    <mergeCell ref="B85:F85"/>
    <mergeCell ref="G85:J85"/>
    <mergeCell ref="L85:M85"/>
    <mergeCell ref="N85:O85"/>
    <mergeCell ref="P85:Q85"/>
    <mergeCell ref="R85:S85"/>
    <mergeCell ref="T85:U85"/>
    <mergeCell ref="W85:X85"/>
    <mergeCell ref="Y85:Z85"/>
    <mergeCell ref="B86:F86"/>
    <mergeCell ref="G86:J86"/>
    <mergeCell ref="L86:M86"/>
    <mergeCell ref="N86:O86"/>
    <mergeCell ref="P86:Q86"/>
    <mergeCell ref="R86:S86"/>
    <mergeCell ref="T86:U86"/>
    <mergeCell ref="W86:X86"/>
    <mergeCell ref="Y86:Z86"/>
    <mergeCell ref="A88:Z88"/>
    <mergeCell ref="A102:Z102"/>
    <mergeCell ref="H103:J103"/>
    <mergeCell ref="K103:Z103"/>
    <mergeCell ref="H104:J104"/>
    <mergeCell ref="K104:Z104"/>
    <mergeCell ref="A113:Z113"/>
    <mergeCell ref="A114:E114"/>
    <mergeCell ref="F114:K114"/>
    <mergeCell ref="L114:P114"/>
    <mergeCell ref="Q114:U114"/>
    <mergeCell ref="V114:Z114"/>
    <mergeCell ref="A115:E115"/>
    <mergeCell ref="F115:K115"/>
    <mergeCell ref="L115:P115"/>
    <mergeCell ref="Q115:U115"/>
    <mergeCell ref="V115:Z115"/>
    <mergeCell ref="A116:E116"/>
    <mergeCell ref="F116:K116"/>
    <mergeCell ref="L116:P116"/>
    <mergeCell ref="Q116:U116"/>
    <mergeCell ref="V116:Z116"/>
    <mergeCell ref="A117:E117"/>
    <mergeCell ref="F117:K117"/>
    <mergeCell ref="L117:P117"/>
    <mergeCell ref="Q117:U117"/>
    <mergeCell ref="V117:Z117"/>
    <mergeCell ref="A119:Z119"/>
    <mergeCell ref="A120:E120"/>
    <mergeCell ref="F120:Z120"/>
    <mergeCell ref="A121:E121"/>
    <mergeCell ref="F121:Z121"/>
    <mergeCell ref="A122:E122"/>
    <mergeCell ref="F122:Z122"/>
    <mergeCell ref="A123:E123"/>
    <mergeCell ref="F123:Z123"/>
    <mergeCell ref="A124:E124"/>
    <mergeCell ref="F124:Z124"/>
    <mergeCell ref="A125:E125"/>
    <mergeCell ref="F125:Z125"/>
    <mergeCell ref="A126:E126"/>
    <mergeCell ref="F126:Z126"/>
    <mergeCell ref="A127:E127"/>
    <mergeCell ref="F127:Z127"/>
    <mergeCell ref="A129:Z129"/>
    <mergeCell ref="A130:E130"/>
    <mergeCell ref="F130:Z130"/>
    <mergeCell ref="A131:E131"/>
    <mergeCell ref="F131:Z131"/>
    <mergeCell ref="A132:E132"/>
    <mergeCell ref="F132:Z132"/>
    <mergeCell ref="A133:E133"/>
    <mergeCell ref="F133:Z133"/>
    <mergeCell ref="A134:E134"/>
    <mergeCell ref="F134:Z134"/>
    <mergeCell ref="A135:E135"/>
    <mergeCell ref="F135:Z135"/>
    <mergeCell ref="A137:Z137"/>
    <mergeCell ref="B138:D138"/>
    <mergeCell ref="E138:G138"/>
    <mergeCell ref="H138:J138"/>
    <mergeCell ref="K138:S138"/>
    <mergeCell ref="T138:Z138"/>
    <mergeCell ref="B139:D139"/>
    <mergeCell ref="E139:G139"/>
    <mergeCell ref="H139:J139"/>
    <mergeCell ref="K139:S139"/>
    <mergeCell ref="T139:Z139"/>
    <mergeCell ref="B140:D140"/>
    <mergeCell ref="E140:G140"/>
    <mergeCell ref="H140:J140"/>
    <mergeCell ref="K140:S140"/>
    <mergeCell ref="T140:Z140"/>
    <mergeCell ref="B141:D141"/>
    <mergeCell ref="E141:G141"/>
    <mergeCell ref="H141:J141"/>
    <mergeCell ref="K141:S141"/>
    <mergeCell ref="T141:Z141"/>
    <mergeCell ref="A143:Z143"/>
    <mergeCell ref="A144:D144"/>
    <mergeCell ref="E144:J144"/>
    <mergeCell ref="K144:N144"/>
    <mergeCell ref="O144:S144"/>
    <mergeCell ref="T144:Z144"/>
    <mergeCell ref="A145:D145"/>
    <mergeCell ref="E145:J145"/>
    <mergeCell ref="K145:N145"/>
    <mergeCell ref="O145:S145"/>
    <mergeCell ref="T145:Z145"/>
    <mergeCell ref="A146:D146"/>
    <mergeCell ref="E146:J146"/>
    <mergeCell ref="K146:N146"/>
    <mergeCell ref="O146:S146"/>
    <mergeCell ref="T146:Z146"/>
    <mergeCell ref="A147:D147"/>
    <mergeCell ref="E147:J147"/>
    <mergeCell ref="K147:N147"/>
    <mergeCell ref="O147:S147"/>
    <mergeCell ref="T147:Z147"/>
    <mergeCell ref="A149:Z149"/>
    <mergeCell ref="B150:D150"/>
    <mergeCell ref="F150:G150"/>
    <mergeCell ref="H150:I150"/>
    <mergeCell ref="K150:S150"/>
    <mergeCell ref="T150:Z150"/>
    <mergeCell ref="B151:D151"/>
    <mergeCell ref="F151:G151"/>
    <mergeCell ref="H151:I151"/>
    <mergeCell ref="K151:S151"/>
    <mergeCell ref="T151:Z151"/>
    <mergeCell ref="B152:D152"/>
    <mergeCell ref="F152:G152"/>
    <mergeCell ref="H152:I152"/>
    <mergeCell ref="K152:S152"/>
    <mergeCell ref="T152:Z152"/>
    <mergeCell ref="B153:D153"/>
    <mergeCell ref="F153:G153"/>
    <mergeCell ref="H153:I153"/>
    <mergeCell ref="K153:S153"/>
    <mergeCell ref="T153:Z153"/>
    <mergeCell ref="A155:Z155"/>
    <mergeCell ref="A156:Z156"/>
    <mergeCell ref="A157:Z157"/>
    <mergeCell ref="A79:A80"/>
    <mergeCell ref="B59:B71"/>
    <mergeCell ref="K79:K80"/>
    <mergeCell ref="N4:N27"/>
    <mergeCell ref="N28:N51"/>
    <mergeCell ref="P27:P32"/>
    <mergeCell ref="P47:P54"/>
    <mergeCell ref="P56:P64"/>
    <mergeCell ref="V79:V80"/>
    <mergeCell ref="AB22:AB23"/>
    <mergeCell ref="AB27:AB28"/>
    <mergeCell ref="AB29:AB30"/>
    <mergeCell ref="AB31:AB32"/>
    <mergeCell ref="AB57:AB58"/>
    <mergeCell ref="AB62:AB63"/>
    <mergeCell ref="AB64:AB65"/>
    <mergeCell ref="AC86:AC89"/>
    <mergeCell ref="AC91:AC94"/>
    <mergeCell ref="A17:M24"/>
    <mergeCell ref="AC31:AD32"/>
    <mergeCell ref="AC62:AD63"/>
    <mergeCell ref="AC64:AD65"/>
    <mergeCell ref="AC57:AD58"/>
    <mergeCell ref="P79:Q80"/>
    <mergeCell ref="R79:S80"/>
    <mergeCell ref="T79:U80"/>
    <mergeCell ref="W79:X80"/>
    <mergeCell ref="Y79:Z80"/>
    <mergeCell ref="B79:F80"/>
    <mergeCell ref="G79:J80"/>
    <mergeCell ref="L79:O80"/>
    <mergeCell ref="P89:Z91"/>
    <mergeCell ref="P92:Z94"/>
    <mergeCell ref="A89:B91"/>
    <mergeCell ref="C89:L91"/>
    <mergeCell ref="M89:O91"/>
    <mergeCell ref="A92:B94"/>
    <mergeCell ref="C92:L94"/>
    <mergeCell ref="M92:O94"/>
    <mergeCell ref="A95:B97"/>
    <mergeCell ref="C95:L97"/>
    <mergeCell ref="M95:O97"/>
    <mergeCell ref="P95:Z97"/>
    <mergeCell ref="A98:B100"/>
    <mergeCell ref="C98:L100"/>
    <mergeCell ref="M98:O100"/>
    <mergeCell ref="H105:J111"/>
    <mergeCell ref="K105:Z111"/>
    <mergeCell ref="P98:Z100"/>
    <mergeCell ref="A103:G111"/>
    <mergeCell ref="AC22:AD23"/>
    <mergeCell ref="O23:R24"/>
    <mergeCell ref="S23:Z24"/>
    <mergeCell ref="AC27:AD28"/>
    <mergeCell ref="AC29:AD30"/>
    <mergeCell ref="A1:Z2"/>
  </mergeCells>
  <dataValidations count="8">
    <dataValidation type="list" allowBlank="1" showErrorMessage="1" sqref="S19">
      <formula1>"日本-現代,美國-現代,美國-1920,香港-現代,中國-現代,中國-古代,歐洲-1500,中國上海-1920"</formula1>
    </dataValidation>
    <dataValidation type="list" allowBlank="1" sqref="D12">
      <formula1>"自定職業,會計師,雜技演員,演員-戲劇演員,演員-電影演員,中介調查員,動物訓練師,古董商,建築師,藝術家,精神病院護工,運動員,運動員(高爾夫球),運動員(遊泳/ 跳水),運動員(網球),運動員(田徑),運動經理,酒保,獵人,書商,賞金獵人,拳擊手、摔跤手,管家、男僕、女僕,神職人員,神職人員-天主教牧師,神職人員-新教牧師,神職人員-猶太教拉比,神職人員-神道教神官、巫女,牛仔,工匠,罪犯-刺客,罪犯-銀行劫匪,罪犯-打手、暴徒,罪犯-竊賊,罪犯-欺詐師,罪犯-獨行罪犯,罪犯-贓物販子,罪犯-贗造者,"&amp;"罪犯-走私者,罪犯-混混,罪犯-賭博莊家,罪犯-放高利貸者,罪犯-扒手,罪犯-地下錢莊,罪犯-黑律師,教團首領,設計師,潛水員,流浪者,司機-私人司機,司機-司機,司機-出租車司機,司機-公交車司機,編輯,政府官員,工程師,藝人,農民,司法人員,消防員,駐外記者,法醫,賭徒,黑幫-黑幫老大,黑幫-馬仔,紳士、淑女,游民,勤雜護工,法官,實驗室助理,工人-非熟練工人,工人-伐木工,工人-礦工,律師,技師,軍官,傳教士,登山家,博物館管理員,音樂家,護士,神秘學家,旅行家,超心理學家,藥劑師,攝影師-攝影師,"&amp;"攝影師-攝影記者,飛行員-飛行員,私家偵探,淘金客,性工作者,精神病學家,心理學家、精神分析學家,研究員,海員-軍艦海員,海員-民船海員,推銷員,科學家,秘書,店老板,士兵、海軍陸戰隊士兵,間諜,學生、實習生,替身演員,部落成員,殯葬師,工會活動家,服務生,白領工人-職員、主管,白領工人-中高層管理人員,狂熱者,飼養員,發言人,專欄作家,撰稿人,電影攝制人員,園丁、掘墓人,古典音樂家,賽車手/ 賽艇手,電台播音員,小企業家,舞台工作人員,星探,隊醫,=====現代====,程序員、電子工程師(現代),黑客"&amp;"/駭客(現代),除魅師(現代),====2015====,動物輔助治療師,護士,急診醫生,整形外科醫生,外科醫生、齒科醫生,精神科醫生,黑醫生,海警,科學搜查研究員,山嶽救助隊員,消防員,藝術家,舞者,設計師,服飾類藝術家,陸地自衛隊員,海上自衛隊員,自衛隊飛行員,民間軍事公司成員,敏捷系運動員,力量系運動員,體力系運動員,冒險家教授,評論家,偶像、歌手,播音員、主持人,搞笑藝人,運動員藝人,電視解說員,網路明星,演員,經紀人,鬼魂獵人,占卜師、靈媒師,管家、女僕,銷售員,牛郎、陪酒女,技工,廚師,賭徒,"&amp;"街頭混混,網路犯罪者,傭兵,民選議員,自宅警衛員,壯漢保鏢,電視遊戲測試員,錄影記者,====原作向====,文物學家(原作向),考古學家(原作向),作家(原作向),罪犯-女飛賊(古典),業餘藝術愛好者(原作向),醫生(原作向),記者(原作向)-調查記者,記者(原作向)-通訊記者,圖書館管理員(原作向),警方(原作向)-警探,警方(原作向)-巡警,教授(原作向),====古典====,精神病醫生(古典),探險家(古典),飛行員-特技飛行員(古典),大使(古典),保釋擔保人(古典),社會主義者、激進主義者("&amp;"古典),執事/ 長老(古典),牙醫(古典),內科醫生(古典),整形醫生(古典),實地調研員(古典),摩登女郎(古典),司法科學家(古典),瘋癲僧(古典),商船隊船員(古典),推銷員-《聖經》推銷員(古典),推銷員-旅行推銷員(古典),證券經紀人(古典),勘測員(古典),電話接線員(古典),醫療技術員(古典),尋寶獵人(古典),西部治安官(古典)"</formula1>
    </dataValidation>
    <dataValidation type="list" allowBlank="1" sqref="D13 H13">
      <formula1>"力量,敏捷,意志,體質,外貌,教育,體型,/"</formula1>
    </dataValidation>
    <dataValidation type="list" allowBlank="1" sqref="V14 X14 A27 A29:A32 A34:A44 A46:A50 A52:A72 A74:A76 O27:O37 O39:O43 O46:O64 O66:O70 O72:O76">
      <formula1>"☐,☑"</formula1>
    </dataValidation>
    <dataValidation type="list" allowBlank="1" sqref="K104">
      <formula1>"【戰場經驗包】免疫目擊屍體和重傷的 SAN 損失。,【警察經驗包】免疫目擊屍體的 SAN 損失。,【罪犯經歷包】免疫目擊屍體、目擊或進行謀殺或對人類暴力時 SAN 損失。,【醫療經驗包】免疫目擊屍體和重傷的 SAN 損失。,【神話經驗包】探索者擁有克蘇魯神話知識"</formula1>
    </dataValidation>
    <dataValidation type="list" allowBlank="1" sqref="Q15">
      <formula1>"是,否"</formula1>
    </dataValidation>
    <dataValidation type="list" allowBlank="1" sqref="Q16">
      <formula1>"無,臨時性瘋狂,不定性瘋狂"</formula1>
    </dataValidation>
    <dataValidation type="list" allowBlank="1" sqref="K103">
      <formula1>"形象描述,特質,思想與信念,重要之人,意義非凡之地,寶貴之物"</formula1>
    </dataValidation>
  </dataValidations>
  <printOptions horizontalCentered="1"/>
  <pageMargins left="0.35" right="0.35" top="0.6" bottom="0.6" header="0" footer="0"/>
  <pageSetup paperSize="9" fitToHeight="0" pageOrder="overThenDown" orientation="portrait"/>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674EA7"/>
    <outlinePr summaryBelow="0" summaryRight="0"/>
  </sheetPr>
  <dimension ref="A1:W95"/>
  <sheetViews>
    <sheetView workbookViewId="0">
      <pane ySplit="2" topLeftCell="A3" activePane="bottomLeft" state="frozen"/>
      <selection/>
      <selection pane="bottomLeft" activeCell="B4" sqref="B4"/>
    </sheetView>
  </sheetViews>
  <sheetFormatPr defaultColWidth="11.2166666666667" defaultRowHeight="15" customHeight="1"/>
  <cols>
    <col min="1" max="1" width="0.333333333333333" customWidth="1"/>
    <col min="2" max="2" width="4.10833333333333" customWidth="1"/>
    <col min="3" max="3" width="7.33333333333333" customWidth="1"/>
    <col min="4" max="4" width="7.44166666666667" customWidth="1"/>
    <col min="5" max="6" width="27.4416666666667" customWidth="1"/>
    <col min="7" max="7" width="29.1083333333333" customWidth="1"/>
    <col min="8" max="8" width="32" customWidth="1"/>
    <col min="9" max="9" width="19.6666666666667" customWidth="1"/>
    <col min="10" max="21" width="4.10833333333333" customWidth="1"/>
    <col min="22" max="23" width="11.5583333333333" customWidth="1"/>
  </cols>
  <sheetData>
    <row r="1" ht="4.5" customHeight="1" spans="1:23">
      <c r="A1" s="15"/>
      <c r="B1" s="15"/>
      <c r="C1" s="16"/>
      <c r="D1" s="17"/>
      <c r="E1" s="18"/>
      <c r="F1" s="18"/>
      <c r="G1" s="18"/>
      <c r="H1" s="18"/>
      <c r="I1" s="18"/>
      <c r="J1" s="28"/>
      <c r="K1" s="28"/>
      <c r="L1" s="29"/>
      <c r="M1" s="28"/>
      <c r="N1" s="29"/>
      <c r="O1" s="28"/>
      <c r="P1" s="28"/>
      <c r="Q1" s="28"/>
      <c r="R1" s="29"/>
      <c r="S1" s="29"/>
      <c r="T1" s="29"/>
      <c r="U1" s="29"/>
      <c r="V1" s="18"/>
      <c r="W1" s="18"/>
    </row>
    <row r="2" ht="14.25" spans="1:23">
      <c r="A2" s="19"/>
      <c r="B2" s="20" t="s">
        <v>675</v>
      </c>
      <c r="C2" s="21" t="s">
        <v>776</v>
      </c>
      <c r="D2" s="21" t="s">
        <v>4173</v>
      </c>
      <c r="E2" s="21" t="s">
        <v>1478</v>
      </c>
      <c r="F2" s="21" t="s">
        <v>1468</v>
      </c>
      <c r="G2" s="21" t="s">
        <v>1479</v>
      </c>
      <c r="H2" s="21" t="s">
        <v>4174</v>
      </c>
      <c r="I2" s="21" t="s">
        <v>1481</v>
      </c>
      <c r="J2" s="20" t="s">
        <v>11</v>
      </c>
      <c r="K2" s="20" t="s">
        <v>15</v>
      </c>
      <c r="L2" s="20" t="s">
        <v>18</v>
      </c>
      <c r="M2" s="20" t="s">
        <v>21</v>
      </c>
      <c r="N2" s="20" t="s">
        <v>27</v>
      </c>
      <c r="O2" s="20" t="s">
        <v>29</v>
      </c>
      <c r="P2" s="20" t="s">
        <v>447</v>
      </c>
      <c r="Q2" s="20" t="s">
        <v>31</v>
      </c>
      <c r="R2" s="20" t="s">
        <v>4175</v>
      </c>
      <c r="S2" s="20" t="s">
        <v>4176</v>
      </c>
      <c r="T2" s="20" t="s">
        <v>117</v>
      </c>
      <c r="U2" s="20" t="s">
        <v>4177</v>
      </c>
      <c r="V2" s="21" t="s">
        <v>1482</v>
      </c>
      <c r="W2" s="21" t="s">
        <v>4178</v>
      </c>
    </row>
    <row r="3" ht="363" spans="1:23">
      <c r="A3" s="22"/>
      <c r="B3" s="23">
        <v>1001</v>
      </c>
      <c r="C3" s="24" t="s">
        <v>4179</v>
      </c>
      <c r="D3" s="24" t="s">
        <v>4180</v>
      </c>
      <c r="E3" s="24" t="s">
        <v>4181</v>
      </c>
      <c r="F3" s="24" t="s">
        <v>4182</v>
      </c>
      <c r="G3" s="24" t="s">
        <v>4183</v>
      </c>
      <c r="H3" s="24" t="s">
        <v>4184</v>
      </c>
      <c r="I3" s="24" t="s">
        <v>4185</v>
      </c>
      <c r="J3" s="23">
        <v>90</v>
      </c>
      <c r="K3" s="23">
        <v>50</v>
      </c>
      <c r="L3" s="23">
        <v>90</v>
      </c>
      <c r="M3" s="23">
        <v>67</v>
      </c>
      <c r="N3" s="23">
        <v>50</v>
      </c>
      <c r="O3" s="23">
        <v>50</v>
      </c>
      <c r="P3" s="23"/>
      <c r="Q3" s="23"/>
      <c r="R3" s="23">
        <v>14</v>
      </c>
      <c r="S3" s="23" t="s">
        <v>3449</v>
      </c>
      <c r="T3" s="23">
        <v>2</v>
      </c>
      <c r="U3" s="23">
        <v>10</v>
      </c>
      <c r="V3" s="24" t="s">
        <v>4186</v>
      </c>
      <c r="W3" s="30" t="s">
        <v>4187</v>
      </c>
    </row>
    <row r="4" ht="409.5" spans="1:23">
      <c r="A4" s="22"/>
      <c r="B4" s="25">
        <v>1002</v>
      </c>
      <c r="C4" s="26" t="s">
        <v>4188</v>
      </c>
      <c r="D4" s="26" t="s">
        <v>4189</v>
      </c>
      <c r="E4" s="26" t="s">
        <v>4190</v>
      </c>
      <c r="F4" s="26" t="s">
        <v>4191</v>
      </c>
      <c r="G4" s="26" t="s">
        <v>4192</v>
      </c>
      <c r="H4" s="26" t="s">
        <v>4193</v>
      </c>
      <c r="I4" s="26" t="s">
        <v>4194</v>
      </c>
      <c r="J4" s="25">
        <v>260</v>
      </c>
      <c r="K4" s="25">
        <v>200</v>
      </c>
      <c r="L4" s="25">
        <v>260</v>
      </c>
      <c r="M4" s="25">
        <v>35</v>
      </c>
      <c r="N4" s="25">
        <v>90</v>
      </c>
      <c r="O4" s="25">
        <v>90</v>
      </c>
      <c r="P4" s="25"/>
      <c r="Q4" s="25"/>
      <c r="R4" s="25">
        <v>46</v>
      </c>
      <c r="S4" s="25" t="s">
        <v>4195</v>
      </c>
      <c r="T4" s="25">
        <v>6</v>
      </c>
      <c r="U4" s="25">
        <v>18</v>
      </c>
      <c r="V4" s="26" t="s">
        <v>4196</v>
      </c>
      <c r="W4" s="31" t="s">
        <v>4197</v>
      </c>
    </row>
    <row r="5" ht="409.5" spans="1:23">
      <c r="A5" s="22"/>
      <c r="B5" s="23">
        <v>1003</v>
      </c>
      <c r="C5" s="24" t="s">
        <v>4198</v>
      </c>
      <c r="D5" s="24" t="s">
        <v>4199</v>
      </c>
      <c r="E5" s="24" t="s">
        <v>4200</v>
      </c>
      <c r="F5" s="24" t="s">
        <v>4201</v>
      </c>
      <c r="G5" s="24" t="s">
        <v>4202</v>
      </c>
      <c r="H5" s="24" t="s">
        <v>4203</v>
      </c>
      <c r="I5" s="24" t="s">
        <v>4204</v>
      </c>
      <c r="J5" s="23" t="s">
        <v>4205</v>
      </c>
      <c r="K5" s="23" t="s">
        <v>4206</v>
      </c>
      <c r="L5" s="23" t="s">
        <v>4207</v>
      </c>
      <c r="M5" s="23" t="s">
        <v>4208</v>
      </c>
      <c r="N5" s="23" t="s">
        <v>4209</v>
      </c>
      <c r="O5" s="23" t="s">
        <v>4210</v>
      </c>
      <c r="P5" s="23"/>
      <c r="Q5" s="23"/>
      <c r="R5" s="23" t="s">
        <v>4211</v>
      </c>
      <c r="S5" s="23" t="s">
        <v>4211</v>
      </c>
      <c r="T5" s="23">
        <v>0</v>
      </c>
      <c r="U5" s="23" t="s">
        <v>4212</v>
      </c>
      <c r="V5" s="24" t="s">
        <v>4213</v>
      </c>
      <c r="W5" s="30" t="s">
        <v>4214</v>
      </c>
    </row>
    <row r="6" ht="346.5" spans="1:23">
      <c r="A6" s="22"/>
      <c r="B6" s="25">
        <v>1004</v>
      </c>
      <c r="C6" s="26" t="s">
        <v>4215</v>
      </c>
      <c r="D6" s="26" t="s">
        <v>4216</v>
      </c>
      <c r="E6" s="26" t="s">
        <v>4217</v>
      </c>
      <c r="F6" s="26" t="s">
        <v>4218</v>
      </c>
      <c r="G6" s="26" t="s">
        <v>4219</v>
      </c>
      <c r="H6" s="26" t="s">
        <v>4220</v>
      </c>
      <c r="I6" s="26" t="s">
        <v>4221</v>
      </c>
      <c r="J6" s="25" t="s">
        <v>4222</v>
      </c>
      <c r="K6" s="25">
        <v>70</v>
      </c>
      <c r="L6" s="25">
        <v>65</v>
      </c>
      <c r="M6" s="25">
        <v>35</v>
      </c>
      <c r="N6" s="25">
        <v>65</v>
      </c>
      <c r="O6" s="25">
        <v>100</v>
      </c>
      <c r="P6" s="25"/>
      <c r="Q6" s="25"/>
      <c r="R6" s="25">
        <v>13</v>
      </c>
      <c r="S6" s="25">
        <v>0</v>
      </c>
      <c r="T6" s="25">
        <v>0</v>
      </c>
      <c r="U6" s="25">
        <v>20</v>
      </c>
      <c r="V6" s="26">
        <v>8</v>
      </c>
      <c r="W6" s="26"/>
    </row>
    <row r="7" ht="409.5" spans="1:23">
      <c r="A7" s="22"/>
      <c r="B7" s="23">
        <v>1005</v>
      </c>
      <c r="C7" s="24" t="s">
        <v>4223</v>
      </c>
      <c r="D7" s="24" t="s">
        <v>4224</v>
      </c>
      <c r="E7" s="24" t="s">
        <v>4225</v>
      </c>
      <c r="F7" s="24" t="s">
        <v>4226</v>
      </c>
      <c r="G7" s="24" t="s">
        <v>4227</v>
      </c>
      <c r="H7" s="24" t="s">
        <v>4228</v>
      </c>
      <c r="I7" s="24" t="s">
        <v>4229</v>
      </c>
      <c r="J7" s="23">
        <v>260</v>
      </c>
      <c r="K7" s="23">
        <v>250</v>
      </c>
      <c r="L7" s="23">
        <v>300</v>
      </c>
      <c r="M7" s="23">
        <v>100</v>
      </c>
      <c r="N7" s="23">
        <v>100</v>
      </c>
      <c r="O7" s="23">
        <v>150</v>
      </c>
      <c r="P7" s="23"/>
      <c r="Q7" s="23"/>
      <c r="R7" s="23">
        <v>55</v>
      </c>
      <c r="S7" s="945" t="s">
        <v>4230</v>
      </c>
      <c r="T7" s="23">
        <v>7</v>
      </c>
      <c r="U7" s="23">
        <v>30</v>
      </c>
      <c r="V7" s="24" t="s">
        <v>4231</v>
      </c>
      <c r="W7" s="30" t="s">
        <v>4232</v>
      </c>
    </row>
    <row r="8" ht="409.5" spans="1:23">
      <c r="A8" s="22"/>
      <c r="B8" s="25">
        <v>1006</v>
      </c>
      <c r="C8" s="26" t="s">
        <v>4233</v>
      </c>
      <c r="D8" s="26" t="s">
        <v>4234</v>
      </c>
      <c r="E8" s="26" t="s">
        <v>4235</v>
      </c>
      <c r="F8" s="26" t="s">
        <v>4236</v>
      </c>
      <c r="G8" s="26" t="s">
        <v>4237</v>
      </c>
      <c r="H8" s="26" t="s">
        <v>4238</v>
      </c>
      <c r="I8" s="26" t="s">
        <v>4239</v>
      </c>
      <c r="J8" s="25">
        <v>220</v>
      </c>
      <c r="K8" s="25">
        <v>80</v>
      </c>
      <c r="L8" s="25">
        <v>220</v>
      </c>
      <c r="M8" s="25">
        <v>80</v>
      </c>
      <c r="N8" s="25">
        <v>70</v>
      </c>
      <c r="O8" s="25">
        <v>90</v>
      </c>
      <c r="P8" s="25"/>
      <c r="Q8" s="25"/>
      <c r="R8" s="25">
        <v>30</v>
      </c>
      <c r="S8" s="25" t="s">
        <v>4240</v>
      </c>
      <c r="T8" s="25">
        <v>5</v>
      </c>
      <c r="U8" s="25">
        <v>18</v>
      </c>
      <c r="V8" s="26">
        <v>8</v>
      </c>
      <c r="W8" s="31" t="s">
        <v>4241</v>
      </c>
    </row>
    <row r="9" ht="409.5" spans="1:23">
      <c r="A9" s="22"/>
      <c r="B9" s="23">
        <v>1007</v>
      </c>
      <c r="C9" s="24" t="s">
        <v>4242</v>
      </c>
      <c r="D9" s="24" t="s">
        <v>4243</v>
      </c>
      <c r="E9" s="24" t="s">
        <v>4244</v>
      </c>
      <c r="F9" s="24" t="s">
        <v>4245</v>
      </c>
      <c r="G9" s="24" t="s">
        <v>4246</v>
      </c>
      <c r="H9" s="24" t="s">
        <v>4247</v>
      </c>
      <c r="I9" s="24" t="s">
        <v>4248</v>
      </c>
      <c r="J9" s="23">
        <v>70</v>
      </c>
      <c r="K9" s="23">
        <v>50</v>
      </c>
      <c r="L9" s="23">
        <v>80</v>
      </c>
      <c r="M9" s="23">
        <v>50</v>
      </c>
      <c r="N9" s="23">
        <v>65</v>
      </c>
      <c r="O9" s="23">
        <v>50</v>
      </c>
      <c r="P9" s="23"/>
      <c r="Q9" s="23"/>
      <c r="R9" s="23">
        <v>13</v>
      </c>
      <c r="S9" s="23" t="s">
        <v>3531</v>
      </c>
      <c r="T9" s="23">
        <v>1</v>
      </c>
      <c r="U9" s="23">
        <v>10</v>
      </c>
      <c r="V9" s="24" t="s">
        <v>4249</v>
      </c>
      <c r="W9" s="30" t="s">
        <v>4250</v>
      </c>
    </row>
    <row r="10" ht="409.5" spans="1:23">
      <c r="A10" s="22"/>
      <c r="B10" s="25">
        <v>1008</v>
      </c>
      <c r="C10" s="26" t="s">
        <v>4251</v>
      </c>
      <c r="D10" s="26" t="s">
        <v>4252</v>
      </c>
      <c r="E10" s="26" t="s">
        <v>4253</v>
      </c>
      <c r="F10" s="26" t="s">
        <v>4254</v>
      </c>
      <c r="G10" s="26" t="s">
        <v>4255</v>
      </c>
      <c r="H10" s="26" t="s">
        <v>4256</v>
      </c>
      <c r="I10" s="26" t="s">
        <v>4257</v>
      </c>
      <c r="J10" s="25">
        <v>65</v>
      </c>
      <c r="K10" s="25">
        <v>65</v>
      </c>
      <c r="L10" s="25">
        <v>50</v>
      </c>
      <c r="M10" s="25">
        <v>65</v>
      </c>
      <c r="N10" s="25">
        <v>65</v>
      </c>
      <c r="O10" s="25">
        <v>50</v>
      </c>
      <c r="P10" s="25">
        <v>35</v>
      </c>
      <c r="Q10" s="25"/>
      <c r="R10" s="25">
        <v>11</v>
      </c>
      <c r="S10" s="25" t="s">
        <v>494</v>
      </c>
      <c r="T10" s="25">
        <v>0</v>
      </c>
      <c r="U10" s="25">
        <v>10</v>
      </c>
      <c r="V10" s="26" t="s">
        <v>4258</v>
      </c>
      <c r="W10" s="31" t="s">
        <v>4259</v>
      </c>
    </row>
    <row r="11" ht="409.5" spans="1:23">
      <c r="A11" s="22"/>
      <c r="B11" s="23">
        <v>1009</v>
      </c>
      <c r="C11" s="24" t="s">
        <v>4260</v>
      </c>
      <c r="D11" s="24" t="s">
        <v>4260</v>
      </c>
      <c r="E11" s="24" t="s">
        <v>4261</v>
      </c>
      <c r="F11" s="24" t="s">
        <v>4262</v>
      </c>
      <c r="G11" s="24"/>
      <c r="H11" s="24" t="s">
        <v>4263</v>
      </c>
      <c r="I11" s="24" t="s">
        <v>4264</v>
      </c>
      <c r="J11" s="23">
        <v>2525</v>
      </c>
      <c r="K11" s="23">
        <v>755</v>
      </c>
      <c r="L11" s="23">
        <v>2775</v>
      </c>
      <c r="M11" s="23">
        <v>10</v>
      </c>
      <c r="N11" s="23">
        <v>35</v>
      </c>
      <c r="O11" s="23">
        <v>170</v>
      </c>
      <c r="P11" s="23"/>
      <c r="Q11" s="23"/>
      <c r="R11" s="23">
        <v>353</v>
      </c>
      <c r="S11" s="23" t="s">
        <v>4265</v>
      </c>
      <c r="T11" s="23">
        <v>65</v>
      </c>
      <c r="U11" s="23">
        <v>34</v>
      </c>
      <c r="V11" s="24" t="s">
        <v>4266</v>
      </c>
      <c r="W11" s="30" t="s">
        <v>4267</v>
      </c>
    </row>
    <row r="12" ht="231" spans="1:23">
      <c r="A12" s="22"/>
      <c r="B12" s="25">
        <v>1010</v>
      </c>
      <c r="C12" s="26" t="s">
        <v>4268</v>
      </c>
      <c r="D12" s="26" t="s">
        <v>4269</v>
      </c>
      <c r="E12" s="26" t="s">
        <v>4270</v>
      </c>
      <c r="F12" s="26" t="s">
        <v>4271</v>
      </c>
      <c r="G12" s="26" t="s">
        <v>4272</v>
      </c>
      <c r="H12" s="26" t="s">
        <v>4273</v>
      </c>
      <c r="I12" s="26" t="s">
        <v>4274</v>
      </c>
      <c r="J12" s="25">
        <v>95</v>
      </c>
      <c r="K12" s="25">
        <v>80</v>
      </c>
      <c r="L12" s="25">
        <v>95</v>
      </c>
      <c r="M12" s="25">
        <v>50</v>
      </c>
      <c r="N12" s="25">
        <v>35</v>
      </c>
      <c r="O12" s="25">
        <v>50</v>
      </c>
      <c r="P12" s="25"/>
      <c r="Q12" s="25"/>
      <c r="R12" s="25">
        <v>17</v>
      </c>
      <c r="S12" s="25" t="s">
        <v>3449</v>
      </c>
      <c r="T12" s="25">
        <v>2</v>
      </c>
      <c r="U12" s="25">
        <v>10</v>
      </c>
      <c r="V12" s="26">
        <v>7</v>
      </c>
      <c r="W12" s="31" t="s">
        <v>4275</v>
      </c>
    </row>
    <row r="13" ht="409.5" spans="1:23">
      <c r="A13" s="22"/>
      <c r="B13" s="23">
        <v>1011</v>
      </c>
      <c r="C13" s="24" t="s">
        <v>4276</v>
      </c>
      <c r="D13" s="24" t="s">
        <v>4277</v>
      </c>
      <c r="E13" s="24" t="s">
        <v>4278</v>
      </c>
      <c r="F13" s="24" t="s">
        <v>4279</v>
      </c>
      <c r="G13" s="24" t="s">
        <v>4280</v>
      </c>
      <c r="H13" s="24" t="s">
        <v>4281</v>
      </c>
      <c r="I13" s="24" t="s">
        <v>4282</v>
      </c>
      <c r="J13" s="23">
        <v>190</v>
      </c>
      <c r="K13" s="23">
        <v>110</v>
      </c>
      <c r="L13" s="23">
        <v>140</v>
      </c>
      <c r="M13" s="23">
        <v>80</v>
      </c>
      <c r="N13" s="23">
        <v>80</v>
      </c>
      <c r="O13" s="23">
        <v>50</v>
      </c>
      <c r="P13" s="23"/>
      <c r="Q13" s="23"/>
      <c r="R13" s="23">
        <v>25</v>
      </c>
      <c r="S13" s="23" t="s">
        <v>4283</v>
      </c>
      <c r="T13" s="23">
        <v>4</v>
      </c>
      <c r="U13" s="23">
        <v>10</v>
      </c>
      <c r="V13" s="24" t="s">
        <v>4284</v>
      </c>
      <c r="W13" s="30" t="s">
        <v>4285</v>
      </c>
    </row>
    <row r="14" ht="396" spans="1:23">
      <c r="A14" s="22"/>
      <c r="B14" s="25">
        <v>1012</v>
      </c>
      <c r="C14" s="26" t="s">
        <v>4286</v>
      </c>
      <c r="D14" s="26" t="s">
        <v>4287</v>
      </c>
      <c r="E14" s="26" t="s">
        <v>4288</v>
      </c>
      <c r="F14" s="26" t="s">
        <v>4289</v>
      </c>
      <c r="G14" s="26" t="s">
        <v>4290</v>
      </c>
      <c r="H14" s="26" t="s">
        <v>4291</v>
      </c>
      <c r="I14" s="26" t="s">
        <v>4292</v>
      </c>
      <c r="J14" s="25" t="s">
        <v>4206</v>
      </c>
      <c r="K14" s="25">
        <v>35</v>
      </c>
      <c r="L14" s="25">
        <v>1</v>
      </c>
      <c r="M14" s="25">
        <v>80</v>
      </c>
      <c r="N14" s="25">
        <v>50</v>
      </c>
      <c r="O14" s="25">
        <v>65</v>
      </c>
      <c r="P14" s="25"/>
      <c r="Q14" s="25"/>
      <c r="R14" s="25">
        <v>3</v>
      </c>
      <c r="S14" s="25" t="s">
        <v>4211</v>
      </c>
      <c r="T14" s="25">
        <v>-2</v>
      </c>
      <c r="U14" s="25">
        <v>13</v>
      </c>
      <c r="V14" s="26" t="s">
        <v>4293</v>
      </c>
      <c r="W14" s="31" t="s">
        <v>4294</v>
      </c>
    </row>
    <row r="15" ht="409.5" spans="1:23">
      <c r="A15" s="22"/>
      <c r="B15" s="23">
        <v>1013</v>
      </c>
      <c r="C15" s="24" t="s">
        <v>4295</v>
      </c>
      <c r="D15" s="24" t="s">
        <v>4296</v>
      </c>
      <c r="E15" s="24" t="s">
        <v>4297</v>
      </c>
      <c r="F15" s="24" t="s">
        <v>4298</v>
      </c>
      <c r="G15" s="24" t="s">
        <v>4299</v>
      </c>
      <c r="H15" s="24" t="s">
        <v>4300</v>
      </c>
      <c r="I15" s="24" t="s">
        <v>4301</v>
      </c>
      <c r="J15" s="23">
        <v>250</v>
      </c>
      <c r="K15" s="23">
        <v>125</v>
      </c>
      <c r="L15" s="23">
        <v>250</v>
      </c>
      <c r="M15" s="23">
        <v>65</v>
      </c>
      <c r="N15" s="23">
        <v>70</v>
      </c>
      <c r="O15" s="23">
        <v>80</v>
      </c>
      <c r="P15" s="23"/>
      <c r="Q15" s="23"/>
      <c r="R15" s="23">
        <v>37</v>
      </c>
      <c r="S15" s="23" t="s">
        <v>4302</v>
      </c>
      <c r="T15" s="23">
        <v>6</v>
      </c>
      <c r="U15" s="23">
        <v>16</v>
      </c>
      <c r="V15" s="24" t="s">
        <v>4303</v>
      </c>
      <c r="W15" s="30" t="s">
        <v>4304</v>
      </c>
    </row>
    <row r="16" ht="409.5" spans="1:23">
      <c r="A16" s="22"/>
      <c r="B16" s="25">
        <v>1014</v>
      </c>
      <c r="C16" s="26" t="s">
        <v>4305</v>
      </c>
      <c r="D16" s="26" t="s">
        <v>4306</v>
      </c>
      <c r="E16" s="26" t="s">
        <v>4307</v>
      </c>
      <c r="F16" s="26" t="s">
        <v>4308</v>
      </c>
      <c r="G16" s="26" t="s">
        <v>4309</v>
      </c>
      <c r="H16" s="26" t="s">
        <v>4310</v>
      </c>
      <c r="I16" s="26" t="s">
        <v>4311</v>
      </c>
      <c r="J16" s="25">
        <v>90</v>
      </c>
      <c r="K16" s="25">
        <v>50</v>
      </c>
      <c r="L16" s="25">
        <v>120</v>
      </c>
      <c r="M16" s="25">
        <v>95</v>
      </c>
      <c r="N16" s="25">
        <v>65</v>
      </c>
      <c r="O16" s="25">
        <v>50</v>
      </c>
      <c r="P16" s="25"/>
      <c r="Q16" s="25"/>
      <c r="R16" s="25">
        <v>17</v>
      </c>
      <c r="S16" s="25" t="s">
        <v>3364</v>
      </c>
      <c r="T16" s="25">
        <v>3</v>
      </c>
      <c r="U16" s="25">
        <v>10</v>
      </c>
      <c r="V16" s="26">
        <v>12</v>
      </c>
      <c r="W16" s="26"/>
    </row>
    <row r="17" ht="214.5" spans="1:23">
      <c r="A17" s="22"/>
      <c r="B17" s="23">
        <v>1015</v>
      </c>
      <c r="C17" s="24" t="s">
        <v>4312</v>
      </c>
      <c r="D17" s="24" t="s">
        <v>4313</v>
      </c>
      <c r="E17" s="24" t="s">
        <v>4314</v>
      </c>
      <c r="F17" s="24" t="s">
        <v>4315</v>
      </c>
      <c r="G17" s="24"/>
      <c r="H17" s="24" t="s">
        <v>4316</v>
      </c>
      <c r="I17" s="24" t="s">
        <v>4317</v>
      </c>
      <c r="J17" s="23">
        <v>110</v>
      </c>
      <c r="K17" s="23">
        <v>70</v>
      </c>
      <c r="L17" s="23">
        <v>130</v>
      </c>
      <c r="M17" s="23">
        <v>65</v>
      </c>
      <c r="N17" s="23">
        <v>15</v>
      </c>
      <c r="O17" s="23">
        <v>50</v>
      </c>
      <c r="P17" s="23"/>
      <c r="Q17" s="23"/>
      <c r="R17" s="23">
        <v>20</v>
      </c>
      <c r="S17" s="23" t="s">
        <v>3364</v>
      </c>
      <c r="T17" s="23">
        <v>3</v>
      </c>
      <c r="U17" s="23">
        <v>10</v>
      </c>
      <c r="V17" s="24">
        <v>10</v>
      </c>
      <c r="W17" s="24"/>
    </row>
    <row r="18" ht="313.5" spans="1:23">
      <c r="A18" s="22"/>
      <c r="B18" s="25">
        <v>1016</v>
      </c>
      <c r="C18" s="26" t="s">
        <v>4318</v>
      </c>
      <c r="D18" s="26" t="s">
        <v>4319</v>
      </c>
      <c r="E18" s="26" t="s">
        <v>4320</v>
      </c>
      <c r="F18" s="26" t="s">
        <v>4321</v>
      </c>
      <c r="G18" s="26" t="s">
        <v>4322</v>
      </c>
      <c r="H18" s="26" t="s">
        <v>4323</v>
      </c>
      <c r="I18" s="26" t="s">
        <v>4324</v>
      </c>
      <c r="J18" s="25">
        <v>80</v>
      </c>
      <c r="K18" s="25">
        <v>65</v>
      </c>
      <c r="L18" s="25">
        <v>65</v>
      </c>
      <c r="M18" s="25">
        <v>65</v>
      </c>
      <c r="N18" s="25">
        <v>65</v>
      </c>
      <c r="O18" s="25">
        <v>65</v>
      </c>
      <c r="P18" s="25"/>
      <c r="Q18" s="25"/>
      <c r="R18" s="25">
        <v>13</v>
      </c>
      <c r="S18" s="25" t="s">
        <v>3531</v>
      </c>
      <c r="T18" s="25">
        <v>1</v>
      </c>
      <c r="U18" s="25">
        <v>13</v>
      </c>
      <c r="V18" s="26">
        <v>9</v>
      </c>
      <c r="W18" s="26"/>
    </row>
    <row r="19" ht="247.5" spans="1:23">
      <c r="A19" s="22"/>
      <c r="B19" s="23">
        <v>1017</v>
      </c>
      <c r="C19" s="24" t="s">
        <v>4325</v>
      </c>
      <c r="D19" s="24" t="s">
        <v>4326</v>
      </c>
      <c r="E19" s="24" t="s">
        <v>4327</v>
      </c>
      <c r="F19" s="24" t="s">
        <v>4328</v>
      </c>
      <c r="G19" s="24" t="s">
        <v>4329</v>
      </c>
      <c r="H19" s="24" t="s">
        <v>4330</v>
      </c>
      <c r="I19" s="24" t="s">
        <v>4331</v>
      </c>
      <c r="J19" s="23">
        <v>50</v>
      </c>
      <c r="K19" s="23">
        <v>105</v>
      </c>
      <c r="L19" s="23">
        <v>65</v>
      </c>
      <c r="M19" s="23">
        <v>15</v>
      </c>
      <c r="N19" s="23">
        <v>65</v>
      </c>
      <c r="O19" s="23">
        <v>50</v>
      </c>
      <c r="P19" s="23"/>
      <c r="Q19" s="23"/>
      <c r="R19" s="23">
        <v>17</v>
      </c>
      <c r="S19" s="23" t="s">
        <v>494</v>
      </c>
      <c r="T19" s="23">
        <v>0</v>
      </c>
      <c r="U19" s="23">
        <v>10</v>
      </c>
      <c r="V19" s="24">
        <v>5</v>
      </c>
      <c r="W19" s="24"/>
    </row>
    <row r="20" ht="409.5" spans="1:23">
      <c r="A20" s="22"/>
      <c r="B20" s="25">
        <v>1018</v>
      </c>
      <c r="C20" s="26" t="s">
        <v>4332</v>
      </c>
      <c r="D20" s="26" t="s">
        <v>4333</v>
      </c>
      <c r="E20" s="26" t="s">
        <v>4334</v>
      </c>
      <c r="F20" s="26" t="s">
        <v>4335</v>
      </c>
      <c r="G20" s="26" t="s">
        <v>4336</v>
      </c>
      <c r="H20" s="26" t="s">
        <v>4337</v>
      </c>
      <c r="I20" s="26" t="s">
        <v>4338</v>
      </c>
      <c r="J20" s="25">
        <v>155</v>
      </c>
      <c r="K20" s="25">
        <v>110</v>
      </c>
      <c r="L20" s="25">
        <v>155</v>
      </c>
      <c r="M20" s="25">
        <v>70</v>
      </c>
      <c r="N20" s="25">
        <v>75</v>
      </c>
      <c r="O20" s="25">
        <v>105</v>
      </c>
      <c r="P20" s="25"/>
      <c r="Q20" s="25"/>
      <c r="R20" s="25">
        <v>26</v>
      </c>
      <c r="S20" s="25" t="s">
        <v>4283</v>
      </c>
      <c r="T20" s="25">
        <v>4</v>
      </c>
      <c r="U20" s="25">
        <v>21</v>
      </c>
      <c r="V20" s="26">
        <v>9</v>
      </c>
      <c r="W20" s="26"/>
    </row>
    <row r="21" ht="409.5" spans="1:23">
      <c r="A21" s="22"/>
      <c r="B21" s="23">
        <v>1019</v>
      </c>
      <c r="C21" s="24" t="s">
        <v>4339</v>
      </c>
      <c r="D21" s="24" t="s">
        <v>4340</v>
      </c>
      <c r="E21" s="24" t="s">
        <v>4341</v>
      </c>
      <c r="F21" s="24" t="s">
        <v>4342</v>
      </c>
      <c r="G21" s="24" t="s">
        <v>4343</v>
      </c>
      <c r="H21" s="24" t="s">
        <v>4344</v>
      </c>
      <c r="I21" s="24" t="s">
        <v>4345</v>
      </c>
      <c r="J21" s="23">
        <v>210</v>
      </c>
      <c r="K21" s="23">
        <v>130</v>
      </c>
      <c r="L21" s="23">
        <v>320</v>
      </c>
      <c r="M21" s="23">
        <v>50</v>
      </c>
      <c r="N21" s="23">
        <v>100</v>
      </c>
      <c r="O21" s="23">
        <v>65</v>
      </c>
      <c r="P21" s="23"/>
      <c r="Q21" s="23"/>
      <c r="R21" s="23">
        <v>45</v>
      </c>
      <c r="S21" s="23" t="s">
        <v>4346</v>
      </c>
      <c r="T21" s="23">
        <v>7</v>
      </c>
      <c r="U21" s="23">
        <v>13</v>
      </c>
      <c r="V21" s="24">
        <v>7</v>
      </c>
      <c r="W21" s="24"/>
    </row>
    <row r="22" ht="409.5" spans="1:23">
      <c r="A22" s="22"/>
      <c r="B22" s="25">
        <v>1020</v>
      </c>
      <c r="C22" s="26" t="s">
        <v>4347</v>
      </c>
      <c r="D22" s="26" t="s">
        <v>4348</v>
      </c>
      <c r="E22" s="26" t="s">
        <v>4349</v>
      </c>
      <c r="F22" s="26" t="s">
        <v>4350</v>
      </c>
      <c r="G22" s="26" t="s">
        <v>4351</v>
      </c>
      <c r="H22" s="26" t="s">
        <v>4352</v>
      </c>
      <c r="I22" s="26" t="s">
        <v>4353</v>
      </c>
      <c r="J22" s="25">
        <v>80</v>
      </c>
      <c r="K22" s="25">
        <v>150</v>
      </c>
      <c r="L22" s="25">
        <v>85</v>
      </c>
      <c r="M22" s="25">
        <v>50</v>
      </c>
      <c r="N22" s="25">
        <v>85</v>
      </c>
      <c r="O22" s="25">
        <v>120</v>
      </c>
      <c r="P22" s="25"/>
      <c r="Q22" s="25"/>
      <c r="R22" s="25">
        <v>23</v>
      </c>
      <c r="S22" s="25" t="s">
        <v>3449</v>
      </c>
      <c r="T22" s="25">
        <v>2</v>
      </c>
      <c r="U22" s="25">
        <v>24</v>
      </c>
      <c r="V22" s="26" t="s">
        <v>4354</v>
      </c>
      <c r="W22" s="26"/>
    </row>
    <row r="23" ht="280.5" spans="1:23">
      <c r="A23" s="22"/>
      <c r="B23" s="23">
        <v>1021</v>
      </c>
      <c r="C23" s="24" t="s">
        <v>4355</v>
      </c>
      <c r="D23" s="24" t="s">
        <v>4356</v>
      </c>
      <c r="E23" s="24" t="s">
        <v>4357</v>
      </c>
      <c r="F23" s="24" t="s">
        <v>4358</v>
      </c>
      <c r="G23" s="24" t="s">
        <v>4359</v>
      </c>
      <c r="H23" s="24" t="s">
        <v>4360</v>
      </c>
      <c r="I23" s="24" t="s">
        <v>4361</v>
      </c>
      <c r="J23" s="23">
        <v>145</v>
      </c>
      <c r="K23" s="23">
        <v>50</v>
      </c>
      <c r="L23" s="23">
        <v>205</v>
      </c>
      <c r="M23" s="23">
        <v>65</v>
      </c>
      <c r="N23" s="23">
        <v>75</v>
      </c>
      <c r="O23" s="23">
        <v>105</v>
      </c>
      <c r="P23" s="23"/>
      <c r="Q23" s="23"/>
      <c r="R23" s="23">
        <v>25</v>
      </c>
      <c r="S23" s="23" t="s">
        <v>4283</v>
      </c>
      <c r="T23" s="23">
        <v>4</v>
      </c>
      <c r="U23" s="23">
        <v>21</v>
      </c>
      <c r="V23" s="24" t="s">
        <v>4362</v>
      </c>
      <c r="W23" s="24"/>
    </row>
    <row r="24" ht="409.5" spans="1:23">
      <c r="A24" s="22"/>
      <c r="B24" s="25">
        <v>1022</v>
      </c>
      <c r="C24" s="26" t="s">
        <v>4363</v>
      </c>
      <c r="D24" s="26" t="s">
        <v>4364</v>
      </c>
      <c r="E24" s="26" t="s">
        <v>4365</v>
      </c>
      <c r="F24" s="26" t="s">
        <v>4366</v>
      </c>
      <c r="G24" s="26" t="s">
        <v>4367</v>
      </c>
      <c r="H24" s="26" t="s">
        <v>4368</v>
      </c>
      <c r="I24" s="26" t="s">
        <v>4369</v>
      </c>
      <c r="J24" s="25">
        <v>200</v>
      </c>
      <c r="K24" s="25">
        <v>140</v>
      </c>
      <c r="L24" s="25">
        <v>250</v>
      </c>
      <c r="M24" s="25">
        <v>50</v>
      </c>
      <c r="N24" s="25">
        <v>100</v>
      </c>
      <c r="O24" s="25">
        <v>70</v>
      </c>
      <c r="P24" s="25"/>
      <c r="Q24" s="25"/>
      <c r="R24" s="25">
        <v>39</v>
      </c>
      <c r="S24" s="25" t="s">
        <v>4195</v>
      </c>
      <c r="T24" s="25">
        <v>6</v>
      </c>
      <c r="U24" s="25">
        <v>14</v>
      </c>
      <c r="V24" s="26" t="s">
        <v>4370</v>
      </c>
      <c r="W24" s="26"/>
    </row>
    <row r="25" ht="409.5" spans="1:23">
      <c r="A25" s="22"/>
      <c r="B25" s="23">
        <v>1023</v>
      </c>
      <c r="C25" s="24" t="s">
        <v>4371</v>
      </c>
      <c r="D25" s="24" t="s">
        <v>4372</v>
      </c>
      <c r="E25" s="24" t="s">
        <v>4373</v>
      </c>
      <c r="F25" s="24" t="s">
        <v>4374</v>
      </c>
      <c r="G25" s="24" t="s">
        <v>4375</v>
      </c>
      <c r="H25" s="24" t="s">
        <v>4376</v>
      </c>
      <c r="I25" s="24" t="s">
        <v>4377</v>
      </c>
      <c r="J25" s="23">
        <v>50</v>
      </c>
      <c r="K25" s="23">
        <v>50</v>
      </c>
      <c r="L25" s="23">
        <v>50</v>
      </c>
      <c r="M25" s="23">
        <v>70</v>
      </c>
      <c r="N25" s="23">
        <v>65</v>
      </c>
      <c r="O25" s="23">
        <v>65</v>
      </c>
      <c r="P25" s="23"/>
      <c r="Q25" s="23"/>
      <c r="R25" s="23">
        <v>10</v>
      </c>
      <c r="S25" s="23">
        <v>0</v>
      </c>
      <c r="T25" s="23">
        <v>0</v>
      </c>
      <c r="U25" s="23">
        <v>13</v>
      </c>
      <c r="V25" s="24" t="s">
        <v>4378</v>
      </c>
      <c r="W25" s="24"/>
    </row>
    <row r="26" ht="409.5" spans="1:23">
      <c r="A26" s="22"/>
      <c r="B26" s="25">
        <v>1024</v>
      </c>
      <c r="C26" s="26" t="s">
        <v>4379</v>
      </c>
      <c r="D26" s="26" t="s">
        <v>4380</v>
      </c>
      <c r="E26" s="26" t="s">
        <v>4381</v>
      </c>
      <c r="F26" s="26" t="s">
        <v>4382</v>
      </c>
      <c r="G26" s="26"/>
      <c r="H26" s="26" t="s">
        <v>4383</v>
      </c>
      <c r="I26" s="26" t="s">
        <v>4384</v>
      </c>
      <c r="J26" s="25">
        <v>50</v>
      </c>
      <c r="K26" s="25">
        <v>50</v>
      </c>
      <c r="L26" s="25">
        <v>70</v>
      </c>
      <c r="M26" s="25">
        <v>65</v>
      </c>
      <c r="N26" s="25">
        <v>20</v>
      </c>
      <c r="O26" s="25">
        <v>50</v>
      </c>
      <c r="P26" s="25"/>
      <c r="Q26" s="25"/>
      <c r="R26" s="25">
        <v>12</v>
      </c>
      <c r="S26" s="25">
        <v>0</v>
      </c>
      <c r="T26" s="25">
        <v>0</v>
      </c>
      <c r="U26" s="25">
        <v>10</v>
      </c>
      <c r="V26" s="26" t="s">
        <v>4385</v>
      </c>
      <c r="W26" s="26"/>
    </row>
    <row r="27" ht="247.5" spans="1:23">
      <c r="A27" s="22"/>
      <c r="B27" s="23">
        <v>1025</v>
      </c>
      <c r="C27" s="24" t="s">
        <v>4386</v>
      </c>
      <c r="D27" s="24" t="s">
        <v>4387</v>
      </c>
      <c r="E27" s="24" t="s">
        <v>4388</v>
      </c>
      <c r="F27" s="24" t="s">
        <v>4389</v>
      </c>
      <c r="G27" s="24" t="s">
        <v>4390</v>
      </c>
      <c r="H27" s="24" t="s">
        <v>4391</v>
      </c>
      <c r="I27" s="24" t="s">
        <v>4392</v>
      </c>
      <c r="J27" s="23">
        <v>10</v>
      </c>
      <c r="K27" s="23">
        <v>35</v>
      </c>
      <c r="L27" s="23">
        <v>5</v>
      </c>
      <c r="M27" s="23">
        <v>90</v>
      </c>
      <c r="N27" s="23">
        <v>50</v>
      </c>
      <c r="O27" s="23">
        <v>35</v>
      </c>
      <c r="P27" s="23"/>
      <c r="Q27" s="23"/>
      <c r="R27" s="23">
        <v>4</v>
      </c>
      <c r="S27" s="23">
        <v>-2</v>
      </c>
      <c r="T27" s="23">
        <v>-2</v>
      </c>
      <c r="U27" s="23">
        <v>7</v>
      </c>
      <c r="V27" s="24">
        <v>9</v>
      </c>
      <c r="W27" s="24"/>
    </row>
    <row r="28" ht="148.5" spans="1:23">
      <c r="A28" s="22"/>
      <c r="B28" s="25">
        <v>1026</v>
      </c>
      <c r="C28" s="26" t="s">
        <v>4393</v>
      </c>
      <c r="D28" s="26" t="s">
        <v>4394</v>
      </c>
      <c r="E28" s="26" t="s">
        <v>4395</v>
      </c>
      <c r="F28" s="26" t="s">
        <v>4396</v>
      </c>
      <c r="G28" s="26" t="s">
        <v>4397</v>
      </c>
      <c r="H28" s="26" t="s">
        <v>4398</v>
      </c>
      <c r="I28" s="26" t="s">
        <v>4399</v>
      </c>
      <c r="J28" s="25">
        <v>50</v>
      </c>
      <c r="K28" s="25">
        <v>65</v>
      </c>
      <c r="L28" s="25">
        <v>80</v>
      </c>
      <c r="M28" s="25">
        <v>65</v>
      </c>
      <c r="N28" s="25">
        <v>50</v>
      </c>
      <c r="O28" s="25">
        <v>50</v>
      </c>
      <c r="P28" s="25"/>
      <c r="Q28" s="25"/>
      <c r="R28" s="25">
        <v>14</v>
      </c>
      <c r="S28" s="25" t="s">
        <v>3531</v>
      </c>
      <c r="T28" s="25">
        <v>1</v>
      </c>
      <c r="U28" s="25">
        <v>10</v>
      </c>
      <c r="V28" s="26">
        <v>8</v>
      </c>
      <c r="W28" s="26"/>
    </row>
    <row r="29" ht="409.5" spans="1:23">
      <c r="A29" s="22"/>
      <c r="B29" s="23">
        <v>1027</v>
      </c>
      <c r="C29" s="24" t="s">
        <v>4400</v>
      </c>
      <c r="D29" s="24" t="s">
        <v>4401</v>
      </c>
      <c r="E29" s="24" t="s">
        <v>4402</v>
      </c>
      <c r="F29" s="24" t="s">
        <v>4403</v>
      </c>
      <c r="G29" s="24" t="s">
        <v>4404</v>
      </c>
      <c r="H29" s="24" t="s">
        <v>4405</v>
      </c>
      <c r="I29" s="24" t="s">
        <v>4406</v>
      </c>
      <c r="J29" s="23">
        <v>50</v>
      </c>
      <c r="K29" s="23">
        <v>50</v>
      </c>
      <c r="L29" s="23">
        <v>50</v>
      </c>
      <c r="M29" s="23">
        <v>65</v>
      </c>
      <c r="N29" s="23">
        <v>80</v>
      </c>
      <c r="O29" s="23">
        <v>65</v>
      </c>
      <c r="P29" s="23"/>
      <c r="Q29" s="23"/>
      <c r="R29" s="23">
        <v>10</v>
      </c>
      <c r="S29" s="23">
        <v>0</v>
      </c>
      <c r="T29" s="23">
        <v>0</v>
      </c>
      <c r="U29" s="23">
        <v>13</v>
      </c>
      <c r="V29" s="24">
        <v>8</v>
      </c>
      <c r="W29" s="24"/>
    </row>
    <row r="30" ht="346.5" spans="1:23">
      <c r="A30" s="22"/>
      <c r="B30" s="25">
        <v>1028</v>
      </c>
      <c r="C30" s="26" t="s">
        <v>4407</v>
      </c>
      <c r="D30" s="26" t="s">
        <v>4408</v>
      </c>
      <c r="E30" s="26" t="s">
        <v>4409</v>
      </c>
      <c r="F30" s="26" t="s">
        <v>4410</v>
      </c>
      <c r="G30" s="26" t="s">
        <v>4411</v>
      </c>
      <c r="H30" s="26" t="s">
        <v>4412</v>
      </c>
      <c r="I30" s="26" t="s">
        <v>4413</v>
      </c>
      <c r="J30" s="25">
        <v>70</v>
      </c>
      <c r="K30" s="25">
        <v>80</v>
      </c>
      <c r="L30" s="25">
        <v>100</v>
      </c>
      <c r="M30" s="25">
        <v>80</v>
      </c>
      <c r="N30" s="25">
        <v>85</v>
      </c>
      <c r="O30" s="25">
        <v>95</v>
      </c>
      <c r="P30" s="25"/>
      <c r="Q30" s="25"/>
      <c r="R30" s="25">
        <v>18</v>
      </c>
      <c r="S30" s="25" t="s">
        <v>3449</v>
      </c>
      <c r="T30" s="25">
        <v>2</v>
      </c>
      <c r="U30" s="25">
        <v>19</v>
      </c>
      <c r="V30" s="26">
        <v>7</v>
      </c>
      <c r="W30" s="26"/>
    </row>
    <row r="31" ht="409.5" spans="1:23">
      <c r="A31" s="22"/>
      <c r="B31" s="23">
        <v>1029</v>
      </c>
      <c r="C31" s="24" t="s">
        <v>4414</v>
      </c>
      <c r="D31" s="24" t="s">
        <v>4415</v>
      </c>
      <c r="E31" s="24" t="s">
        <v>4416</v>
      </c>
      <c r="F31" s="24" t="s">
        <v>4417</v>
      </c>
      <c r="G31" s="24" t="s">
        <v>4418</v>
      </c>
      <c r="H31" s="24" t="s">
        <v>4419</v>
      </c>
      <c r="I31" s="24" t="s">
        <v>4420</v>
      </c>
      <c r="J31" s="23">
        <v>10</v>
      </c>
      <c r="K31" s="23">
        <v>10</v>
      </c>
      <c r="L31" s="23">
        <v>5</v>
      </c>
      <c r="M31" s="23">
        <v>80</v>
      </c>
      <c r="N31" s="23">
        <v>80</v>
      </c>
      <c r="O31" s="23">
        <v>85</v>
      </c>
      <c r="P31" s="23"/>
      <c r="Q31" s="23"/>
      <c r="R31" s="23">
        <v>1</v>
      </c>
      <c r="S31" s="23">
        <v>0</v>
      </c>
      <c r="T31" s="23">
        <v>-2</v>
      </c>
      <c r="U31" s="23">
        <v>17</v>
      </c>
      <c r="V31" s="24" t="s">
        <v>4421</v>
      </c>
      <c r="W31" s="24"/>
    </row>
    <row r="32" ht="297" spans="1:23">
      <c r="A32" s="22"/>
      <c r="B32" s="25">
        <v>1030</v>
      </c>
      <c r="C32" s="26" t="s">
        <v>4422</v>
      </c>
      <c r="D32" s="26" t="s">
        <v>4423</v>
      </c>
      <c r="E32" s="26" t="s">
        <v>4424</v>
      </c>
      <c r="F32" s="26" t="s">
        <v>4425</v>
      </c>
      <c r="G32" s="26" t="s">
        <v>4426</v>
      </c>
      <c r="H32" s="26" t="s">
        <v>4427</v>
      </c>
      <c r="I32" s="26" t="s">
        <v>4428</v>
      </c>
      <c r="J32" s="25">
        <v>170</v>
      </c>
      <c r="K32" s="25">
        <v>65</v>
      </c>
      <c r="L32" s="25">
        <v>250</v>
      </c>
      <c r="M32" s="25">
        <v>50</v>
      </c>
      <c r="N32" s="25">
        <v>15</v>
      </c>
      <c r="O32" s="25">
        <v>50</v>
      </c>
      <c r="P32" s="25"/>
      <c r="Q32" s="25"/>
      <c r="R32" s="25">
        <v>31</v>
      </c>
      <c r="S32" s="25" t="s">
        <v>4240</v>
      </c>
      <c r="T32" s="25">
        <v>5</v>
      </c>
      <c r="U32" s="25">
        <v>10</v>
      </c>
      <c r="V32" s="26" t="s">
        <v>4429</v>
      </c>
      <c r="W32" s="26"/>
    </row>
    <row r="33" ht="409.5" spans="1:23">
      <c r="A33" s="22"/>
      <c r="B33" s="23">
        <v>1031</v>
      </c>
      <c r="C33" s="24" t="s">
        <v>4430</v>
      </c>
      <c r="D33" s="24" t="s">
        <v>4431</v>
      </c>
      <c r="E33" s="24" t="s">
        <v>4432</v>
      </c>
      <c r="F33" s="24" t="s">
        <v>4433</v>
      </c>
      <c r="G33" s="24" t="s">
        <v>4434</v>
      </c>
      <c r="H33" s="24" t="s">
        <v>4435</v>
      </c>
      <c r="I33" s="24" t="s">
        <v>4436</v>
      </c>
      <c r="J33" s="23">
        <v>315</v>
      </c>
      <c r="K33" s="23">
        <v>210</v>
      </c>
      <c r="L33" s="23">
        <v>420</v>
      </c>
      <c r="M33" s="23">
        <v>15</v>
      </c>
      <c r="N33" s="23">
        <v>35</v>
      </c>
      <c r="O33" s="23">
        <v>50</v>
      </c>
      <c r="P33" s="23"/>
      <c r="Q33" s="23"/>
      <c r="R33" s="23">
        <v>63</v>
      </c>
      <c r="S33" s="23" t="s">
        <v>4437</v>
      </c>
      <c r="T33" s="23">
        <v>9</v>
      </c>
      <c r="U33" s="23">
        <v>10</v>
      </c>
      <c r="V33" s="24" t="s">
        <v>4438</v>
      </c>
      <c r="W33" s="24"/>
    </row>
    <row r="34" ht="409.5" spans="1:23">
      <c r="A34" s="22"/>
      <c r="B34" s="25">
        <v>1032</v>
      </c>
      <c r="C34" s="26" t="s">
        <v>4439</v>
      </c>
      <c r="D34" s="26" t="s">
        <v>4440</v>
      </c>
      <c r="E34" s="26" t="s">
        <v>4441</v>
      </c>
      <c r="F34" s="26" t="s">
        <v>4442</v>
      </c>
      <c r="G34" s="26" t="s">
        <v>4443</v>
      </c>
      <c r="H34" s="26" t="s">
        <v>4444</v>
      </c>
      <c r="I34" s="26" t="s">
        <v>4445</v>
      </c>
      <c r="J34" s="25">
        <v>75</v>
      </c>
      <c r="K34" s="25">
        <v>65</v>
      </c>
      <c r="L34" s="25">
        <v>65</v>
      </c>
      <c r="M34" s="25">
        <v>50</v>
      </c>
      <c r="N34" s="25">
        <v>65</v>
      </c>
      <c r="O34" s="25">
        <v>65</v>
      </c>
      <c r="P34" s="25">
        <v>30</v>
      </c>
      <c r="Q34" s="25">
        <v>50</v>
      </c>
      <c r="R34" s="25">
        <v>13</v>
      </c>
      <c r="S34" s="25" t="s">
        <v>3531</v>
      </c>
      <c r="T34" s="25">
        <v>1</v>
      </c>
      <c r="U34" s="25">
        <v>13</v>
      </c>
      <c r="V34" s="26" t="s">
        <v>4446</v>
      </c>
      <c r="W34" s="26"/>
    </row>
    <row r="35" ht="409.5" spans="1:23">
      <c r="A35" s="22"/>
      <c r="B35" s="23">
        <v>1033</v>
      </c>
      <c r="C35" s="24" t="s">
        <v>4447</v>
      </c>
      <c r="D35" s="24" t="s">
        <v>4440</v>
      </c>
      <c r="E35" s="24" t="s">
        <v>4441</v>
      </c>
      <c r="F35" s="24" t="s">
        <v>4442</v>
      </c>
      <c r="G35" s="24" t="s">
        <v>4443</v>
      </c>
      <c r="H35" s="24" t="s">
        <v>4444</v>
      </c>
      <c r="I35" s="24" t="s">
        <v>4445</v>
      </c>
      <c r="J35" s="23">
        <v>120</v>
      </c>
      <c r="K35" s="23">
        <v>155</v>
      </c>
      <c r="L35" s="23">
        <v>65</v>
      </c>
      <c r="M35" s="23">
        <v>50</v>
      </c>
      <c r="N35" s="23">
        <v>65</v>
      </c>
      <c r="O35" s="23">
        <v>65</v>
      </c>
      <c r="P35" s="23"/>
      <c r="Q35" s="23"/>
      <c r="R35" s="23">
        <v>22</v>
      </c>
      <c r="S35" s="23" t="s">
        <v>3449</v>
      </c>
      <c r="T35" s="23">
        <v>2</v>
      </c>
      <c r="U35" s="23">
        <v>13</v>
      </c>
      <c r="V35" s="24" t="s">
        <v>4446</v>
      </c>
      <c r="W35" s="24"/>
    </row>
    <row r="36" ht="148.5" spans="1:23">
      <c r="A36" s="22"/>
      <c r="B36" s="25">
        <v>1034</v>
      </c>
      <c r="C36" s="26" t="s">
        <v>4448</v>
      </c>
      <c r="D36" s="26" t="s">
        <v>4449</v>
      </c>
      <c r="E36" s="26" t="s">
        <v>4450</v>
      </c>
      <c r="F36" s="26" t="s">
        <v>4451</v>
      </c>
      <c r="G36" s="26" t="s">
        <v>4452</v>
      </c>
      <c r="H36" s="26" t="s">
        <v>4453</v>
      </c>
      <c r="I36" s="26" t="s">
        <v>4454</v>
      </c>
      <c r="J36" s="25">
        <v>350</v>
      </c>
      <c r="K36" s="25">
        <v>260</v>
      </c>
      <c r="L36" s="25">
        <v>525</v>
      </c>
      <c r="M36" s="25">
        <v>50</v>
      </c>
      <c r="N36" s="25">
        <v>105</v>
      </c>
      <c r="O36" s="25">
        <v>105</v>
      </c>
      <c r="P36" s="25"/>
      <c r="Q36" s="25"/>
      <c r="R36" s="25">
        <v>78</v>
      </c>
      <c r="S36" s="25" t="s">
        <v>4455</v>
      </c>
      <c r="T36" s="25">
        <v>11</v>
      </c>
      <c r="U36" s="25">
        <v>21</v>
      </c>
      <c r="V36" s="26" t="s">
        <v>4456</v>
      </c>
      <c r="W36" s="26"/>
    </row>
    <row r="37" ht="280.5" spans="1:23">
      <c r="A37" s="22"/>
      <c r="B37" s="23">
        <v>1035</v>
      </c>
      <c r="C37" s="24" t="s">
        <v>4457</v>
      </c>
      <c r="D37" s="24" t="s">
        <v>4458</v>
      </c>
      <c r="E37" s="24" t="s">
        <v>4459</v>
      </c>
      <c r="F37" s="24" t="s">
        <v>4460</v>
      </c>
      <c r="G37" s="24" t="s">
        <v>4461</v>
      </c>
      <c r="H37" s="24" t="s">
        <v>4462</v>
      </c>
      <c r="I37" s="24" t="s">
        <v>4463</v>
      </c>
      <c r="J37" s="23">
        <v>130</v>
      </c>
      <c r="K37" s="23">
        <v>65</v>
      </c>
      <c r="L37" s="23">
        <v>130</v>
      </c>
      <c r="M37" s="23">
        <v>40</v>
      </c>
      <c r="N37" s="23">
        <v>50</v>
      </c>
      <c r="O37" s="23">
        <v>75</v>
      </c>
      <c r="P37" s="23"/>
      <c r="Q37" s="23"/>
      <c r="R37" s="23">
        <v>19</v>
      </c>
      <c r="S37" s="23" t="s">
        <v>3364</v>
      </c>
      <c r="T37" s="23">
        <v>3</v>
      </c>
      <c r="U37" s="23">
        <v>15</v>
      </c>
      <c r="V37" s="24" t="s">
        <v>4464</v>
      </c>
      <c r="W37" s="24"/>
    </row>
    <row r="38" ht="346.5" spans="1:23">
      <c r="A38" s="22"/>
      <c r="B38" s="25">
        <v>1036</v>
      </c>
      <c r="C38" s="26" t="s">
        <v>4465</v>
      </c>
      <c r="D38" s="26" t="s">
        <v>4466</v>
      </c>
      <c r="E38" s="26" t="s">
        <v>4467</v>
      </c>
      <c r="F38" s="26" t="s">
        <v>4468</v>
      </c>
      <c r="G38" s="26" t="s">
        <v>4469</v>
      </c>
      <c r="H38" s="26" t="s">
        <v>4470</v>
      </c>
      <c r="I38" s="26" t="s">
        <v>4471</v>
      </c>
      <c r="J38" s="25">
        <v>50</v>
      </c>
      <c r="K38" s="25">
        <v>50</v>
      </c>
      <c r="L38" s="25">
        <v>45</v>
      </c>
      <c r="M38" s="25">
        <v>50</v>
      </c>
      <c r="N38" s="25">
        <v>50</v>
      </c>
      <c r="O38" s="25" t="s">
        <v>4472</v>
      </c>
      <c r="P38" s="25"/>
      <c r="Q38" s="25"/>
      <c r="R38" s="25">
        <v>9</v>
      </c>
      <c r="S38" s="25">
        <v>0</v>
      </c>
      <c r="T38" s="25">
        <v>0</v>
      </c>
      <c r="U38" s="25">
        <v>10</v>
      </c>
      <c r="V38" s="26">
        <v>8</v>
      </c>
      <c r="W38" s="26"/>
    </row>
    <row r="39" ht="25.5" spans="1:23">
      <c r="A39" s="27" t="s">
        <v>4473</v>
      </c>
      <c r="W39" s="27"/>
    </row>
    <row r="40" ht="409.5" spans="1:23">
      <c r="A40" s="22"/>
      <c r="B40" s="23">
        <v>1037</v>
      </c>
      <c r="C40" s="24" t="s">
        <v>4474</v>
      </c>
      <c r="D40" s="24" t="s">
        <v>4475</v>
      </c>
      <c r="E40" s="24" t="s">
        <v>4476</v>
      </c>
      <c r="F40" s="24" t="s">
        <v>4477</v>
      </c>
      <c r="G40" s="24"/>
      <c r="H40" s="24" t="s">
        <v>4478</v>
      </c>
      <c r="I40" s="24" t="s">
        <v>4479</v>
      </c>
      <c r="J40" s="23">
        <v>200</v>
      </c>
      <c r="K40" s="23">
        <v>500</v>
      </c>
      <c r="L40" s="23">
        <v>400</v>
      </c>
      <c r="M40" s="23">
        <v>5</v>
      </c>
      <c r="N40" s="23">
        <v>65</v>
      </c>
      <c r="O40" s="23">
        <v>250</v>
      </c>
      <c r="P40" s="23"/>
      <c r="Q40" s="23"/>
      <c r="R40" s="23">
        <v>90</v>
      </c>
      <c r="S40" s="23" t="s">
        <v>4480</v>
      </c>
      <c r="T40" s="23">
        <v>7</v>
      </c>
      <c r="U40" s="23">
        <v>50</v>
      </c>
      <c r="V40" s="24">
        <v>0</v>
      </c>
      <c r="W40" s="24"/>
    </row>
    <row r="41" ht="409.5" spans="1:23">
      <c r="A41" s="22"/>
      <c r="B41" s="25">
        <v>1038</v>
      </c>
      <c r="C41" s="26" t="s">
        <v>4481</v>
      </c>
      <c r="D41" s="26" t="s">
        <v>4482</v>
      </c>
      <c r="E41" s="26" t="s">
        <v>4483</v>
      </c>
      <c r="F41" s="26" t="s">
        <v>4484</v>
      </c>
      <c r="G41" s="26" t="s">
        <v>4485</v>
      </c>
      <c r="H41" s="26" t="s">
        <v>4486</v>
      </c>
      <c r="I41" s="26" t="s">
        <v>4487</v>
      </c>
      <c r="J41" s="25">
        <v>150</v>
      </c>
      <c r="K41" s="25">
        <v>375</v>
      </c>
      <c r="L41" s="25">
        <v>125</v>
      </c>
      <c r="M41" s="25">
        <v>125</v>
      </c>
      <c r="N41" s="25">
        <v>75</v>
      </c>
      <c r="O41" s="25">
        <v>150</v>
      </c>
      <c r="P41" s="25"/>
      <c r="Q41" s="25"/>
      <c r="R41" s="25">
        <v>50</v>
      </c>
      <c r="S41" s="25" t="s">
        <v>3364</v>
      </c>
      <c r="T41" s="25">
        <v>3</v>
      </c>
      <c r="U41" s="25">
        <v>30</v>
      </c>
      <c r="V41" s="26">
        <v>15</v>
      </c>
      <c r="W41" s="26"/>
    </row>
    <row r="42" ht="409.5" spans="1:23">
      <c r="A42" s="22"/>
      <c r="B42" s="23">
        <v>1039</v>
      </c>
      <c r="C42" s="24" t="s">
        <v>4488</v>
      </c>
      <c r="D42" s="24" t="s">
        <v>4489</v>
      </c>
      <c r="E42" s="24" t="s">
        <v>4490</v>
      </c>
      <c r="F42" s="24" t="s">
        <v>4491</v>
      </c>
      <c r="G42" s="24" t="s">
        <v>4492</v>
      </c>
      <c r="H42" s="24" t="s">
        <v>4493</v>
      </c>
      <c r="I42" s="24" t="s">
        <v>4494</v>
      </c>
      <c r="J42" s="23" t="s">
        <v>4211</v>
      </c>
      <c r="K42" s="23">
        <v>1500</v>
      </c>
      <c r="L42" s="23" t="s">
        <v>4495</v>
      </c>
      <c r="M42" s="23" t="s">
        <v>4211</v>
      </c>
      <c r="N42" s="23">
        <v>0</v>
      </c>
      <c r="O42" s="23">
        <v>500</v>
      </c>
      <c r="P42" s="23"/>
      <c r="Q42" s="23"/>
      <c r="R42" s="23">
        <v>300</v>
      </c>
      <c r="S42" s="23" t="s">
        <v>4211</v>
      </c>
      <c r="T42" s="23" t="s">
        <v>4495</v>
      </c>
      <c r="U42" s="23">
        <v>100</v>
      </c>
      <c r="V42" s="24">
        <v>0</v>
      </c>
      <c r="W42" s="24"/>
    </row>
    <row r="43" ht="346.5" spans="1:23">
      <c r="A43" s="22"/>
      <c r="B43" s="25">
        <v>1040</v>
      </c>
      <c r="C43" s="26" t="s">
        <v>4496</v>
      </c>
      <c r="D43" s="26" t="s">
        <v>4497</v>
      </c>
      <c r="E43" s="26" t="s">
        <v>4498</v>
      </c>
      <c r="F43" s="26" t="s">
        <v>4499</v>
      </c>
      <c r="G43" s="26" t="s">
        <v>4500</v>
      </c>
      <c r="H43" s="26" t="s">
        <v>4501</v>
      </c>
      <c r="I43" s="26" t="s">
        <v>4502</v>
      </c>
      <c r="J43" s="25">
        <v>240</v>
      </c>
      <c r="K43" s="25">
        <v>125</v>
      </c>
      <c r="L43" s="25">
        <v>60</v>
      </c>
      <c r="M43" s="25">
        <v>225</v>
      </c>
      <c r="N43" s="25">
        <v>175</v>
      </c>
      <c r="O43" s="25">
        <v>150</v>
      </c>
      <c r="P43" s="25">
        <v>99</v>
      </c>
      <c r="Q43" s="25"/>
      <c r="R43" s="25">
        <v>18</v>
      </c>
      <c r="S43" s="25" t="s">
        <v>4283</v>
      </c>
      <c r="T43" s="25">
        <v>4</v>
      </c>
      <c r="U43" s="25">
        <v>30</v>
      </c>
      <c r="V43" s="26">
        <v>20</v>
      </c>
      <c r="W43" s="26"/>
    </row>
    <row r="44" ht="409.5" spans="1:23">
      <c r="A44" s="22"/>
      <c r="B44" s="23">
        <v>1041</v>
      </c>
      <c r="C44" s="24" t="s">
        <v>4503</v>
      </c>
      <c r="D44" s="24" t="s">
        <v>4504</v>
      </c>
      <c r="E44" s="24" t="s">
        <v>4505</v>
      </c>
      <c r="F44" s="24" t="s">
        <v>4506</v>
      </c>
      <c r="G44" s="24" t="s">
        <v>4507</v>
      </c>
      <c r="H44" s="24" t="s">
        <v>4508</v>
      </c>
      <c r="I44" s="24" t="s">
        <v>4509</v>
      </c>
      <c r="J44" s="23">
        <v>325</v>
      </c>
      <c r="K44" s="23">
        <v>700</v>
      </c>
      <c r="L44" s="23">
        <v>200</v>
      </c>
      <c r="M44" s="23">
        <v>150</v>
      </c>
      <c r="N44" s="23">
        <v>125</v>
      </c>
      <c r="O44" s="23">
        <v>175</v>
      </c>
      <c r="P44" s="23"/>
      <c r="Q44" s="23"/>
      <c r="R44" s="23">
        <v>90</v>
      </c>
      <c r="S44" s="23" t="s">
        <v>4346</v>
      </c>
      <c r="T44" s="23">
        <v>7</v>
      </c>
      <c r="U44" s="23">
        <v>35</v>
      </c>
      <c r="V44" s="24">
        <v>20</v>
      </c>
      <c r="W44" s="24"/>
    </row>
    <row r="45" ht="409.5" spans="1:23">
      <c r="A45" s="22"/>
      <c r="B45" s="25">
        <v>1042</v>
      </c>
      <c r="C45" s="26" t="s">
        <v>4510</v>
      </c>
      <c r="D45" s="26" t="s">
        <v>4511</v>
      </c>
      <c r="E45" s="26" t="s">
        <v>4512</v>
      </c>
      <c r="F45" s="26" t="s">
        <v>4513</v>
      </c>
      <c r="G45" s="26" t="s">
        <v>4514</v>
      </c>
      <c r="H45" s="26" t="s">
        <v>4515</v>
      </c>
      <c r="I45" s="26" t="s">
        <v>4516</v>
      </c>
      <c r="J45" s="25">
        <v>400</v>
      </c>
      <c r="K45" s="25">
        <v>600</v>
      </c>
      <c r="L45" s="25">
        <v>700</v>
      </c>
      <c r="M45" s="25">
        <v>105</v>
      </c>
      <c r="N45" s="25">
        <v>105</v>
      </c>
      <c r="O45" s="25">
        <v>210</v>
      </c>
      <c r="P45" s="25"/>
      <c r="Q45" s="25"/>
      <c r="R45" s="25">
        <v>130</v>
      </c>
      <c r="S45" s="25" t="s">
        <v>4517</v>
      </c>
      <c r="T45" s="25">
        <v>14</v>
      </c>
      <c r="U45" s="25">
        <v>42</v>
      </c>
      <c r="V45" s="26" t="s">
        <v>4518</v>
      </c>
      <c r="W45" s="26"/>
    </row>
    <row r="46" ht="409.5" spans="1:23">
      <c r="A46" s="22"/>
      <c r="B46" s="23">
        <v>1043</v>
      </c>
      <c r="C46" s="24" t="s">
        <v>4519</v>
      </c>
      <c r="D46" s="24" t="s">
        <v>4520</v>
      </c>
      <c r="E46" s="24" t="s">
        <v>4521</v>
      </c>
      <c r="F46" s="24" t="s">
        <v>4522</v>
      </c>
      <c r="G46" s="24" t="s">
        <v>4523</v>
      </c>
      <c r="H46" s="24" t="s">
        <v>4524</v>
      </c>
      <c r="I46" s="24" t="s">
        <v>4525</v>
      </c>
      <c r="J46" s="23">
        <v>700</v>
      </c>
      <c r="K46" s="23">
        <v>550</v>
      </c>
      <c r="L46" s="23">
        <v>1050</v>
      </c>
      <c r="M46" s="23">
        <v>105</v>
      </c>
      <c r="N46" s="23">
        <v>210</v>
      </c>
      <c r="O46" s="23">
        <v>210</v>
      </c>
      <c r="P46" s="23"/>
      <c r="Q46" s="23"/>
      <c r="R46" s="23">
        <v>160</v>
      </c>
      <c r="S46" s="23" t="s">
        <v>4526</v>
      </c>
      <c r="T46" s="23">
        <v>22</v>
      </c>
      <c r="U46" s="23">
        <v>42</v>
      </c>
      <c r="V46" s="24" t="s">
        <v>4527</v>
      </c>
      <c r="W46" s="24"/>
    </row>
    <row r="47" ht="409.5" spans="1:23">
      <c r="A47" s="22"/>
      <c r="B47" s="25">
        <v>1044</v>
      </c>
      <c r="C47" s="26" t="s">
        <v>4528</v>
      </c>
      <c r="D47" s="26" t="s">
        <v>4529</v>
      </c>
      <c r="E47" s="26" t="s">
        <v>4530</v>
      </c>
      <c r="F47" s="26" t="s">
        <v>4531</v>
      </c>
      <c r="G47" s="26"/>
      <c r="H47" s="26" t="s">
        <v>4532</v>
      </c>
      <c r="I47" s="26" t="s">
        <v>4533</v>
      </c>
      <c r="J47" s="25">
        <v>400</v>
      </c>
      <c r="K47" s="25">
        <v>600</v>
      </c>
      <c r="L47" s="25">
        <v>1000</v>
      </c>
      <c r="M47" s="25">
        <v>70</v>
      </c>
      <c r="N47" s="25">
        <v>100</v>
      </c>
      <c r="O47" s="25">
        <v>175</v>
      </c>
      <c r="P47" s="25"/>
      <c r="Q47" s="25"/>
      <c r="R47" s="25">
        <v>160</v>
      </c>
      <c r="S47" s="25" t="s">
        <v>4534</v>
      </c>
      <c r="T47" s="25">
        <v>18</v>
      </c>
      <c r="U47" s="25">
        <v>35</v>
      </c>
      <c r="V47" s="26" t="s">
        <v>4535</v>
      </c>
      <c r="W47" s="26"/>
    </row>
    <row r="48" ht="379.5" spans="1:23">
      <c r="A48" s="22"/>
      <c r="B48" s="23">
        <v>1045</v>
      </c>
      <c r="C48" s="24" t="s">
        <v>4536</v>
      </c>
      <c r="D48" s="24" t="s">
        <v>4537</v>
      </c>
      <c r="E48" s="24" t="s">
        <v>4538</v>
      </c>
      <c r="F48" s="24" t="s">
        <v>4539</v>
      </c>
      <c r="G48" s="24" t="s">
        <v>4540</v>
      </c>
      <c r="H48" s="24" t="s">
        <v>4541</v>
      </c>
      <c r="I48" s="24" t="s">
        <v>4542</v>
      </c>
      <c r="J48" s="23" t="s">
        <v>4211</v>
      </c>
      <c r="K48" s="23">
        <v>500</v>
      </c>
      <c r="L48" s="23" t="s">
        <v>4543</v>
      </c>
      <c r="M48" s="23">
        <v>150</v>
      </c>
      <c r="N48" s="23">
        <v>250</v>
      </c>
      <c r="O48" s="23">
        <v>350</v>
      </c>
      <c r="P48" s="23"/>
      <c r="Q48" s="23"/>
      <c r="R48" s="23">
        <v>100</v>
      </c>
      <c r="S48" s="23" t="s">
        <v>4211</v>
      </c>
      <c r="T48" s="23" t="s">
        <v>4543</v>
      </c>
      <c r="U48" s="23">
        <v>70</v>
      </c>
      <c r="V48" s="24">
        <v>8</v>
      </c>
      <c r="W48" s="24"/>
    </row>
    <row r="49" ht="409.5" spans="1:23">
      <c r="A49" s="22"/>
      <c r="B49" s="25">
        <v>1046</v>
      </c>
      <c r="C49" s="26" t="s">
        <v>4544</v>
      </c>
      <c r="D49" s="26" t="s">
        <v>4545</v>
      </c>
      <c r="E49" s="26" t="s">
        <v>4546</v>
      </c>
      <c r="F49" s="26" t="s">
        <v>4547</v>
      </c>
      <c r="G49" s="26" t="s">
        <v>4548</v>
      </c>
      <c r="H49" s="26" t="s">
        <v>4549</v>
      </c>
      <c r="I49" s="26" t="s">
        <v>4550</v>
      </c>
      <c r="J49" s="25">
        <v>220</v>
      </c>
      <c r="K49" s="25">
        <v>400</v>
      </c>
      <c r="L49" s="25">
        <v>250</v>
      </c>
      <c r="M49" s="25">
        <v>60</v>
      </c>
      <c r="N49" s="25">
        <v>125</v>
      </c>
      <c r="O49" s="25">
        <v>150</v>
      </c>
      <c r="P49" s="25"/>
      <c r="Q49" s="25"/>
      <c r="R49" s="25">
        <v>65</v>
      </c>
      <c r="S49" s="25" t="s">
        <v>4195</v>
      </c>
      <c r="T49" s="25">
        <v>6</v>
      </c>
      <c r="U49" s="25">
        <v>30</v>
      </c>
      <c r="V49" s="26" t="s">
        <v>4551</v>
      </c>
      <c r="W49" s="26"/>
    </row>
    <row r="50" ht="409.5" spans="1:23">
      <c r="A50" s="22"/>
      <c r="B50" s="23">
        <v>1047</v>
      </c>
      <c r="C50" s="24" t="s">
        <v>4552</v>
      </c>
      <c r="D50" s="24" t="s">
        <v>4553</v>
      </c>
      <c r="E50" s="24" t="s">
        <v>4554</v>
      </c>
      <c r="F50" s="24" t="s">
        <v>4555</v>
      </c>
      <c r="G50" s="24"/>
      <c r="H50" s="24" t="s">
        <v>4556</v>
      </c>
      <c r="I50" s="24" t="s">
        <v>4557</v>
      </c>
      <c r="J50" s="23">
        <v>450</v>
      </c>
      <c r="K50" s="23">
        <v>400</v>
      </c>
      <c r="L50" s="23">
        <v>700</v>
      </c>
      <c r="M50" s="23">
        <v>40</v>
      </c>
      <c r="N50" s="23">
        <v>100</v>
      </c>
      <c r="O50" s="23">
        <v>175</v>
      </c>
      <c r="P50" s="23"/>
      <c r="Q50" s="23"/>
      <c r="R50" s="23">
        <v>110</v>
      </c>
      <c r="S50" s="23" t="s">
        <v>4517</v>
      </c>
      <c r="T50" s="23">
        <v>14</v>
      </c>
      <c r="U50" s="23">
        <v>35</v>
      </c>
      <c r="V50" s="24">
        <v>9</v>
      </c>
      <c r="W50" s="24"/>
    </row>
    <row r="51" ht="409.5" spans="1:23">
      <c r="A51" s="22"/>
      <c r="B51" s="25">
        <v>1048</v>
      </c>
      <c r="C51" s="26" t="s">
        <v>4558</v>
      </c>
      <c r="D51" s="26" t="s">
        <v>4559</v>
      </c>
      <c r="E51" s="26" t="s">
        <v>4560</v>
      </c>
      <c r="F51" s="26" t="s">
        <v>4561</v>
      </c>
      <c r="G51" s="26" t="s">
        <v>4562</v>
      </c>
      <c r="H51" s="26" t="s">
        <v>4563</v>
      </c>
      <c r="I51" s="26" t="s">
        <v>4564</v>
      </c>
      <c r="J51" s="25">
        <v>200</v>
      </c>
      <c r="K51" s="25">
        <v>300</v>
      </c>
      <c r="L51" s="25">
        <v>450</v>
      </c>
      <c r="M51" s="25">
        <v>50</v>
      </c>
      <c r="N51" s="25">
        <v>150</v>
      </c>
      <c r="O51" s="25">
        <v>140</v>
      </c>
      <c r="P51" s="25"/>
      <c r="Q51" s="25"/>
      <c r="R51" s="25">
        <v>75</v>
      </c>
      <c r="S51" s="25" t="s">
        <v>4565</v>
      </c>
      <c r="T51" s="25">
        <v>8</v>
      </c>
      <c r="U51" s="25">
        <v>28</v>
      </c>
      <c r="V51" s="26">
        <v>6</v>
      </c>
      <c r="W51" s="26"/>
    </row>
    <row r="52" ht="396" spans="1:23">
      <c r="A52" s="22"/>
      <c r="B52" s="23">
        <v>1049</v>
      </c>
      <c r="C52" s="24" t="s">
        <v>4566</v>
      </c>
      <c r="D52" s="24" t="s">
        <v>4567</v>
      </c>
      <c r="E52" s="24" t="s">
        <v>4568</v>
      </c>
      <c r="F52" s="24" t="s">
        <v>4569</v>
      </c>
      <c r="G52" s="24" t="s">
        <v>4570</v>
      </c>
      <c r="H52" s="24" t="s">
        <v>4571</v>
      </c>
      <c r="I52" s="24" t="s">
        <v>4572</v>
      </c>
      <c r="J52" s="23">
        <v>600</v>
      </c>
      <c r="K52" s="23">
        <v>1000</v>
      </c>
      <c r="L52" s="23">
        <v>500</v>
      </c>
      <c r="M52" s="23">
        <v>150</v>
      </c>
      <c r="N52" s="23">
        <v>75</v>
      </c>
      <c r="O52" s="23">
        <v>175</v>
      </c>
      <c r="P52" s="23"/>
      <c r="Q52" s="23"/>
      <c r="R52" s="23">
        <v>150</v>
      </c>
      <c r="S52" s="23" t="s">
        <v>4517</v>
      </c>
      <c r="T52" s="23">
        <v>14</v>
      </c>
      <c r="U52" s="23">
        <v>35</v>
      </c>
      <c r="V52" s="24" t="s">
        <v>4573</v>
      </c>
      <c r="W52" s="24"/>
    </row>
    <row r="53" ht="396" spans="1:23">
      <c r="A53" s="22"/>
      <c r="B53" s="25">
        <v>1050</v>
      </c>
      <c r="C53" s="26" t="s">
        <v>4574</v>
      </c>
      <c r="D53" s="26" t="s">
        <v>4575</v>
      </c>
      <c r="E53" s="26" t="s">
        <v>4576</v>
      </c>
      <c r="F53" s="26" t="s">
        <v>4577</v>
      </c>
      <c r="G53" s="26"/>
      <c r="H53" s="26" t="s">
        <v>4578</v>
      </c>
      <c r="I53" s="26" t="s">
        <v>4579</v>
      </c>
      <c r="J53" s="25">
        <v>250</v>
      </c>
      <c r="K53" s="25">
        <v>750</v>
      </c>
      <c r="L53" s="25">
        <v>500</v>
      </c>
      <c r="M53" s="25">
        <v>150</v>
      </c>
      <c r="N53" s="25">
        <v>50</v>
      </c>
      <c r="O53" s="25">
        <v>175</v>
      </c>
      <c r="P53" s="25"/>
      <c r="Q53" s="25"/>
      <c r="R53" s="25">
        <v>125</v>
      </c>
      <c r="S53" s="25" t="s">
        <v>4437</v>
      </c>
      <c r="T53" s="25">
        <v>9</v>
      </c>
      <c r="U53" s="25">
        <v>35</v>
      </c>
      <c r="V53" s="26" t="s">
        <v>4580</v>
      </c>
      <c r="W53" s="26"/>
    </row>
    <row r="54" ht="409.5" spans="1:23">
      <c r="A54" s="22"/>
      <c r="B54" s="23">
        <v>1051</v>
      </c>
      <c r="C54" s="24" t="s">
        <v>4581</v>
      </c>
      <c r="D54" s="24" t="s">
        <v>4582</v>
      </c>
      <c r="E54" s="24" t="s">
        <v>4583</v>
      </c>
      <c r="F54" s="24" t="s">
        <v>4584</v>
      </c>
      <c r="G54" s="24" t="s">
        <v>4585</v>
      </c>
      <c r="H54" s="24" t="s">
        <v>4586</v>
      </c>
      <c r="I54" s="24" t="s">
        <v>4587</v>
      </c>
      <c r="J54" s="23">
        <v>125</v>
      </c>
      <c r="K54" s="23">
        <v>530</v>
      </c>
      <c r="L54" s="23">
        <v>70</v>
      </c>
      <c r="M54" s="23">
        <v>135</v>
      </c>
      <c r="N54" s="23">
        <v>250</v>
      </c>
      <c r="O54" s="23">
        <v>175</v>
      </c>
      <c r="P54" s="23"/>
      <c r="Q54" s="23"/>
      <c r="R54" s="23">
        <v>60</v>
      </c>
      <c r="S54" s="23" t="s">
        <v>3449</v>
      </c>
      <c r="T54" s="23">
        <v>2</v>
      </c>
      <c r="U54" s="23">
        <v>35</v>
      </c>
      <c r="V54" s="24" t="s">
        <v>4588</v>
      </c>
      <c r="W54" s="24"/>
    </row>
    <row r="55" ht="346.5" spans="1:23">
      <c r="A55" s="22"/>
      <c r="B55" s="25">
        <v>1052</v>
      </c>
      <c r="C55" s="26" t="s">
        <v>4589</v>
      </c>
      <c r="D55" s="26" t="s">
        <v>4590</v>
      </c>
      <c r="E55" s="26" t="s">
        <v>4591</v>
      </c>
      <c r="F55" s="26" t="s">
        <v>4592</v>
      </c>
      <c r="G55" s="26"/>
      <c r="H55" s="26" t="s">
        <v>4593</v>
      </c>
      <c r="I55" s="26" t="s">
        <v>4594</v>
      </c>
      <c r="J55" s="25">
        <v>210</v>
      </c>
      <c r="K55" s="25">
        <v>225</v>
      </c>
      <c r="L55" s="25">
        <v>75</v>
      </c>
      <c r="M55" s="25">
        <v>105</v>
      </c>
      <c r="N55" s="25">
        <v>350</v>
      </c>
      <c r="O55" s="25">
        <v>500</v>
      </c>
      <c r="P55" s="25">
        <v>99</v>
      </c>
      <c r="Q55" s="25"/>
      <c r="R55" s="25">
        <v>30</v>
      </c>
      <c r="S55" s="25" t="s">
        <v>4283</v>
      </c>
      <c r="T55" s="25">
        <v>4</v>
      </c>
      <c r="U55" s="25">
        <v>100</v>
      </c>
      <c r="V55" s="26">
        <v>23</v>
      </c>
      <c r="W55" s="26"/>
    </row>
    <row r="56" ht="409.5" spans="1:23">
      <c r="A56" s="22"/>
      <c r="B56" s="23">
        <v>1053</v>
      </c>
      <c r="C56" s="24" t="s">
        <v>4595</v>
      </c>
      <c r="D56" s="24" t="s">
        <v>4596</v>
      </c>
      <c r="E56" s="24" t="s">
        <v>4597</v>
      </c>
      <c r="F56" s="24" t="s">
        <v>4598</v>
      </c>
      <c r="G56" s="24" t="s">
        <v>4599</v>
      </c>
      <c r="H56" s="24" t="s">
        <v>4600</v>
      </c>
      <c r="I56" s="24" t="s">
        <v>4601</v>
      </c>
      <c r="J56" s="23">
        <v>60</v>
      </c>
      <c r="K56" s="23">
        <v>95</v>
      </c>
      <c r="L56" s="23">
        <v>55</v>
      </c>
      <c r="M56" s="23">
        <v>95</v>
      </c>
      <c r="N56" s="23">
        <v>430</v>
      </c>
      <c r="O56" s="23">
        <v>500</v>
      </c>
      <c r="P56" s="23">
        <v>90</v>
      </c>
      <c r="Q56" s="23"/>
      <c r="R56" s="23">
        <v>15</v>
      </c>
      <c r="S56" s="23" t="s">
        <v>494</v>
      </c>
      <c r="T56" s="23">
        <v>0</v>
      </c>
      <c r="U56" s="23">
        <v>100</v>
      </c>
      <c r="V56" s="24">
        <v>12</v>
      </c>
      <c r="W56" s="24"/>
    </row>
    <row r="57" ht="409.5" spans="1:23">
      <c r="A57" s="22"/>
      <c r="B57" s="25">
        <v>1054</v>
      </c>
      <c r="C57" s="26" t="s">
        <v>4602</v>
      </c>
      <c r="D57" s="26" t="s">
        <v>4596</v>
      </c>
      <c r="E57" s="26" t="s">
        <v>4597</v>
      </c>
      <c r="F57" s="26" t="s">
        <v>4598</v>
      </c>
      <c r="G57" s="26" t="s">
        <v>4599</v>
      </c>
      <c r="H57" s="26" t="s">
        <v>4600</v>
      </c>
      <c r="I57" s="26" t="s">
        <v>4601</v>
      </c>
      <c r="J57" s="25">
        <v>400</v>
      </c>
      <c r="K57" s="25">
        <v>250</v>
      </c>
      <c r="L57" s="25">
        <v>450</v>
      </c>
      <c r="M57" s="25">
        <v>95</v>
      </c>
      <c r="N57" s="25">
        <v>430</v>
      </c>
      <c r="O57" s="25">
        <v>500</v>
      </c>
      <c r="P57" s="25"/>
      <c r="Q57" s="25"/>
      <c r="R57" s="25">
        <v>15</v>
      </c>
      <c r="S57" s="25" t="s">
        <v>494</v>
      </c>
      <c r="T57" s="25">
        <v>0</v>
      </c>
      <c r="U57" s="25">
        <v>100</v>
      </c>
      <c r="V57" s="26">
        <v>12</v>
      </c>
      <c r="W57" s="26"/>
    </row>
    <row r="58" ht="231" spans="1:23">
      <c r="A58" s="22"/>
      <c r="B58" s="23">
        <v>1055</v>
      </c>
      <c r="C58" s="24" t="s">
        <v>4603</v>
      </c>
      <c r="D58" s="24" t="s">
        <v>4604</v>
      </c>
      <c r="E58" s="24" t="s">
        <v>4605</v>
      </c>
      <c r="F58" s="24" t="s">
        <v>4606</v>
      </c>
      <c r="G58" s="24"/>
      <c r="H58" s="24" t="s">
        <v>4607</v>
      </c>
      <c r="I58" s="24" t="s">
        <v>4608</v>
      </c>
      <c r="J58" s="23">
        <v>425</v>
      </c>
      <c r="K58" s="23">
        <v>200</v>
      </c>
      <c r="L58" s="23">
        <v>400</v>
      </c>
      <c r="M58" s="23">
        <v>100</v>
      </c>
      <c r="N58" s="23">
        <v>100</v>
      </c>
      <c r="O58" s="23">
        <v>140</v>
      </c>
      <c r="P58" s="23"/>
      <c r="Q58" s="23"/>
      <c r="R58" s="23">
        <v>60</v>
      </c>
      <c r="S58" s="23" t="s">
        <v>4609</v>
      </c>
      <c r="T58" s="23">
        <v>10</v>
      </c>
      <c r="U58" s="23">
        <v>28</v>
      </c>
      <c r="V58" s="24">
        <v>10</v>
      </c>
      <c r="W58" s="24"/>
    </row>
    <row r="59" ht="280.5" spans="1:23">
      <c r="A59" s="22"/>
      <c r="B59" s="25">
        <v>1056</v>
      </c>
      <c r="C59" s="26" t="s">
        <v>4610</v>
      </c>
      <c r="D59" s="26" t="s">
        <v>4611</v>
      </c>
      <c r="E59" s="26" t="s">
        <v>4612</v>
      </c>
      <c r="F59" s="26" t="s">
        <v>4613</v>
      </c>
      <c r="G59" s="26" t="s">
        <v>4614</v>
      </c>
      <c r="H59" s="26" t="s">
        <v>4615</v>
      </c>
      <c r="I59" s="26" t="s">
        <v>4616</v>
      </c>
      <c r="J59" s="25">
        <v>425</v>
      </c>
      <c r="K59" s="25">
        <v>200</v>
      </c>
      <c r="L59" s="25">
        <v>400</v>
      </c>
      <c r="M59" s="25">
        <v>100</v>
      </c>
      <c r="N59" s="25">
        <v>100</v>
      </c>
      <c r="O59" s="25">
        <v>140</v>
      </c>
      <c r="P59" s="25"/>
      <c r="Q59" s="25"/>
      <c r="R59" s="25">
        <v>60</v>
      </c>
      <c r="S59" s="25" t="s">
        <v>4283</v>
      </c>
      <c r="T59" s="25">
        <v>4</v>
      </c>
      <c r="U59" s="25">
        <v>35</v>
      </c>
      <c r="V59" s="26" t="s">
        <v>4617</v>
      </c>
      <c r="W59" s="26"/>
    </row>
    <row r="60" ht="409.5" spans="1:23">
      <c r="A60" s="22"/>
      <c r="B60" s="23">
        <v>1057</v>
      </c>
      <c r="C60" s="24" t="s">
        <v>4618</v>
      </c>
      <c r="D60" s="24" t="s">
        <v>4619</v>
      </c>
      <c r="E60" s="24" t="s">
        <v>4620</v>
      </c>
      <c r="F60" s="24" t="s">
        <v>4621</v>
      </c>
      <c r="G60" s="24"/>
      <c r="H60" s="24" t="s">
        <v>4622</v>
      </c>
      <c r="I60" s="24" t="s">
        <v>4623</v>
      </c>
      <c r="J60" s="23">
        <v>360</v>
      </c>
      <c r="K60" s="23">
        <v>850</v>
      </c>
      <c r="L60" s="23">
        <v>600</v>
      </c>
      <c r="M60" s="23">
        <v>140</v>
      </c>
      <c r="N60" s="23">
        <v>105</v>
      </c>
      <c r="O60" s="23">
        <v>350</v>
      </c>
      <c r="P60" s="23"/>
      <c r="Q60" s="23"/>
      <c r="R60" s="23">
        <v>145</v>
      </c>
      <c r="S60" s="23" t="s">
        <v>4624</v>
      </c>
      <c r="T60" s="23">
        <v>12</v>
      </c>
      <c r="U60" s="23">
        <v>70</v>
      </c>
      <c r="V60" s="24">
        <v>15</v>
      </c>
      <c r="W60" s="24"/>
    </row>
    <row r="61" ht="231" spans="1:23">
      <c r="A61" s="22"/>
      <c r="B61" s="25">
        <v>1058</v>
      </c>
      <c r="C61" s="26" t="s">
        <v>4625</v>
      </c>
      <c r="D61" s="26" t="s">
        <v>4626</v>
      </c>
      <c r="E61" s="26" t="s">
        <v>4627</v>
      </c>
      <c r="F61" s="26" t="s">
        <v>4628</v>
      </c>
      <c r="G61" s="26" t="s">
        <v>4629</v>
      </c>
      <c r="H61" s="26" t="s">
        <v>4630</v>
      </c>
      <c r="I61" s="26" t="s">
        <v>4631</v>
      </c>
      <c r="J61" s="25">
        <v>450</v>
      </c>
      <c r="K61" s="25">
        <v>400</v>
      </c>
      <c r="L61" s="25">
        <v>600</v>
      </c>
      <c r="M61" s="25">
        <v>75</v>
      </c>
      <c r="N61" s="25">
        <v>100</v>
      </c>
      <c r="O61" s="25">
        <v>175</v>
      </c>
      <c r="P61" s="25"/>
      <c r="Q61" s="25"/>
      <c r="R61" s="25">
        <v>100</v>
      </c>
      <c r="S61" s="25" t="s">
        <v>4632</v>
      </c>
      <c r="T61" s="25">
        <v>13</v>
      </c>
      <c r="U61" s="25">
        <v>35</v>
      </c>
      <c r="V61" s="26" t="s">
        <v>4633</v>
      </c>
      <c r="W61" s="26"/>
    </row>
    <row r="62" ht="346.5" spans="1:23">
      <c r="A62" s="22"/>
      <c r="B62" s="23">
        <v>1059</v>
      </c>
      <c r="C62" s="24" t="s">
        <v>4634</v>
      </c>
      <c r="D62" s="24" t="s">
        <v>4635</v>
      </c>
      <c r="E62" s="24" t="s">
        <v>4636</v>
      </c>
      <c r="F62" s="24" t="s">
        <v>4637</v>
      </c>
      <c r="G62" s="24" t="s">
        <v>4638</v>
      </c>
      <c r="H62" s="24" t="s">
        <v>4639</v>
      </c>
      <c r="I62" s="24" t="s">
        <v>4640</v>
      </c>
      <c r="J62" s="23">
        <v>250</v>
      </c>
      <c r="K62" s="23">
        <v>600</v>
      </c>
      <c r="L62" s="23">
        <v>150</v>
      </c>
      <c r="M62" s="23">
        <v>135</v>
      </c>
      <c r="N62" s="23">
        <v>150</v>
      </c>
      <c r="O62" s="23">
        <v>175</v>
      </c>
      <c r="P62" s="23"/>
      <c r="Q62" s="23"/>
      <c r="R62" s="23">
        <v>75</v>
      </c>
      <c r="S62" s="23" t="s">
        <v>4240</v>
      </c>
      <c r="T62" s="23">
        <v>5</v>
      </c>
      <c r="U62" s="23">
        <v>35</v>
      </c>
      <c r="V62" s="24">
        <v>16</v>
      </c>
      <c r="W62" s="24"/>
    </row>
    <row r="63" ht="330" spans="1:23">
      <c r="A63" s="22"/>
      <c r="B63" s="25">
        <v>1060</v>
      </c>
      <c r="C63" s="26" t="s">
        <v>4641</v>
      </c>
      <c r="D63" s="26" t="s">
        <v>4642</v>
      </c>
      <c r="E63" s="26" t="s">
        <v>4643</v>
      </c>
      <c r="F63" s="26" t="s">
        <v>4644</v>
      </c>
      <c r="G63" s="26"/>
      <c r="H63" s="26" t="s">
        <v>4645</v>
      </c>
      <c r="I63" s="26" t="s">
        <v>4646</v>
      </c>
      <c r="J63" s="25">
        <v>300</v>
      </c>
      <c r="K63" s="25">
        <v>180</v>
      </c>
      <c r="L63" s="25">
        <v>390</v>
      </c>
      <c r="M63" s="25">
        <v>60</v>
      </c>
      <c r="N63" s="25">
        <v>75</v>
      </c>
      <c r="O63" s="25">
        <v>75</v>
      </c>
      <c r="P63" s="25"/>
      <c r="Q63" s="25"/>
      <c r="R63" s="25">
        <v>57</v>
      </c>
      <c r="S63" s="25">
        <v>0</v>
      </c>
      <c r="T63" s="25">
        <v>9</v>
      </c>
      <c r="U63" s="25">
        <v>15</v>
      </c>
      <c r="V63" s="26" t="s">
        <v>4647</v>
      </c>
      <c r="W63" s="26"/>
    </row>
    <row r="64" ht="409.5" spans="1:23">
      <c r="A64" s="22"/>
      <c r="B64" s="23">
        <v>1061</v>
      </c>
      <c r="C64" s="24" t="s">
        <v>4648</v>
      </c>
      <c r="D64" s="24" t="s">
        <v>4649</v>
      </c>
      <c r="E64" s="24" t="s">
        <v>4650</v>
      </c>
      <c r="F64" s="24" t="s">
        <v>4651</v>
      </c>
      <c r="G64" s="24" t="s">
        <v>4652</v>
      </c>
      <c r="H64" s="24" t="s">
        <v>4653</v>
      </c>
      <c r="I64" s="24" t="s">
        <v>4654</v>
      </c>
      <c r="J64" s="23" t="s">
        <v>4211</v>
      </c>
      <c r="K64" s="23">
        <v>1000</v>
      </c>
      <c r="L64" s="23">
        <v>1000</v>
      </c>
      <c r="M64" s="23" t="s">
        <v>4211</v>
      </c>
      <c r="N64" s="23">
        <v>0</v>
      </c>
      <c r="O64" s="23">
        <v>375</v>
      </c>
      <c r="P64" s="23"/>
      <c r="Q64" s="23"/>
      <c r="R64" s="23">
        <v>200</v>
      </c>
      <c r="S64" s="23" t="s">
        <v>4211</v>
      </c>
      <c r="T64" s="23">
        <v>9</v>
      </c>
      <c r="U64" s="23">
        <v>75</v>
      </c>
      <c r="V64" s="24">
        <v>0</v>
      </c>
      <c r="W64" s="24"/>
    </row>
    <row r="65" ht="280.5" spans="1:23">
      <c r="A65" s="22"/>
      <c r="B65" s="25">
        <v>1062</v>
      </c>
      <c r="C65" s="26" t="s">
        <v>4655</v>
      </c>
      <c r="D65" s="26"/>
      <c r="E65" s="26"/>
      <c r="F65" s="26"/>
      <c r="G65" s="26"/>
      <c r="H65" s="26" t="s">
        <v>4656</v>
      </c>
      <c r="I65" s="26" t="s">
        <v>4657</v>
      </c>
      <c r="J65" s="25">
        <v>110</v>
      </c>
      <c r="K65" s="25">
        <v>80</v>
      </c>
      <c r="L65" s="25">
        <v>115</v>
      </c>
      <c r="M65" s="25">
        <v>70</v>
      </c>
      <c r="N65" s="25">
        <v>0</v>
      </c>
      <c r="O65" s="25">
        <v>50</v>
      </c>
      <c r="P65" s="25"/>
      <c r="Q65" s="25"/>
      <c r="R65" s="25">
        <v>19</v>
      </c>
      <c r="S65" s="25" t="s">
        <v>3364</v>
      </c>
      <c r="T65" s="25">
        <v>3</v>
      </c>
      <c r="U65" s="25">
        <v>10</v>
      </c>
      <c r="V65" s="26">
        <v>8</v>
      </c>
      <c r="W65" s="26"/>
    </row>
    <row r="66" ht="396" spans="1:23">
      <c r="A66" s="22"/>
      <c r="B66" s="23">
        <v>1063</v>
      </c>
      <c r="C66" s="24" t="s">
        <v>4658</v>
      </c>
      <c r="D66" s="24" t="s">
        <v>4659</v>
      </c>
      <c r="E66" s="24" t="s">
        <v>4660</v>
      </c>
      <c r="F66" s="24" t="s">
        <v>4661</v>
      </c>
      <c r="G66" s="24" t="s">
        <v>4662</v>
      </c>
      <c r="H66" s="24" t="s">
        <v>4663</v>
      </c>
      <c r="I66" s="24" t="s">
        <v>4664</v>
      </c>
      <c r="J66" s="23">
        <v>125</v>
      </c>
      <c r="K66" s="23">
        <v>625</v>
      </c>
      <c r="L66" s="23">
        <v>125</v>
      </c>
      <c r="M66" s="23">
        <v>70</v>
      </c>
      <c r="N66" s="23">
        <v>150</v>
      </c>
      <c r="O66" s="23">
        <v>140</v>
      </c>
      <c r="P66" s="23"/>
      <c r="Q66" s="23"/>
      <c r="R66" s="23">
        <v>75</v>
      </c>
      <c r="S66" s="23" t="s">
        <v>3364</v>
      </c>
      <c r="T66" s="23">
        <v>3</v>
      </c>
      <c r="U66" s="23">
        <v>28</v>
      </c>
      <c r="V66" s="24">
        <v>10</v>
      </c>
      <c r="W66" s="24"/>
    </row>
    <row r="67" ht="214.5" spans="1:23">
      <c r="A67" s="22"/>
      <c r="B67" s="25">
        <v>1064</v>
      </c>
      <c r="C67" s="26" t="s">
        <v>4665</v>
      </c>
      <c r="D67" s="26" t="s">
        <v>4666</v>
      </c>
      <c r="E67" s="26" t="s">
        <v>4667</v>
      </c>
      <c r="F67" s="26" t="s">
        <v>4668</v>
      </c>
      <c r="G67" s="26" t="s">
        <v>4669</v>
      </c>
      <c r="H67" s="26" t="s">
        <v>4670</v>
      </c>
      <c r="I67" s="26" t="s">
        <v>4671</v>
      </c>
      <c r="J67" s="25">
        <v>200</v>
      </c>
      <c r="K67" s="25">
        <v>240</v>
      </c>
      <c r="L67" s="25">
        <v>260</v>
      </c>
      <c r="M67" s="25">
        <v>80</v>
      </c>
      <c r="N67" s="25">
        <v>300</v>
      </c>
      <c r="O67" s="25">
        <v>325</v>
      </c>
      <c r="P67" s="25"/>
      <c r="Q67" s="25"/>
      <c r="R67" s="25">
        <v>50</v>
      </c>
      <c r="S67" s="25" t="s">
        <v>4195</v>
      </c>
      <c r="T67" s="25">
        <v>6</v>
      </c>
      <c r="U67" s="25">
        <v>65</v>
      </c>
      <c r="V67" s="26">
        <v>0</v>
      </c>
      <c r="W67" s="26"/>
    </row>
    <row r="68" ht="363" spans="1:23">
      <c r="A68" s="22"/>
      <c r="B68" s="23">
        <v>1065</v>
      </c>
      <c r="C68" s="24" t="s">
        <v>4672</v>
      </c>
      <c r="D68" s="24" t="s">
        <v>4673</v>
      </c>
      <c r="E68" s="24" t="s">
        <v>4674</v>
      </c>
      <c r="F68" s="24" t="s">
        <v>4675</v>
      </c>
      <c r="G68" s="24" t="s">
        <v>4676</v>
      </c>
      <c r="H68" s="24" t="s">
        <v>4677</v>
      </c>
      <c r="I68" s="24" t="s">
        <v>4678</v>
      </c>
      <c r="J68" s="23">
        <v>150</v>
      </c>
      <c r="K68" s="23">
        <v>600</v>
      </c>
      <c r="L68" s="23">
        <v>100</v>
      </c>
      <c r="M68" s="23">
        <v>90</v>
      </c>
      <c r="N68" s="23">
        <v>100</v>
      </c>
      <c r="O68" s="23">
        <v>140</v>
      </c>
      <c r="P68" s="23"/>
      <c r="Q68" s="23"/>
      <c r="R68" s="23">
        <v>70</v>
      </c>
      <c r="S68" s="23" t="s">
        <v>3364</v>
      </c>
      <c r="T68" s="23">
        <v>3</v>
      </c>
      <c r="U68" s="23">
        <v>28</v>
      </c>
      <c r="V68" s="24">
        <v>10</v>
      </c>
      <c r="W68" s="24"/>
    </row>
    <row r="69" ht="409.5" spans="1:23">
      <c r="A69" s="22"/>
      <c r="B69" s="25">
        <v>1066</v>
      </c>
      <c r="C69" s="26" t="s">
        <v>4679</v>
      </c>
      <c r="D69" s="26" t="s">
        <v>4680</v>
      </c>
      <c r="E69" s="26" t="s">
        <v>4681</v>
      </c>
      <c r="F69" s="26" t="s">
        <v>4682</v>
      </c>
      <c r="G69" s="26" t="s">
        <v>4683</v>
      </c>
      <c r="H69" s="26" t="s">
        <v>4684</v>
      </c>
      <c r="I69" s="26" t="s">
        <v>4685</v>
      </c>
      <c r="J69" s="25" t="s">
        <v>4211</v>
      </c>
      <c r="K69" s="25">
        <v>2000</v>
      </c>
      <c r="L69" s="25" t="s">
        <v>4495</v>
      </c>
      <c r="M69" s="25">
        <v>5</v>
      </c>
      <c r="N69" s="25">
        <v>200</v>
      </c>
      <c r="O69" s="25">
        <v>500</v>
      </c>
      <c r="P69" s="25"/>
      <c r="Q69" s="25"/>
      <c r="R69" s="25">
        <v>400</v>
      </c>
      <c r="S69" s="25" t="s">
        <v>4211</v>
      </c>
      <c r="T69" s="25" t="s">
        <v>4495</v>
      </c>
      <c r="U69" s="25">
        <v>100</v>
      </c>
      <c r="V69" s="26">
        <v>100</v>
      </c>
      <c r="W69" s="26"/>
    </row>
    <row r="70" ht="231" spans="1:23">
      <c r="A70" s="22"/>
      <c r="B70" s="23">
        <v>1067</v>
      </c>
      <c r="C70" s="24" t="s">
        <v>4686</v>
      </c>
      <c r="D70" s="24" t="s">
        <v>4687</v>
      </c>
      <c r="E70" s="24" t="s">
        <v>4688</v>
      </c>
      <c r="F70" s="24" t="s">
        <v>4689</v>
      </c>
      <c r="G70" s="24"/>
      <c r="H70" s="24" t="s">
        <v>4690</v>
      </c>
      <c r="I70" s="24" t="s">
        <v>4691</v>
      </c>
      <c r="J70" s="23">
        <v>200</v>
      </c>
      <c r="K70" s="23">
        <v>600</v>
      </c>
      <c r="L70" s="23">
        <v>300</v>
      </c>
      <c r="M70" s="23">
        <v>60</v>
      </c>
      <c r="N70" s="23">
        <v>100</v>
      </c>
      <c r="O70" s="23">
        <v>175</v>
      </c>
      <c r="P70" s="23"/>
      <c r="Q70" s="23"/>
      <c r="R70" s="23">
        <v>90</v>
      </c>
      <c r="S70" s="23" t="s">
        <v>4195</v>
      </c>
      <c r="T70" s="23">
        <v>6</v>
      </c>
      <c r="U70" s="23">
        <v>35</v>
      </c>
      <c r="V70" s="24">
        <v>25</v>
      </c>
      <c r="W70" s="24"/>
    </row>
    <row r="71" ht="25.5" spans="1:23">
      <c r="A71" s="27" t="s">
        <v>4692</v>
      </c>
      <c r="W71" s="27"/>
    </row>
    <row r="72" ht="379.5" spans="1:23">
      <c r="A72" s="22"/>
      <c r="B72" s="25">
        <v>1068</v>
      </c>
      <c r="C72" s="26" t="s">
        <v>4693</v>
      </c>
      <c r="D72" s="26"/>
      <c r="E72" s="26"/>
      <c r="F72" s="26" t="s">
        <v>4694</v>
      </c>
      <c r="G72" s="26" t="s">
        <v>4695</v>
      </c>
      <c r="H72" s="26" t="s">
        <v>4696</v>
      </c>
      <c r="I72" s="26"/>
      <c r="J72" s="25"/>
      <c r="K72" s="25"/>
      <c r="L72" s="25"/>
      <c r="M72" s="25"/>
      <c r="N72" s="25"/>
      <c r="O72" s="25"/>
      <c r="P72" s="25"/>
      <c r="Q72" s="25"/>
      <c r="R72" s="25"/>
      <c r="S72" s="25"/>
      <c r="T72" s="25"/>
      <c r="U72" s="25"/>
      <c r="V72" s="26"/>
      <c r="W72" s="26"/>
    </row>
    <row r="73" ht="264" spans="1:23">
      <c r="A73" s="22"/>
      <c r="B73" s="23">
        <v>1069</v>
      </c>
      <c r="C73" s="24" t="s">
        <v>4697</v>
      </c>
      <c r="D73" s="24" t="s">
        <v>4698</v>
      </c>
      <c r="E73" s="24"/>
      <c r="F73" s="24" t="s">
        <v>4699</v>
      </c>
      <c r="G73" s="24"/>
      <c r="H73" s="24" t="s">
        <v>4700</v>
      </c>
      <c r="I73" s="24" t="s">
        <v>4701</v>
      </c>
      <c r="J73" s="23">
        <v>105</v>
      </c>
      <c r="K73" s="23">
        <v>80</v>
      </c>
      <c r="L73" s="23">
        <v>65</v>
      </c>
      <c r="M73" s="23">
        <v>35</v>
      </c>
      <c r="N73" s="23">
        <v>55</v>
      </c>
      <c r="O73" s="23">
        <v>75</v>
      </c>
      <c r="P73" s="23"/>
      <c r="Q73" s="23"/>
      <c r="R73" s="23">
        <v>14</v>
      </c>
      <c r="S73" s="23" t="s">
        <v>3449</v>
      </c>
      <c r="T73" s="23">
        <v>2</v>
      </c>
      <c r="U73" s="23">
        <v>15</v>
      </c>
      <c r="V73" s="24">
        <v>6</v>
      </c>
      <c r="W73" s="24"/>
    </row>
    <row r="74" ht="231" spans="1:23">
      <c r="A74" s="22"/>
      <c r="B74" s="25">
        <v>1070</v>
      </c>
      <c r="C74" s="26" t="s">
        <v>4702</v>
      </c>
      <c r="D74" s="26" t="s">
        <v>4703</v>
      </c>
      <c r="E74" s="26"/>
      <c r="F74" s="26" t="s">
        <v>4704</v>
      </c>
      <c r="G74" s="26" t="s">
        <v>4705</v>
      </c>
      <c r="H74" s="26" t="s">
        <v>4706</v>
      </c>
      <c r="I74" s="26" t="s">
        <v>4707</v>
      </c>
      <c r="J74" s="25">
        <v>50</v>
      </c>
      <c r="K74" s="25" t="s">
        <v>4211</v>
      </c>
      <c r="L74" s="25">
        <v>65</v>
      </c>
      <c r="M74" s="25">
        <v>50</v>
      </c>
      <c r="N74" s="25">
        <v>50</v>
      </c>
      <c r="O74" s="25">
        <v>5</v>
      </c>
      <c r="P74" s="25"/>
      <c r="Q74" s="25"/>
      <c r="R74" s="25" t="s">
        <v>4211</v>
      </c>
      <c r="S74" s="25">
        <v>0</v>
      </c>
      <c r="T74" s="25">
        <v>2</v>
      </c>
      <c r="U74" s="25">
        <v>1</v>
      </c>
      <c r="V74" s="26">
        <v>7</v>
      </c>
      <c r="W74" s="26"/>
    </row>
    <row r="75" ht="409.5" spans="1:23">
      <c r="A75" s="22"/>
      <c r="B75" s="23">
        <v>1071</v>
      </c>
      <c r="C75" s="24" t="s">
        <v>4708</v>
      </c>
      <c r="D75" s="24" t="s">
        <v>4709</v>
      </c>
      <c r="E75" s="24"/>
      <c r="F75" s="24" t="s">
        <v>4710</v>
      </c>
      <c r="G75" s="24" t="s">
        <v>4711</v>
      </c>
      <c r="H75" s="24" t="s">
        <v>4712</v>
      </c>
      <c r="I75" s="24" t="s">
        <v>4713</v>
      </c>
      <c r="J75" s="23">
        <v>105</v>
      </c>
      <c r="K75" s="23">
        <v>65</v>
      </c>
      <c r="L75" s="23">
        <v>50</v>
      </c>
      <c r="M75" s="23">
        <v>50</v>
      </c>
      <c r="N75" s="23">
        <v>65</v>
      </c>
      <c r="O75" s="23">
        <v>65</v>
      </c>
      <c r="P75" s="23"/>
      <c r="Q75" s="23"/>
      <c r="R75" s="23">
        <v>11</v>
      </c>
      <c r="S75" s="23" t="s">
        <v>3531</v>
      </c>
      <c r="T75" s="23">
        <v>1</v>
      </c>
      <c r="U75" s="23">
        <v>13</v>
      </c>
      <c r="V75" s="24" t="s">
        <v>4714</v>
      </c>
      <c r="W75" s="24"/>
    </row>
    <row r="76" ht="409.5" spans="1:23">
      <c r="A76" s="22"/>
      <c r="B76" s="25">
        <v>1072</v>
      </c>
      <c r="C76" s="26" t="s">
        <v>4715</v>
      </c>
      <c r="D76" s="26" t="s">
        <v>4716</v>
      </c>
      <c r="E76" s="26"/>
      <c r="F76" s="26" t="s">
        <v>4717</v>
      </c>
      <c r="G76" s="26" t="s">
        <v>4718</v>
      </c>
      <c r="H76" s="26" t="s">
        <v>4719</v>
      </c>
      <c r="I76" s="26" t="s">
        <v>4720</v>
      </c>
      <c r="J76" s="25">
        <v>105</v>
      </c>
      <c r="K76" s="25">
        <v>65</v>
      </c>
      <c r="L76" s="25" t="s">
        <v>4721</v>
      </c>
      <c r="M76" s="25">
        <v>65</v>
      </c>
      <c r="N76" s="25">
        <v>20</v>
      </c>
      <c r="O76" s="25">
        <v>65</v>
      </c>
      <c r="P76" s="25"/>
      <c r="Q76" s="25"/>
      <c r="R76" s="25">
        <v>12</v>
      </c>
      <c r="S76" s="25" t="s">
        <v>3531</v>
      </c>
      <c r="T76" s="25">
        <v>1</v>
      </c>
      <c r="U76" s="25">
        <v>13</v>
      </c>
      <c r="V76" s="26">
        <v>12</v>
      </c>
      <c r="W76" s="26"/>
    </row>
    <row r="77" ht="264" spans="1:23">
      <c r="A77" s="22"/>
      <c r="B77" s="23">
        <v>1073</v>
      </c>
      <c r="C77" s="24" t="s">
        <v>4722</v>
      </c>
      <c r="D77" s="24" t="s">
        <v>4723</v>
      </c>
      <c r="E77" s="24"/>
      <c r="F77" s="24" t="s">
        <v>4724</v>
      </c>
      <c r="G77" s="24"/>
      <c r="H77" s="24" t="s">
        <v>4725</v>
      </c>
      <c r="I77" s="24" t="s">
        <v>4726</v>
      </c>
      <c r="J77" s="23">
        <v>80</v>
      </c>
      <c r="K77" s="23">
        <v>80</v>
      </c>
      <c r="L77" s="23">
        <v>65</v>
      </c>
      <c r="M77" s="23">
        <v>35</v>
      </c>
      <c r="N77" s="23"/>
      <c r="O77" s="23">
        <v>5</v>
      </c>
      <c r="P77" s="23"/>
      <c r="Q77" s="23"/>
      <c r="R77" s="23">
        <v>14</v>
      </c>
      <c r="S77" s="23" t="s">
        <v>3531</v>
      </c>
      <c r="T77" s="23">
        <v>1</v>
      </c>
      <c r="U77" s="23">
        <v>1</v>
      </c>
      <c r="V77" s="24" t="s">
        <v>4727</v>
      </c>
      <c r="W77" s="24"/>
    </row>
    <row r="78" ht="25.5" spans="1:23">
      <c r="A78" s="27" t="s">
        <v>4728</v>
      </c>
      <c r="W78" s="27"/>
    </row>
    <row r="79" ht="181.5" spans="1:23">
      <c r="A79" s="22"/>
      <c r="B79" s="25">
        <v>1074</v>
      </c>
      <c r="C79" s="26" t="s">
        <v>4729</v>
      </c>
      <c r="D79" s="26"/>
      <c r="E79" s="26"/>
      <c r="F79" s="26" t="s">
        <v>4730</v>
      </c>
      <c r="G79" s="26" t="s">
        <v>4731</v>
      </c>
      <c r="H79" s="26" t="s">
        <v>4732</v>
      </c>
      <c r="I79" s="26"/>
      <c r="J79" s="25">
        <v>25</v>
      </c>
      <c r="K79" s="25">
        <v>35</v>
      </c>
      <c r="L79" s="25">
        <v>15</v>
      </c>
      <c r="M79" s="25">
        <v>105</v>
      </c>
      <c r="N79" s="25"/>
      <c r="O79" s="25">
        <v>35</v>
      </c>
      <c r="P79" s="25"/>
      <c r="Q79" s="25"/>
      <c r="R79" s="25">
        <v>5</v>
      </c>
      <c r="S79" s="25">
        <v>-2</v>
      </c>
      <c r="T79" s="25">
        <v>-2</v>
      </c>
      <c r="U79" s="25"/>
      <c r="V79" s="26" t="s">
        <v>4733</v>
      </c>
      <c r="W79" s="26"/>
    </row>
    <row r="80" ht="409.5" spans="1:23">
      <c r="A80" s="22"/>
      <c r="B80" s="23">
        <v>1075</v>
      </c>
      <c r="C80" s="24" t="s">
        <v>4734</v>
      </c>
      <c r="D80" s="24" t="s">
        <v>4735</v>
      </c>
      <c r="E80" s="24"/>
      <c r="F80" s="24" t="s">
        <v>4736</v>
      </c>
      <c r="G80" s="24"/>
      <c r="H80" s="24" t="s">
        <v>4737</v>
      </c>
      <c r="I80" s="24"/>
      <c r="J80" s="23">
        <v>110</v>
      </c>
      <c r="K80" s="23">
        <v>50</v>
      </c>
      <c r="L80" s="23">
        <v>80</v>
      </c>
      <c r="M80" s="23">
        <v>95</v>
      </c>
      <c r="N80" s="23"/>
      <c r="O80" s="23">
        <v>65</v>
      </c>
      <c r="P80" s="23"/>
      <c r="Q80" s="23"/>
      <c r="R80" s="23">
        <v>13</v>
      </c>
      <c r="S80" s="23" t="s">
        <v>3449</v>
      </c>
      <c r="T80" s="23">
        <v>2</v>
      </c>
      <c r="U80" s="23"/>
      <c r="V80" s="24" t="s">
        <v>4738</v>
      </c>
      <c r="W80" s="24"/>
    </row>
    <row r="81" ht="132" spans="1:23">
      <c r="A81" s="22"/>
      <c r="B81" s="25">
        <v>1076</v>
      </c>
      <c r="C81" s="26" t="s">
        <v>4739</v>
      </c>
      <c r="D81" s="26" t="s">
        <v>4740</v>
      </c>
      <c r="E81" s="26"/>
      <c r="F81" s="26" t="s">
        <v>4741</v>
      </c>
      <c r="G81" s="26"/>
      <c r="H81" s="26" t="s">
        <v>4742</v>
      </c>
      <c r="I81" s="26"/>
      <c r="J81" s="25">
        <v>100</v>
      </c>
      <c r="K81" s="25">
        <v>65</v>
      </c>
      <c r="L81" s="25">
        <v>100</v>
      </c>
      <c r="M81" s="25">
        <v>50</v>
      </c>
      <c r="N81" s="25"/>
      <c r="O81" s="25">
        <v>50</v>
      </c>
      <c r="P81" s="25"/>
      <c r="Q81" s="25"/>
      <c r="R81" s="25">
        <v>16</v>
      </c>
      <c r="S81" s="25" t="s">
        <v>3364</v>
      </c>
      <c r="T81" s="25">
        <v>3</v>
      </c>
      <c r="U81" s="25"/>
      <c r="V81" s="26">
        <v>12</v>
      </c>
      <c r="W81" s="26"/>
    </row>
    <row r="82" ht="231" spans="1:23">
      <c r="A82" s="22"/>
      <c r="B82" s="23">
        <v>1077</v>
      </c>
      <c r="C82" s="24" t="s">
        <v>4743</v>
      </c>
      <c r="D82" s="24" t="s">
        <v>4744</v>
      </c>
      <c r="E82" s="24"/>
      <c r="F82" s="24" t="s">
        <v>4745</v>
      </c>
      <c r="G82" s="24"/>
      <c r="H82" s="24" t="s">
        <v>4746</v>
      </c>
      <c r="I82" s="24"/>
      <c r="J82" s="23">
        <v>130</v>
      </c>
      <c r="K82" s="23">
        <v>90</v>
      </c>
      <c r="L82" s="23">
        <v>130</v>
      </c>
      <c r="M82" s="23">
        <v>35</v>
      </c>
      <c r="N82" s="23"/>
      <c r="O82" s="23">
        <v>50</v>
      </c>
      <c r="P82" s="23"/>
      <c r="Q82" s="23"/>
      <c r="R82" s="23">
        <v>22</v>
      </c>
      <c r="S82" s="23" t="s">
        <v>3364</v>
      </c>
      <c r="T82" s="23">
        <v>3</v>
      </c>
      <c r="U82" s="23"/>
      <c r="V82" s="24" t="s">
        <v>4747</v>
      </c>
      <c r="W82" s="24"/>
    </row>
    <row r="83" ht="115.5" spans="1:23">
      <c r="A83" s="22"/>
      <c r="B83" s="25">
        <v>1078</v>
      </c>
      <c r="C83" s="26" t="s">
        <v>4748</v>
      </c>
      <c r="D83" s="26"/>
      <c r="E83" s="26"/>
      <c r="F83" s="26" t="s">
        <v>4749</v>
      </c>
      <c r="G83" s="26"/>
      <c r="H83" s="26" t="s">
        <v>4750</v>
      </c>
      <c r="I83" s="26"/>
      <c r="J83" s="25">
        <v>35</v>
      </c>
      <c r="K83" s="25">
        <v>50</v>
      </c>
      <c r="L83" s="25">
        <v>35</v>
      </c>
      <c r="M83" s="25">
        <v>70</v>
      </c>
      <c r="N83" s="25"/>
      <c r="O83" s="25">
        <v>35</v>
      </c>
      <c r="P83" s="25"/>
      <c r="Q83" s="25"/>
      <c r="R83" s="25">
        <v>8</v>
      </c>
      <c r="S83" s="25">
        <v>-1</v>
      </c>
      <c r="T83" s="25">
        <v>-1</v>
      </c>
      <c r="U83" s="25"/>
      <c r="V83" s="26">
        <v>12</v>
      </c>
      <c r="W83" s="26"/>
    </row>
    <row r="84" ht="409.5" spans="1:23">
      <c r="A84" s="22"/>
      <c r="B84" s="23">
        <v>1079</v>
      </c>
      <c r="C84" s="24" t="s">
        <v>4751</v>
      </c>
      <c r="D84" s="24"/>
      <c r="E84" s="24"/>
      <c r="F84" s="24" t="s">
        <v>4752</v>
      </c>
      <c r="G84" s="24"/>
      <c r="H84" s="24" t="s">
        <v>4753</v>
      </c>
      <c r="I84" s="24"/>
      <c r="J84" s="23">
        <v>140</v>
      </c>
      <c r="K84" s="23">
        <v>65</v>
      </c>
      <c r="L84" s="23">
        <v>165</v>
      </c>
      <c r="M84" s="23">
        <v>50</v>
      </c>
      <c r="N84" s="23"/>
      <c r="O84" s="23">
        <v>50</v>
      </c>
      <c r="P84" s="23"/>
      <c r="Q84" s="23"/>
      <c r="R84" s="23">
        <v>23</v>
      </c>
      <c r="S84" s="23" t="s">
        <v>4283</v>
      </c>
      <c r="T84" s="23">
        <v>4</v>
      </c>
      <c r="U84" s="23"/>
      <c r="V84" s="24">
        <v>12</v>
      </c>
      <c r="W84" s="24"/>
    </row>
    <row r="85" ht="132" spans="1:23">
      <c r="A85" s="22"/>
      <c r="B85" s="25">
        <v>1080</v>
      </c>
      <c r="C85" s="26" t="s">
        <v>4754</v>
      </c>
      <c r="D85" s="26"/>
      <c r="E85" s="26"/>
      <c r="F85" s="26" t="s">
        <v>4755</v>
      </c>
      <c r="G85" s="26"/>
      <c r="H85" s="26" t="s">
        <v>4756</v>
      </c>
      <c r="I85" s="26"/>
      <c r="J85" s="25">
        <v>95</v>
      </c>
      <c r="K85" s="25">
        <v>50</v>
      </c>
      <c r="L85" s="25">
        <v>80</v>
      </c>
      <c r="M85" s="25">
        <v>95</v>
      </c>
      <c r="N85" s="25"/>
      <c r="O85" s="25">
        <v>65</v>
      </c>
      <c r="P85" s="25"/>
      <c r="Q85" s="25"/>
      <c r="R85" s="25">
        <v>13</v>
      </c>
      <c r="S85" s="25" t="s">
        <v>3449</v>
      </c>
      <c r="T85" s="25">
        <v>2</v>
      </c>
      <c r="U85" s="25"/>
      <c r="V85" s="26">
        <v>10</v>
      </c>
      <c r="W85" s="26"/>
    </row>
    <row r="86" ht="165" spans="1:23">
      <c r="A86" s="22"/>
      <c r="B86" s="23">
        <v>1081</v>
      </c>
      <c r="C86" s="24" t="s">
        <v>4757</v>
      </c>
      <c r="D86" s="24"/>
      <c r="E86" s="24"/>
      <c r="F86" s="24" t="s">
        <v>4758</v>
      </c>
      <c r="G86" s="24"/>
      <c r="H86" s="24" t="s">
        <v>4759</v>
      </c>
      <c r="I86" s="24"/>
      <c r="J86" s="23">
        <v>35</v>
      </c>
      <c r="K86" s="23">
        <v>55</v>
      </c>
      <c r="L86" s="23">
        <v>35</v>
      </c>
      <c r="M86" s="23">
        <v>70</v>
      </c>
      <c r="N86" s="23"/>
      <c r="O86" s="23">
        <v>50</v>
      </c>
      <c r="P86" s="23"/>
      <c r="Q86" s="23"/>
      <c r="R86" s="23">
        <v>9</v>
      </c>
      <c r="S86" s="23">
        <v>-1</v>
      </c>
      <c r="T86" s="23">
        <v>-1</v>
      </c>
      <c r="U86" s="23"/>
      <c r="V86" s="24">
        <v>9</v>
      </c>
      <c r="W86" s="24"/>
    </row>
    <row r="87" ht="214.5" spans="1:23">
      <c r="A87" s="22"/>
      <c r="B87" s="25">
        <v>1082</v>
      </c>
      <c r="C87" s="26" t="s">
        <v>4760</v>
      </c>
      <c r="D87" s="26"/>
      <c r="E87" s="26" t="s">
        <v>4761</v>
      </c>
      <c r="F87" s="26" t="s">
        <v>4762</v>
      </c>
      <c r="G87" s="26"/>
      <c r="H87" s="26" t="s">
        <v>4763</v>
      </c>
      <c r="I87" s="26"/>
      <c r="J87" s="25">
        <v>90</v>
      </c>
      <c r="K87" s="25">
        <v>90</v>
      </c>
      <c r="L87" s="25">
        <v>90</v>
      </c>
      <c r="M87" s="25">
        <v>50</v>
      </c>
      <c r="N87" s="25"/>
      <c r="O87" s="25">
        <v>50</v>
      </c>
      <c r="P87" s="25"/>
      <c r="Q87" s="25"/>
      <c r="R87" s="25">
        <v>18</v>
      </c>
      <c r="S87" s="25" t="s">
        <v>3449</v>
      </c>
      <c r="T87" s="25">
        <v>2</v>
      </c>
      <c r="U87" s="25"/>
      <c r="V87" s="26" t="s">
        <v>4764</v>
      </c>
      <c r="W87" s="26"/>
    </row>
    <row r="88" ht="198" spans="1:23">
      <c r="A88" s="22"/>
      <c r="B88" s="23">
        <v>1083</v>
      </c>
      <c r="C88" s="24" t="s">
        <v>4765</v>
      </c>
      <c r="D88" s="24" t="s">
        <v>4766</v>
      </c>
      <c r="E88" s="24"/>
      <c r="F88" s="24" t="s">
        <v>4767</v>
      </c>
      <c r="G88" s="24"/>
      <c r="H88" s="24" t="s">
        <v>4768</v>
      </c>
      <c r="I88" s="24"/>
      <c r="J88" s="23">
        <v>110</v>
      </c>
      <c r="K88" s="23">
        <v>65</v>
      </c>
      <c r="L88" s="23">
        <v>70</v>
      </c>
      <c r="M88" s="23">
        <v>50</v>
      </c>
      <c r="N88" s="23"/>
      <c r="O88" s="23">
        <v>65</v>
      </c>
      <c r="P88" s="23"/>
      <c r="Q88" s="23"/>
      <c r="R88" s="23">
        <v>13</v>
      </c>
      <c r="S88" s="23" t="s">
        <v>3449</v>
      </c>
      <c r="T88" s="23">
        <v>2</v>
      </c>
      <c r="U88" s="23"/>
      <c r="V88" s="24">
        <v>6</v>
      </c>
      <c r="W88" s="24"/>
    </row>
    <row r="89" ht="198" spans="1:23">
      <c r="A89" s="22"/>
      <c r="B89" s="25">
        <v>1084</v>
      </c>
      <c r="C89" s="26" t="s">
        <v>4765</v>
      </c>
      <c r="D89" s="26" t="s">
        <v>4769</v>
      </c>
      <c r="E89" s="26"/>
      <c r="F89" s="26" t="s">
        <v>4767</v>
      </c>
      <c r="G89" s="26"/>
      <c r="H89" s="26" t="s">
        <v>4770</v>
      </c>
      <c r="I89" s="26"/>
      <c r="J89" s="25">
        <v>35</v>
      </c>
      <c r="K89" s="25">
        <v>35</v>
      </c>
      <c r="L89" s="25">
        <v>15</v>
      </c>
      <c r="M89" s="25">
        <v>90</v>
      </c>
      <c r="N89" s="25"/>
      <c r="O89" s="25">
        <v>50</v>
      </c>
      <c r="P89" s="25"/>
      <c r="Q89" s="25"/>
      <c r="R89" s="25">
        <v>5</v>
      </c>
      <c r="S89" s="25">
        <v>-2</v>
      </c>
      <c r="T89" s="25">
        <v>-2</v>
      </c>
      <c r="U89" s="25"/>
      <c r="V89" s="26">
        <v>8</v>
      </c>
      <c r="W89" s="26"/>
    </row>
    <row r="90" ht="346.5" spans="1:23">
      <c r="A90" s="22"/>
      <c r="B90" s="23">
        <v>1085</v>
      </c>
      <c r="C90" s="24" t="s">
        <v>4771</v>
      </c>
      <c r="D90" s="24" t="s">
        <v>4772</v>
      </c>
      <c r="E90" s="24"/>
      <c r="F90" s="24" t="s">
        <v>4773</v>
      </c>
      <c r="G90" s="24"/>
      <c r="H90" s="24" t="s">
        <v>4774</v>
      </c>
      <c r="I90" s="24"/>
      <c r="J90" s="23">
        <v>105</v>
      </c>
      <c r="K90" s="23">
        <v>65</v>
      </c>
      <c r="L90" s="23">
        <v>105</v>
      </c>
      <c r="M90" s="23">
        <v>95</v>
      </c>
      <c r="N90" s="23"/>
      <c r="O90" s="23">
        <v>50</v>
      </c>
      <c r="P90" s="23"/>
      <c r="Q90" s="23"/>
      <c r="R90" s="23">
        <v>17</v>
      </c>
      <c r="S90" s="23" t="s">
        <v>3364</v>
      </c>
      <c r="T90" s="23">
        <v>3</v>
      </c>
      <c r="U90" s="23"/>
      <c r="V90" s="24" t="s">
        <v>4775</v>
      </c>
      <c r="W90" s="24"/>
    </row>
    <row r="91" ht="297" spans="1:23">
      <c r="A91" s="22"/>
      <c r="B91" s="25">
        <v>1086</v>
      </c>
      <c r="C91" s="26" t="s">
        <v>4776</v>
      </c>
      <c r="D91" s="26"/>
      <c r="E91" s="26"/>
      <c r="F91" s="26" t="s">
        <v>4777</v>
      </c>
      <c r="G91" s="26"/>
      <c r="H91" s="26"/>
      <c r="I91" s="26"/>
      <c r="J91" s="25"/>
      <c r="K91" s="25"/>
      <c r="L91" s="25"/>
      <c r="M91" s="25"/>
      <c r="N91" s="25"/>
      <c r="O91" s="25"/>
      <c r="P91" s="25"/>
      <c r="Q91" s="25"/>
      <c r="R91" s="25"/>
      <c r="S91" s="25"/>
      <c r="T91" s="25"/>
      <c r="U91" s="25"/>
      <c r="V91" s="26"/>
      <c r="W91" s="26"/>
    </row>
    <row r="92" ht="132" spans="1:23">
      <c r="A92" s="22"/>
      <c r="B92" s="23">
        <v>1087</v>
      </c>
      <c r="C92" s="24" t="s">
        <v>4778</v>
      </c>
      <c r="D92" s="24" t="s">
        <v>4778</v>
      </c>
      <c r="E92" s="24"/>
      <c r="F92" s="24"/>
      <c r="G92" s="24"/>
      <c r="H92" s="24" t="s">
        <v>4779</v>
      </c>
      <c r="I92" s="24"/>
      <c r="J92" s="23">
        <v>65</v>
      </c>
      <c r="K92" s="23">
        <v>50</v>
      </c>
      <c r="L92" s="23">
        <v>40</v>
      </c>
      <c r="M92" s="23">
        <v>65</v>
      </c>
      <c r="N92" s="23"/>
      <c r="O92" s="23">
        <v>50</v>
      </c>
      <c r="P92" s="23"/>
      <c r="Q92" s="23"/>
      <c r="R92" s="23">
        <v>9</v>
      </c>
      <c r="S92" s="23">
        <v>0</v>
      </c>
      <c r="T92" s="23">
        <v>0</v>
      </c>
      <c r="U92" s="23"/>
      <c r="V92" s="24">
        <v>12</v>
      </c>
      <c r="W92" s="24"/>
    </row>
    <row r="93" ht="16.5" spans="1:23">
      <c r="A93" s="22"/>
      <c r="W93" s="22"/>
    </row>
    <row r="94" ht="16.5" spans="1:23">
      <c r="A94" s="22"/>
      <c r="W94" s="22"/>
    </row>
    <row r="95" ht="16.5" spans="1:23">
      <c r="A95" s="32" t="s">
        <v>3684</v>
      </c>
      <c r="W95" s="32"/>
    </row>
  </sheetData>
  <mergeCells count="6">
    <mergeCell ref="A39:V39"/>
    <mergeCell ref="A71:V71"/>
    <mergeCell ref="A78:V78"/>
    <mergeCell ref="A93:V93"/>
    <mergeCell ref="A94:V94"/>
    <mergeCell ref="A95:V95"/>
  </mergeCells>
  <hyperlinks>
    <hyperlink ref="W3" r:id="rId1" display="https://pic.pimg.tw/s70055n/1501083543-2807479637.jpg"/>
    <hyperlink ref="W4" r:id="rId2" display="https://sites.google.com/site/thecallofcthulhuintro/_/rsrc/1362155259504/xiang-guan-zi-liao/te-shu-sheng-wu-jie-shao/chthonian/1327359178071.jpg"/>
    <hyperlink ref="W5" r:id="rId3" display="http://www.gaobei.com/upload/10001/article/2019_08/09141123_hwlpol_b.jpg"/>
    <hyperlink ref="W7" r:id="rId4" display="https://i.ytimg.com/vi/xj2eIdEqid0/hqdefault.jpg"/>
    <hyperlink ref="W8" r:id="rId5" display="https://sites.google.com/site/thecallofcthulhuintro/_/rsrc/1362318396541/xiang-guan-zi-liao/te-shu-sheng-wu-jie-shao/dark-young/dark_young_of_shub_niggurath_by_dloliver-d4edrpw.png"/>
    <hyperlink ref="W9" r:id="rId6" display="https://www.itsfun.com.tw/images/db/4f/nBnauImZiNWNwgjYjF2NwQWYlFTMwQ3Lt92Yuc2cthWcuw2cz5SMw9yL6MHc0RHa.jpg"/>
    <hyperlink ref="W10" r:id="rId7" display="https://i2.kknews.cc/SIG=1n9no27/ctp-vzntr/91qnn6rq19q34481o94r135r2q1rp9p7.jpg"/>
    <hyperlink ref="W11" r:id="rId8" display="https://sites.google.com/site/thecallofcthulhuintro/_/rsrc/1362319112105/xiang-guan-zi-liao/te-shu-sheng-wu-jie-shao/dhole/dhole.jpg"/>
    <hyperlink ref="W12" r:id="rId9" display="https://sites.google.com/site/thecallofcthulhuintro/_/rsrc/1362325061525/xiang-guan-zi-liao/te-shu-sheng-wu-jie-shao/dimensional-shambler/DimensionalShambler.jpg"/>
    <hyperlink ref="W13" r:id="rId10" display="https://i.ytimg.com/vi/fxGEJaxFrGM/hqdefault.jpg"/>
    <hyperlink ref="W14" r:id="rId11" display="https://sites.google.com/site/thecallofcthulhuintro/_/rsrc/1362156873881/xiang-guan-zi-liao/te-shu-sheng-wu-jie-shao/fire-vampire/fire%20vampire.jpg"/>
    <hyperlink ref="W15" r:id="rId12" display="https://gss3.bdstatic.com/7Po3dSag_xI4khGkpoWK1HF6hhy/baike/w%3D268%3Bg%3D0/sign=48756221a6ec08fa260014a161d55a50/960a304e251f95ca6ebe5428cf177f3e660952e1.jpg"/>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C0C0"/>
    <outlinePr summaryBelow="0" summaryRight="0"/>
  </sheetPr>
  <dimension ref="A1:E46"/>
  <sheetViews>
    <sheetView workbookViewId="0">
      <pane ySplit="2" topLeftCell="A3" activePane="bottomLeft" state="frozen"/>
      <selection/>
      <selection pane="bottomLeft" activeCell="B4" sqref="B4"/>
    </sheetView>
  </sheetViews>
  <sheetFormatPr defaultColWidth="11.2166666666667" defaultRowHeight="15" customHeight="1" outlineLevelCol="4"/>
  <cols>
    <col min="1" max="1" width="0.891666666666667" customWidth="1"/>
    <col min="2" max="2" width="6.10833333333333" customWidth="1"/>
    <col min="3" max="3" width="12.7833333333333" customWidth="1"/>
    <col min="4" max="4" width="35.8916666666667" customWidth="1"/>
    <col min="5" max="5" width="67" customWidth="1"/>
  </cols>
  <sheetData>
    <row r="1" ht="4.5" customHeight="1" spans="1:5">
      <c r="A1" s="1"/>
      <c r="B1" s="2"/>
      <c r="C1" s="3"/>
      <c r="D1" s="3"/>
      <c r="E1" s="3"/>
    </row>
    <row r="2" ht="25.5" spans="1:5">
      <c r="A2" s="4"/>
      <c r="B2" s="5" t="s">
        <v>675</v>
      </c>
      <c r="C2" s="5" t="s">
        <v>776</v>
      </c>
      <c r="D2" s="5" t="s">
        <v>4780</v>
      </c>
      <c r="E2" s="5" t="s">
        <v>748</v>
      </c>
    </row>
    <row r="3" ht="204.75" spans="1:5">
      <c r="A3" s="6"/>
      <c r="B3" s="7">
        <v>1001</v>
      </c>
      <c r="C3" s="7" t="s">
        <v>4781</v>
      </c>
      <c r="D3" s="7" t="s">
        <v>4782</v>
      </c>
      <c r="E3" s="7" t="s">
        <v>4783</v>
      </c>
    </row>
    <row r="4" ht="204.75" spans="1:5">
      <c r="A4" s="6"/>
      <c r="B4" s="8">
        <v>1002</v>
      </c>
      <c r="C4" s="8" t="s">
        <v>4784</v>
      </c>
      <c r="D4" s="8" t="s">
        <v>4785</v>
      </c>
      <c r="E4" s="8" t="s">
        <v>4786</v>
      </c>
    </row>
    <row r="5" ht="267.75" spans="1:5">
      <c r="A5" s="6"/>
      <c r="B5" s="7">
        <v>1003</v>
      </c>
      <c r="C5" s="7" t="s">
        <v>4787</v>
      </c>
      <c r="D5" s="7" t="s">
        <v>4788</v>
      </c>
      <c r="E5" s="7" t="s">
        <v>4789</v>
      </c>
    </row>
    <row r="6" ht="220.5" spans="1:5">
      <c r="A6" s="6"/>
      <c r="B6" s="8">
        <v>1004</v>
      </c>
      <c r="C6" s="8" t="s">
        <v>4790</v>
      </c>
      <c r="D6" s="8" t="s">
        <v>4791</v>
      </c>
      <c r="E6" s="8" t="s">
        <v>4792</v>
      </c>
    </row>
    <row r="7" ht="252" spans="1:5">
      <c r="A7" s="6"/>
      <c r="B7" s="7">
        <v>1005</v>
      </c>
      <c r="C7" s="7" t="s">
        <v>4793</v>
      </c>
      <c r="D7" s="7" t="s">
        <v>4794</v>
      </c>
      <c r="E7" s="7" t="s">
        <v>4795</v>
      </c>
    </row>
    <row r="8" ht="267.75" spans="1:5">
      <c r="A8" s="6"/>
      <c r="B8" s="8">
        <v>1006</v>
      </c>
      <c r="C8" s="8" t="s">
        <v>4796</v>
      </c>
      <c r="D8" s="8" t="s">
        <v>4797</v>
      </c>
      <c r="E8" s="8" t="s">
        <v>4798</v>
      </c>
    </row>
    <row r="9" ht="346.5" spans="1:5">
      <c r="A9" s="6"/>
      <c r="B9" s="7">
        <v>1007</v>
      </c>
      <c r="C9" s="7" t="s">
        <v>4799</v>
      </c>
      <c r="D9" s="7" t="s">
        <v>4800</v>
      </c>
      <c r="E9" s="7" t="s">
        <v>4801</v>
      </c>
    </row>
    <row r="10" ht="362.25" spans="1:5">
      <c r="A10" s="6"/>
      <c r="B10" s="8">
        <v>1008</v>
      </c>
      <c r="C10" s="8" t="s">
        <v>4802</v>
      </c>
      <c r="D10" s="8" t="s">
        <v>4803</v>
      </c>
      <c r="E10" s="8" t="s">
        <v>4804</v>
      </c>
    </row>
    <row r="11" ht="110.25" spans="1:5">
      <c r="A11" s="6"/>
      <c r="B11" s="7">
        <v>1009</v>
      </c>
      <c r="C11" s="7" t="s">
        <v>4805</v>
      </c>
      <c r="D11" s="7"/>
      <c r="E11" s="7" t="s">
        <v>4806</v>
      </c>
    </row>
    <row r="12" ht="25.5" spans="1:5">
      <c r="A12" s="9"/>
      <c r="B12" s="8"/>
      <c r="C12" s="10" t="s">
        <v>4807</v>
      </c>
      <c r="D12" s="11"/>
      <c r="E12" s="12"/>
    </row>
    <row r="13" ht="47.25" spans="1:5">
      <c r="A13" s="6"/>
      <c r="B13" s="7">
        <v>2001</v>
      </c>
      <c r="C13" s="7" t="s">
        <v>4808</v>
      </c>
      <c r="D13" s="7"/>
      <c r="E13" s="7" t="s">
        <v>4809</v>
      </c>
    </row>
    <row r="14" ht="220.5" spans="1:5">
      <c r="A14" s="6"/>
      <c r="B14" s="8">
        <v>2002</v>
      </c>
      <c r="C14" s="8" t="s">
        <v>4810</v>
      </c>
      <c r="D14" s="8"/>
      <c r="E14" s="8" t="s">
        <v>4811</v>
      </c>
    </row>
    <row r="15" ht="141.75" spans="1:5">
      <c r="A15" s="6"/>
      <c r="B15" s="7">
        <v>2003</v>
      </c>
      <c r="C15" s="7" t="s">
        <v>4812</v>
      </c>
      <c r="D15" s="7"/>
      <c r="E15" s="7" t="s">
        <v>4236</v>
      </c>
    </row>
    <row r="16" ht="63" spans="1:5">
      <c r="A16" s="6"/>
      <c r="B16" s="8">
        <v>2004</v>
      </c>
      <c r="C16" s="8" t="s">
        <v>4813</v>
      </c>
      <c r="D16" s="8"/>
      <c r="E16" s="8" t="s">
        <v>4814</v>
      </c>
    </row>
    <row r="17" ht="31.5" spans="1:5">
      <c r="A17" s="6"/>
      <c r="B17" s="7">
        <v>2005</v>
      </c>
      <c r="C17" s="7" t="s">
        <v>4474</v>
      </c>
      <c r="D17" s="7"/>
      <c r="E17" s="7" t="s">
        <v>4815</v>
      </c>
    </row>
    <row r="18" ht="78.75" spans="1:5">
      <c r="A18" s="6"/>
      <c r="B18" s="8">
        <v>2006</v>
      </c>
      <c r="C18" s="8" t="s">
        <v>4481</v>
      </c>
      <c r="D18" s="8"/>
      <c r="E18" s="8" t="s">
        <v>4816</v>
      </c>
    </row>
    <row r="19" ht="63" spans="1:5">
      <c r="A19" s="6"/>
      <c r="B19" s="7">
        <v>2007</v>
      </c>
      <c r="C19" s="7" t="s">
        <v>4488</v>
      </c>
      <c r="D19" s="7"/>
      <c r="E19" s="7" t="s">
        <v>4817</v>
      </c>
    </row>
    <row r="20" ht="63" spans="1:5">
      <c r="A20" s="6"/>
      <c r="B20" s="8">
        <v>2008</v>
      </c>
      <c r="C20" s="8" t="s">
        <v>4496</v>
      </c>
      <c r="D20" s="8"/>
      <c r="E20" s="8" t="s">
        <v>4818</v>
      </c>
    </row>
    <row r="21" ht="47.25" spans="1:5">
      <c r="A21" s="6"/>
      <c r="B21" s="7">
        <v>2009</v>
      </c>
      <c r="C21" s="7" t="s">
        <v>4503</v>
      </c>
      <c r="D21" s="7"/>
      <c r="E21" s="7" t="s">
        <v>4819</v>
      </c>
    </row>
    <row r="22" ht="63" spans="1:5">
      <c r="A22" s="6"/>
      <c r="B22" s="8">
        <v>2010</v>
      </c>
      <c r="C22" s="8" t="s">
        <v>4510</v>
      </c>
      <c r="D22" s="8"/>
      <c r="E22" s="8" t="s">
        <v>4820</v>
      </c>
    </row>
    <row r="23" ht="173.25" spans="1:5">
      <c r="A23" s="6"/>
      <c r="B23" s="7">
        <v>2011</v>
      </c>
      <c r="C23" s="7" t="s">
        <v>4519</v>
      </c>
      <c r="D23" s="7"/>
      <c r="E23" s="7" t="s">
        <v>4821</v>
      </c>
    </row>
    <row r="24" ht="47.25" spans="1:5">
      <c r="A24" s="6"/>
      <c r="B24" s="8">
        <v>2012</v>
      </c>
      <c r="C24" s="8" t="s">
        <v>4528</v>
      </c>
      <c r="D24" s="8"/>
      <c r="E24" s="8" t="s">
        <v>4822</v>
      </c>
    </row>
    <row r="25" ht="78.75" spans="1:5">
      <c r="A25" s="6"/>
      <c r="B25" s="7">
        <v>2013</v>
      </c>
      <c r="C25" s="7" t="s">
        <v>4536</v>
      </c>
      <c r="D25" s="7"/>
      <c r="E25" s="7" t="s">
        <v>4823</v>
      </c>
    </row>
    <row r="26" ht="47.25" spans="1:5">
      <c r="A26" s="6"/>
      <c r="B26" s="8">
        <v>2014</v>
      </c>
      <c r="C26" s="8" t="s">
        <v>4544</v>
      </c>
      <c r="D26" s="8"/>
      <c r="E26" s="8" t="s">
        <v>4824</v>
      </c>
    </row>
    <row r="27" ht="31.5" spans="1:5">
      <c r="A27" s="6"/>
      <c r="B27" s="7">
        <v>2015</v>
      </c>
      <c r="C27" s="7" t="s">
        <v>4558</v>
      </c>
      <c r="D27" s="7"/>
      <c r="E27" s="7" t="s">
        <v>4825</v>
      </c>
    </row>
    <row r="28" ht="63" spans="1:5">
      <c r="A28" s="6"/>
      <c r="B28" s="8">
        <v>2016</v>
      </c>
      <c r="C28" s="8" t="s">
        <v>4826</v>
      </c>
      <c r="D28" s="8"/>
      <c r="E28" s="8" t="s">
        <v>4827</v>
      </c>
    </row>
    <row r="29" ht="47.25" spans="1:5">
      <c r="A29" s="6"/>
      <c r="B29" s="7">
        <v>2017</v>
      </c>
      <c r="C29" s="7" t="s">
        <v>4574</v>
      </c>
      <c r="D29" s="7"/>
      <c r="E29" s="7" t="s">
        <v>4828</v>
      </c>
    </row>
    <row r="30" ht="63" spans="1:5">
      <c r="A30" s="6"/>
      <c r="B30" s="8">
        <v>2018</v>
      </c>
      <c r="C30" s="8" t="s">
        <v>3523</v>
      </c>
      <c r="D30" s="8"/>
      <c r="E30" s="8" t="s">
        <v>4829</v>
      </c>
    </row>
    <row r="31" ht="31.5" spans="1:5">
      <c r="A31" s="6"/>
      <c r="B31" s="7">
        <v>2019</v>
      </c>
      <c r="C31" s="7" t="s">
        <v>4589</v>
      </c>
      <c r="D31" s="7"/>
      <c r="E31" s="7" t="s">
        <v>4830</v>
      </c>
    </row>
    <row r="32" ht="173.25" spans="1:5">
      <c r="A32" s="6"/>
      <c r="B32" s="8">
        <v>2020</v>
      </c>
      <c r="C32" s="8" t="s">
        <v>4831</v>
      </c>
      <c r="D32" s="8"/>
      <c r="E32" s="8" t="s">
        <v>4832</v>
      </c>
    </row>
    <row r="33" ht="47.25" spans="1:5">
      <c r="A33" s="6"/>
      <c r="B33" s="7">
        <v>2021</v>
      </c>
      <c r="C33" s="7" t="s">
        <v>4833</v>
      </c>
      <c r="D33" s="7"/>
      <c r="E33" s="7" t="s">
        <v>4834</v>
      </c>
    </row>
    <row r="34" ht="31.5" spans="1:5">
      <c r="A34" s="6"/>
      <c r="B34" s="8">
        <v>2022</v>
      </c>
      <c r="C34" s="8" t="s">
        <v>4610</v>
      </c>
      <c r="D34" s="8"/>
      <c r="E34" s="8" t="s">
        <v>4835</v>
      </c>
    </row>
    <row r="35" ht="78.75" spans="1:5">
      <c r="A35" s="6"/>
      <c r="B35" s="7">
        <v>2023</v>
      </c>
      <c r="C35" s="7" t="s">
        <v>4618</v>
      </c>
      <c r="D35" s="7"/>
      <c r="E35" s="7" t="s">
        <v>4836</v>
      </c>
    </row>
    <row r="36" ht="47.25" spans="1:5">
      <c r="A36" s="6"/>
      <c r="B36" s="8">
        <v>2024</v>
      </c>
      <c r="C36" s="8" t="s">
        <v>4625</v>
      </c>
      <c r="D36" s="8"/>
      <c r="E36" s="8" t="s">
        <v>4837</v>
      </c>
    </row>
    <row r="37" ht="63" spans="1:5">
      <c r="A37" s="6"/>
      <c r="B37" s="7">
        <v>2025</v>
      </c>
      <c r="C37" s="7" t="s">
        <v>4634</v>
      </c>
      <c r="D37" s="7"/>
      <c r="E37" s="7" t="s">
        <v>4838</v>
      </c>
    </row>
    <row r="38" ht="31.5" spans="1:5">
      <c r="A38" s="6"/>
      <c r="B38" s="8">
        <v>2026</v>
      </c>
      <c r="C38" s="8" t="s">
        <v>4839</v>
      </c>
      <c r="D38" s="8"/>
      <c r="E38" s="8" t="s">
        <v>4840</v>
      </c>
    </row>
    <row r="39" ht="31.5" spans="1:5">
      <c r="A39" s="6"/>
      <c r="B39" s="7">
        <v>2027</v>
      </c>
      <c r="C39" s="7" t="s">
        <v>4658</v>
      </c>
      <c r="D39" s="7"/>
      <c r="E39" s="7" t="s">
        <v>4841</v>
      </c>
    </row>
    <row r="40" ht="47.25" spans="1:5">
      <c r="A40" s="6"/>
      <c r="B40" s="8">
        <v>2028</v>
      </c>
      <c r="C40" s="8" t="s">
        <v>4665</v>
      </c>
      <c r="D40" s="8"/>
      <c r="E40" s="8" t="s">
        <v>4842</v>
      </c>
    </row>
    <row r="41" ht="63" spans="1:5">
      <c r="A41" s="6"/>
      <c r="B41" s="7">
        <v>2029</v>
      </c>
      <c r="C41" s="7" t="s">
        <v>4672</v>
      </c>
      <c r="D41" s="7"/>
      <c r="E41" s="7" t="s">
        <v>4843</v>
      </c>
    </row>
    <row r="42" ht="110.25" spans="1:5">
      <c r="A42" s="6"/>
      <c r="B42" s="8">
        <v>2030</v>
      </c>
      <c r="C42" s="8" t="s">
        <v>4679</v>
      </c>
      <c r="D42" s="8"/>
      <c r="E42" s="8" t="s">
        <v>4844</v>
      </c>
    </row>
    <row r="43" ht="31.5" spans="1:5">
      <c r="A43" s="6"/>
      <c r="B43" s="7">
        <v>2031</v>
      </c>
      <c r="C43" s="7" t="s">
        <v>4845</v>
      </c>
      <c r="D43" s="7"/>
      <c r="E43" s="7" t="s">
        <v>4846</v>
      </c>
    </row>
    <row r="44" ht="15.75" spans="1:5">
      <c r="A44" s="6"/>
      <c r="B44" s="8"/>
      <c r="C44" s="8"/>
      <c r="D44" s="8"/>
      <c r="E44" s="8"/>
    </row>
    <row r="45" ht="15.75" spans="1:5">
      <c r="A45" s="6"/>
      <c r="B45" s="13"/>
      <c r="C45" s="14" t="s">
        <v>3684</v>
      </c>
      <c r="D45" s="14"/>
      <c r="E45" s="14"/>
    </row>
    <row r="46" ht="15.75" spans="1:5">
      <c r="A46" s="6"/>
      <c r="B46" s="13"/>
      <c r="C46" s="14"/>
      <c r="D46" s="14"/>
      <c r="E46" s="14"/>
    </row>
  </sheetData>
  <mergeCells count="1">
    <mergeCell ref="C12:E12"/>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18</vt:i4>
      </vt:variant>
    </vt:vector>
  </HeadingPairs>
  <TitlesOfParts>
    <vt:vector size="18" baseType="lpstr">
      <vt:lpstr>使用說明</vt:lpstr>
      <vt:lpstr>人物卡</vt:lpstr>
      <vt:lpstr>職業介紹</vt:lpstr>
      <vt:lpstr>合集總表</vt:lpstr>
      <vt:lpstr>神話卡</vt:lpstr>
      <vt:lpstr>Roll20 格式</vt:lpstr>
      <vt:lpstr>附表.年收入</vt:lpstr>
      <vt:lpstr>附表.技能</vt:lpstr>
      <vt:lpstr>RP備忘</vt:lpstr>
      <vt:lpstr>附表.武器列表</vt:lpstr>
      <vt:lpstr>「特徵」</vt:lpstr>
      <vt:lpstr>經驗包</vt:lpstr>
      <vt:lpstr>附表.瘋狂</vt:lpstr>
      <vt:lpstr>附表.神話典籍</vt:lpstr>
      <vt:lpstr>附表.魔法</vt:lpstr>
      <vt:lpstr>列印用人物卡</vt:lpstr>
      <vt:lpstr>附表.神話怪物</vt:lpstr>
      <vt:lpstr>附表.組織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Kulimi</cp:lastModifiedBy>
  <dcterms:created xsi:type="dcterms:W3CDTF">2020-04-18T07:45:00Z</dcterms:created>
  <dcterms:modified xsi:type="dcterms:W3CDTF">2020-04-19T16:01:38Z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1033-11.2.0.9255</vt:lpwstr>
  </property>
</Properties>
</file>