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27e65c1c4cc39e/Education/GT/class_repo/gt-virt-atl-data-pt-06-2021-u-c-2/01-Excel/Homework/Instructions/"/>
    </mc:Choice>
  </mc:AlternateContent>
  <xr:revisionPtr revIDLastSave="829" documentId="11_989E3A0A3E8CA54282BABEA3E2C09D2E15D6CC1A" xr6:coauthVersionLast="47" xr6:coauthVersionMax="47" xr10:uidLastSave="{60A3A0EC-9081-4351-94CB-784E576299FC}"/>
  <bookViews>
    <workbookView xWindow="28680" yWindow="-120" windowWidth="29040" windowHeight="15990" xr2:uid="{00000000-000D-0000-FFFF-FFFF00000000}"/>
  </bookViews>
  <sheets>
    <sheet name="Statistical Analysis" sheetId="6" r:id="rId1"/>
    <sheet name="Bonus" sheetId="5" r:id="rId2"/>
    <sheet name="Outcomes Based on Launch Date" sheetId="4" r:id="rId3"/>
    <sheet name="Sub-category Stats" sheetId="3" r:id="rId4"/>
    <sheet name="Category Stats" sheetId="2" r:id="rId5"/>
    <sheet name="Kickstarter Table" sheetId="1" r:id="rId6"/>
  </sheets>
  <definedNames>
    <definedName name="_xlnm._FilterDatabase" localSheetId="0" hidden="1">'Statistical Analysis'!$A$1:$F$1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D11" i="5"/>
  <c r="C12" i="5"/>
  <c r="B12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B6" i="5"/>
  <c r="C6" i="5"/>
  <c r="D6" i="5"/>
  <c r="D5" i="5"/>
  <c r="C5" i="5"/>
  <c r="D3" i="5"/>
  <c r="C3" i="5"/>
  <c r="B5" i="5"/>
  <c r="B4" i="5"/>
  <c r="B3" i="5"/>
  <c r="B13" i="5"/>
  <c r="I7" i="6" l="1"/>
  <c r="I6" i="6"/>
  <c r="I5" i="6"/>
  <c r="I4" i="6"/>
  <c r="I3" i="6"/>
  <c r="I2" i="6"/>
  <c r="L5" i="6"/>
  <c r="L4" i="6"/>
  <c r="L3" i="6"/>
  <c r="L2" i="6"/>
  <c r="L7" i="6"/>
  <c r="L6" i="6"/>
  <c r="D4" i="5" l="1"/>
  <c r="C4" i="5"/>
  <c r="D2" i="5"/>
  <c r="C2" i="5"/>
  <c r="B2" i="5"/>
  <c r="E3" i="5" l="1"/>
  <c r="E13" i="5"/>
  <c r="F13" i="5" s="1"/>
  <c r="E12" i="5"/>
  <c r="F12" i="5" s="1"/>
  <c r="E11" i="5"/>
  <c r="H11" i="5" s="1"/>
  <c r="E10" i="5"/>
  <c r="G10" i="5" s="1"/>
  <c r="E9" i="5"/>
  <c r="H9" i="5" s="1"/>
  <c r="E8" i="5"/>
  <c r="F8" i="5" s="1"/>
  <c r="E7" i="5"/>
  <c r="F7" i="5" s="1"/>
  <c r="E6" i="5"/>
  <c r="H6" i="5" s="1"/>
  <c r="E5" i="5"/>
  <c r="H5" i="5" s="1"/>
  <c r="E4" i="5"/>
  <c r="F4" i="5" s="1"/>
  <c r="E2" i="5"/>
  <c r="F2" i="5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5" l="1"/>
  <c r="G7" i="5"/>
  <c r="H12" i="5"/>
  <c r="H7" i="5"/>
  <c r="F11" i="5"/>
  <c r="G8" i="5"/>
  <c r="G9" i="5"/>
  <c r="F6" i="5"/>
  <c r="F5" i="5"/>
  <c r="H4" i="5"/>
  <c r="F10" i="5"/>
  <c r="G12" i="5"/>
  <c r="G6" i="5"/>
  <c r="G4" i="5"/>
  <c r="G11" i="5"/>
  <c r="G13" i="5"/>
  <c r="H8" i="5"/>
  <c r="F9" i="5"/>
  <c r="H10" i="5"/>
  <c r="H13" i="5"/>
  <c r="H3" i="5"/>
  <c r="G3" i="5"/>
  <c r="F3" i="5"/>
  <c r="H2" i="5"/>
  <c r="G2" i="5"/>
</calcChain>
</file>

<file path=xl/sharedStrings.xml><?xml version="1.0" encoding="utf-8"?>
<sst xmlns="http://schemas.openxmlformats.org/spreadsheetml/2006/main" count="36779" uniqueCount="8410">
  <si>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</si>
  <si>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</si>
  <si>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</si>
  <si>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</si>
  <si>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</si>
  <si>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</si>
  <si>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</si>
  <si>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</si>
  <si>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</si>
  <si>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</si>
  <si>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</si>
  <si>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</si>
  <si>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</si>
  <si>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</si>
  <si>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</si>
  <si>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</si>
  <si>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</si>
  <si>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</si>
  <si>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</si>
  <si>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</si>
  <si>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</si>
  <si>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</si>
  <si>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</si>
  <si>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</si>
  <si>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</si>
  <si>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</si>
  <si>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</si>
  <si>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</si>
  <si>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</si>
  <si>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</si>
  <si>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</si>
  <si>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</si>
  <si>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</si>
  <si>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</si>
  <si>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</si>
  <si>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</si>
  <si>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</si>
  <si>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</si>
  <si>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</si>
  <si>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</si>
  <si>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</si>
  <si>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</si>
  <si>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</si>
  <si>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</si>
  <si>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</si>
  <si>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</si>
  <si>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</si>
  <si>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</si>
  <si>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</si>
  <si>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</si>
  <si>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</si>
  <si>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</si>
  <si>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</si>
  <si>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</si>
  <si>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</si>
  <si>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</si>
  <si>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</si>
  <si>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</si>
  <si>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</si>
  <si>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</si>
  <si>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</si>
  <si>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</si>
  <si>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</si>
  <si>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</si>
  <si>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</si>
  <si>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</si>
  <si>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</si>
  <si>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</si>
  <si>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</si>
  <si>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</si>
  <si>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</si>
  <si>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</si>
  <si>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</si>
  <si>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</si>
  <si>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</si>
  <si>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</si>
  <si>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</si>
  <si>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</si>
  <si>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</si>
  <si>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</si>
  <si>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</si>
  <si>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</si>
  <si>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</si>
  <si>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</si>
  <si>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</si>
  <si>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</si>
  <si>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</si>
  <si>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</si>
  <si>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</si>
  <si>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</si>
  <si>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</si>
  <si>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</si>
  <si>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</si>
  <si>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</si>
  <si>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</si>
  <si>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</si>
  <si>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</si>
  <si>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</si>
  <si>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</si>
  <si>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</si>
  <si>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</si>
  <si>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</si>
  <si>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</si>
  <si>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</si>
  <si>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</si>
  <si>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</si>
  <si>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</si>
  <si>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</si>
  <si>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</si>
  <si>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</si>
  <si>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</si>
  <si>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</si>
  <si>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</si>
  <si>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</si>
  <si>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</si>
  <si>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</si>
  <si>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</si>
  <si>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</si>
  <si>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</si>
  <si>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</si>
  <si>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</si>
  <si>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</si>
  <si>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</si>
  <si>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</si>
  <si>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</si>
  <si>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</si>
  <si>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</si>
  <si>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</si>
  <si>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</si>
  <si>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</si>
  <si>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</si>
  <si>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</si>
  <si>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</si>
  <si>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</si>
  <si>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</si>
  <si>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</si>
  <si>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</si>
  <si>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</si>
  <si>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</si>
  <si>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</si>
  <si>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</si>
  <si>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</si>
  <si>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</si>
  <si>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</si>
  <si>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</si>
  <si>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</si>
  <si>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</si>
  <si>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</si>
  <si>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</si>
  <si>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</si>
  <si>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</si>
  <si>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</si>
  <si>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</si>
  <si>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</si>
  <si>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</si>
  <si>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</si>
  <si>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</si>
  <si>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</si>
  <si>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</si>
  <si>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</si>
  <si>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</si>
  <si>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</si>
  <si>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</si>
  <si>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</si>
  <si>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</si>
  <si>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</si>
  <si>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</si>
  <si>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</si>
  <si>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</si>
  <si>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</si>
  <si>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</si>
  <si>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</si>
  <si>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</si>
  <si>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</si>
  <si>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</si>
  <si>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</si>
  <si>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</si>
  <si>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</si>
  <si>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</si>
  <si>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</si>
  <si>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</si>
  <si>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</si>
  <si>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</si>
  <si>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</si>
  <si>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</si>
  <si>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</si>
  <si>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</si>
  <si>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</si>
  <si>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</si>
  <si>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</si>
  <si>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</si>
  <si>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</si>
  <si>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</si>
  <si>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</si>
  <si>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</si>
  <si>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</si>
  <si>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</si>
  <si>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</si>
  <si>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</si>
  <si>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</si>
  <si>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</si>
  <si>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</si>
  <si>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</si>
  <si>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</si>
  <si>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</si>
  <si>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</si>
  <si>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</si>
  <si>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</si>
  <si>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</si>
  <si>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</si>
  <si>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</si>
  <si>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</si>
  <si>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</si>
  <si>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</si>
  <si>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</si>
  <si>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</si>
  <si>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</si>
  <si>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</si>
  <si>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</si>
  <si>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</si>
  <si>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</si>
  <si>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</si>
  <si>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</si>
  <si>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</si>
  <si>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</si>
  <si>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</si>
  <si>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</si>
  <si>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</si>
  <si>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</si>
  <si>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</si>
  <si>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</si>
  <si>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</si>
  <si>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</si>
  <si>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</si>
  <si>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</si>
  <si>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</si>
  <si>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</si>
  <si>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</si>
  <si>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</si>
  <si>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</si>
  <si>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</si>
  <si>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</si>
  <si>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</si>
  <si>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</si>
  <si>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</si>
  <si>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</si>
  <si>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</si>
  <si>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</si>
  <si>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</si>
  <si>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</si>
  <si>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</si>
  <si>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</si>
  <si>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</si>
  <si>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</si>
  <si>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</si>
  <si>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</si>
  <si>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</si>
  <si>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</si>
  <si>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</si>
  <si>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</si>
  <si>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</si>
  <si>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</si>
  <si>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</si>
  <si>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</si>
  <si>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</si>
  <si>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</si>
  <si>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</si>
  <si>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</si>
  <si>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</si>
  <si>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</si>
  <si>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</si>
  <si>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</si>
  <si>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</si>
  <si>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</si>
  <si>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</si>
  <si>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</si>
  <si>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</si>
  <si>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</si>
  <si>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</si>
  <si>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</si>
  <si>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</si>
  <si>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</si>
  <si>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</si>
  <si>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</si>
  <si>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</si>
  <si>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</si>
  <si>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</si>
  <si>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</si>
  <si>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</si>
  <si>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</si>
  <si>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</si>
  <si>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</si>
  <si>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</si>
  <si>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</si>
  <si>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</si>
  <si>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</si>
  <si>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</si>
  <si>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</si>
  <si>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</si>
  <si>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</si>
  <si>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</si>
  <si>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</si>
  <si>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</si>
  <si>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</si>
  <si>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</si>
  <si>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</si>
  <si>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</si>
  <si>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</si>
  <si>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</si>
  <si>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</si>
  <si>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</si>
  <si>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</si>
  <si>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</si>
  <si>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</si>
  <si>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</si>
  <si>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</si>
  <si>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</si>
  <si>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</si>
  <si>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</si>
  <si>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</si>
  <si>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</si>
  <si>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</si>
  <si>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</si>
  <si>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</si>
  <si>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</si>
  <si>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</si>
  <si>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</si>
  <si>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</si>
  <si>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</si>
  <si>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</si>
  <si>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</si>
  <si>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</si>
  <si>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</si>
  <si>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</si>
  <si>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</si>
  <si>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</si>
  <si>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</si>
  <si>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</si>
  <si>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</si>
  <si>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</si>
  <si>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</si>
  <si>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</si>
  <si>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</si>
  <si>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</si>
  <si>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</si>
  <si>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</si>
  <si>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</si>
  <si>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</si>
  <si>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</si>
  <si>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</si>
  <si>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</si>
  <si>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</si>
  <si>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</si>
  <si>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</si>
  <si>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</si>
  <si>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</si>
  <si>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</si>
  <si>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</si>
  <si>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</si>
  <si>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</si>
  <si>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</si>
  <si>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</si>
  <si>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</si>
  <si>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</si>
  <si>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</si>
  <si>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</si>
  <si>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</si>
  <si>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</si>
  <si>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</si>
  <si>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</si>
  <si>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</si>
  <si>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</si>
  <si>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</si>
  <si>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</si>
  <si>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</si>
  <si>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</si>
  <si>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</si>
  <si>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</si>
  <si>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</si>
  <si>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</si>
  <si>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</si>
  <si>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</si>
  <si>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</si>
  <si>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</si>
  <si>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</si>
  <si>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</si>
  <si>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</si>
  <si>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</si>
  <si>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</si>
  <si>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</si>
  <si>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</si>
  <si>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</si>
  <si>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</si>
  <si>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</si>
  <si>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</si>
  <si>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</si>
  <si>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</si>
  <si>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</si>
  <si>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</si>
  <si>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</si>
  <si>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</si>
  <si>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</si>
  <si>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</si>
  <si>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</si>
  <si>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</si>
  <si>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</si>
  <si>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</si>
  <si>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</si>
  <si>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</si>
  <si>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</si>
  <si>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</si>
  <si>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</si>
  <si>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</si>
  <si>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</si>
  <si>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</si>
  <si>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</si>
  <si>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</si>
  <si>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</si>
  <si>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</si>
  <si>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</si>
  <si>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</si>
  <si>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</si>
  <si>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</si>
  <si>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</si>
  <si>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</si>
  <si>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</si>
  <si>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</si>
  <si>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</si>
  <si>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</si>
  <si>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</si>
  <si>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</si>
  <si>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</si>
  <si>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</si>
  <si>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</si>
  <si>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</si>
  <si>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</si>
  <si>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</si>
  <si>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</si>
  <si>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</si>
  <si>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</si>
  <si>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</si>
  <si>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</si>
  <si>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</si>
  <si>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</si>
  <si>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</si>
  <si>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</si>
  <si>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</si>
  <si>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</si>
  <si>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</si>
  <si>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</si>
  <si>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</si>
  <si>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</si>
  <si>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</si>
  <si>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</si>
  <si>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</si>
  <si>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</si>
  <si>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</si>
  <si>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</si>
  <si>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</si>
  <si>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</si>
  <si>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</si>
  <si>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</si>
  <si>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</si>
  <si>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</si>
  <si>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</si>
  <si>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</si>
  <si>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</si>
  <si>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</si>
  <si>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</si>
  <si>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</si>
  <si>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</si>
  <si>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</si>
  <si>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</si>
  <si>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</si>
  <si>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</si>
  <si>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</si>
  <si>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</si>
  <si>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</si>
  <si>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</si>
  <si>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</si>
  <si>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</si>
  <si>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</si>
  <si>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</si>
  <si>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</si>
  <si>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</si>
  <si>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</si>
  <si>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</si>
  <si>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</si>
  <si>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</si>
  <si>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</si>
  <si>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</si>
  <si>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</si>
  <si>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</si>
  <si>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</si>
  <si>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</si>
  <si>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</si>
  <si>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</si>
  <si>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</si>
  <si>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</si>
  <si>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</si>
  <si>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</si>
  <si>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</si>
  <si>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</si>
  <si>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</si>
  <si>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</si>
  <si>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</si>
  <si>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</si>
  <si>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</si>
  <si>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</si>
  <si>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</si>
  <si>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</si>
  <si>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</si>
  <si>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</si>
  <si>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</si>
  <si>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</si>
  <si>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</si>
  <si>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</si>
  <si>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</si>
  <si>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</si>
  <si>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</si>
  <si>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</si>
  <si>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</si>
  <si>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</si>
  <si>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</si>
  <si>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</si>
  <si>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</si>
  <si>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</si>
  <si>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</si>
  <si>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</si>
  <si>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</si>
  <si>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</si>
  <si>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</si>
  <si>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</si>
  <si>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</si>
  <si>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</si>
  <si>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</si>
  <si>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</si>
  <si>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</si>
  <si>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</si>
  <si>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</si>
  <si>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</si>
  <si>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</si>
  <si>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</si>
  <si>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</si>
  <si>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</si>
  <si>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</si>
  <si>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</si>
  <si>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</si>
  <si>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</si>
  <si>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</si>
  <si>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</si>
  <si>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</si>
  <si>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</si>
  <si>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</si>
  <si>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</si>
  <si>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</si>
  <si>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</si>
  <si>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</si>
  <si>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</si>
  <si>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</si>
  <si>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</si>
  <si>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</si>
  <si>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</si>
  <si>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</si>
  <si>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</si>
  <si>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</si>
  <si>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</si>
  <si>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</si>
  <si>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</si>
  <si>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</si>
  <si>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</si>
  <si>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</si>
  <si>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</si>
  <si>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</si>
  <si>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</si>
  <si>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</si>
  <si>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</si>
  <si>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</si>
  <si>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</si>
  <si>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</si>
  <si>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</si>
  <si>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</si>
  <si>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</si>
  <si>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</si>
  <si>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</si>
  <si>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</si>
  <si>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</si>
  <si>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</si>
  <si>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</si>
  <si>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</si>
  <si>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</si>
  <si>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</si>
  <si>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</si>
  <si>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</si>
  <si>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</si>
  <si>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</si>
  <si>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</si>
  <si>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</si>
  <si>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</si>
  <si>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</si>
  <si>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</si>
  <si>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</si>
  <si>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</si>
  <si>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</si>
  <si>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</si>
  <si>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</si>
  <si>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</si>
  <si>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</si>
  <si>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</si>
  <si>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</si>
  <si>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</si>
  <si>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</si>
  <si>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</si>
  <si>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</si>
  <si>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</si>
  <si>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</si>
  <si>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</si>
  <si>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</si>
  <si>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</si>
  <si>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</si>
  <si>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</si>
  <si>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</si>
  <si>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</si>
  <si>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</si>
  <si>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</si>
  <si>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</si>
  <si>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</si>
  <si>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</si>
  <si>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</si>
  <si>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</si>
  <si>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</si>
  <si>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</si>
  <si>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</si>
  <si>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</si>
  <si>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</si>
  <si>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</si>
  <si>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</si>
  <si>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</si>
  <si>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</si>
  <si>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</si>
  <si>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</si>
  <si>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</si>
  <si>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</si>
  <si>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</si>
  <si>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</si>
  <si>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</si>
  <si>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</si>
  <si>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</si>
  <si>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</si>
  <si>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</si>
  <si>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</si>
  <si>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</si>
  <si>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</si>
  <si>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</si>
  <si>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</si>
  <si>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</si>
  <si>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</si>
  <si>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</si>
  <si>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</si>
  <si>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</si>
  <si>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</si>
  <si>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</si>
  <si>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</si>
  <si>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</si>
  <si>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</si>
  <si>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</si>
  <si>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</si>
  <si>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</si>
  <si>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</si>
  <si>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</si>
  <si>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</si>
  <si>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</si>
  <si>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</si>
  <si>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</si>
  <si>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</si>
  <si>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</si>
  <si>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</si>
  <si>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</si>
  <si>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</si>
  <si>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</si>
  <si>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</si>
  <si>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</si>
  <si>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</si>
  <si>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</si>
  <si>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</si>
  <si>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</si>
  <si>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</si>
  <si>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</si>
  <si>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</si>
  <si>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</si>
  <si>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</si>
  <si>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</si>
  <si>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</si>
  <si>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</si>
  <si>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</si>
  <si>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</si>
  <si>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</si>
  <si>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</si>
  <si>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</si>
  <si>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</si>
  <si>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</si>
  <si>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</si>
  <si>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</si>
  <si>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</si>
  <si>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</si>
  <si>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</si>
  <si>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</si>
  <si>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</si>
  <si>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</si>
  <si>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</si>
  <si>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</si>
  <si>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</si>
  <si>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</si>
  <si>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</si>
  <si>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</si>
  <si>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</si>
  <si>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</si>
  <si>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</si>
  <si>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</si>
  <si>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</si>
  <si>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</si>
  <si>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</si>
  <si>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</si>
  <si>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</si>
  <si>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</si>
  <si>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</si>
  <si>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</si>
  <si>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</si>
  <si>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</si>
  <si>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</si>
  <si>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</si>
  <si>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</si>
  <si>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</si>
  <si>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</si>
  <si>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</si>
  <si>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</si>
  <si>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</si>
  <si>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</si>
  <si>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</si>
  <si>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</si>
  <si>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</si>
  <si>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</si>
  <si>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</si>
  <si>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</si>
  <si>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</si>
  <si>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</si>
  <si>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</si>
  <si>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</si>
  <si>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</si>
  <si>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</si>
  <si>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</si>
  <si>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</si>
  <si>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</si>
  <si>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</si>
  <si>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</si>
  <si>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</si>
  <si>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</si>
  <si>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</si>
  <si>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</si>
  <si>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</si>
  <si>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</si>
  <si>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</si>
  <si>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</si>
  <si>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</si>
  <si>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</si>
  <si>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</si>
  <si>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</si>
  <si>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</si>
  <si>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</si>
  <si>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</si>
  <si>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</si>
  <si>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</si>
  <si>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</si>
  <si>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</si>
  <si>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</si>
  <si>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</si>
  <si>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</si>
  <si>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</si>
  <si>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</si>
  <si>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</si>
  <si>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</si>
  <si>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</si>
  <si>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</si>
  <si>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</si>
  <si>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</si>
  <si>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</si>
  <si>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</si>
  <si>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</si>
  <si>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</si>
  <si>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</si>
  <si>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</si>
  <si>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</si>
  <si>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</si>
  <si>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</si>
  <si>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</si>
  <si>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</si>
  <si>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</si>
  <si>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</si>
  <si>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</si>
  <si>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</si>
  <si>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</si>
  <si>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</si>
  <si>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</si>
  <si>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</si>
  <si>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</si>
  <si>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</si>
  <si>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</si>
  <si>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</si>
  <si>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</si>
  <si>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</si>
  <si>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</si>
  <si>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</si>
  <si>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</si>
  <si>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</si>
  <si>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</si>
  <si>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</si>
  <si>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</si>
  <si>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</si>
  <si>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</si>
  <si>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</si>
  <si>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</si>
  <si>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</si>
  <si>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</si>
  <si>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</si>
  <si>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</si>
  <si>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</si>
  <si>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</si>
  <si>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</si>
  <si>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</si>
  <si>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</si>
  <si>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</si>
  <si>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</si>
  <si>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</si>
  <si>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</si>
  <si>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</si>
  <si>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</si>
  <si>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</si>
  <si>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</si>
  <si>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</si>
  <si>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</si>
  <si>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</si>
  <si>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</si>
  <si>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</si>
  <si>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</si>
  <si>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</si>
  <si>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</si>
  <si>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</si>
  <si>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</si>
  <si>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</si>
  <si>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</si>
  <si>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</si>
  <si>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</si>
  <si>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</si>
  <si>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</si>
  <si>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</si>
  <si>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</si>
  <si>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</si>
  <si>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</si>
  <si>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</si>
  <si>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</si>
  <si>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</si>
  <si>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</si>
  <si>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</si>
  <si>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</si>
  <si>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</si>
  <si>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</si>
  <si>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</si>
  <si>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</si>
  <si>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</si>
  <si>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</si>
  <si>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</si>
  <si>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</si>
  <si>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</si>
  <si>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</si>
  <si>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</si>
  <si>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</si>
  <si>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</si>
  <si>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</si>
  <si>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</si>
  <si>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</si>
  <si>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</si>
  <si>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</si>
  <si>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</si>
  <si>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</si>
  <si>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</si>
  <si>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</si>
  <si>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</si>
  <si>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</si>
  <si>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</si>
  <si>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</si>
  <si>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</si>
  <si>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</si>
  <si>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</si>
  <si>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</si>
  <si>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</si>
  <si>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</si>
  <si>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</si>
  <si>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</si>
  <si>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</si>
  <si>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</si>
  <si>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</si>
  <si>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</si>
  <si>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</si>
  <si>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</si>
  <si>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</si>
  <si>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</si>
  <si>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</si>
  <si>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</si>
  <si>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</si>
  <si>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</si>
  <si>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</si>
  <si>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</si>
  <si>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</si>
  <si>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</si>
  <si>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</si>
  <si>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</si>
  <si>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</si>
  <si>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</si>
  <si>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</si>
  <si>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</si>
  <si>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</si>
  <si>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</si>
  <si>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</si>
  <si>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</si>
  <si>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</si>
  <si>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</si>
  <si>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</si>
  <si>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</si>
  <si>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</si>
  <si>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</si>
  <si>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</si>
  <si>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</si>
  <si>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</si>
  <si>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</si>
  <si>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</si>
  <si>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</si>
  <si>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</si>
  <si>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</si>
  <si>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</si>
  <si>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</si>
  <si>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</si>
  <si>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</si>
  <si>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</si>
  <si>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</si>
  <si>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</si>
  <si>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</si>
  <si>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</si>
  <si>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</si>
  <si>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</si>
  <si>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</si>
  <si>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</si>
  <si>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</si>
  <si>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</si>
  <si>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</si>
  <si>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</si>
  <si>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</si>
  <si>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</si>
  <si>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</si>
  <si>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</si>
  <si>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</si>
  <si>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</si>
  <si>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</si>
  <si>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</si>
  <si>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</si>
  <si>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</si>
  <si>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</si>
  <si>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</si>
  <si>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</si>
  <si>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</si>
  <si>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</si>
  <si>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</si>
  <si>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</si>
  <si>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</si>
  <si>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</si>
  <si>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</si>
  <si>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</si>
  <si>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</si>
  <si>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</si>
  <si>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</si>
  <si>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</si>
  <si>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</si>
  <si>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</si>
  <si>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</si>
  <si>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</si>
  <si>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</si>
  <si>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</si>
  <si>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</si>
  <si>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</si>
  <si>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</si>
  <si>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</si>
  <si>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</si>
  <si>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</si>
  <si>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</si>
  <si>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</si>
  <si>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</si>
  <si>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</si>
  <si>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</si>
  <si>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</si>
  <si>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</si>
  <si>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</si>
  <si>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</si>
  <si>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</si>
  <si>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</si>
  <si>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</si>
  <si>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</si>
  <si>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</si>
  <si>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</si>
  <si>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</si>
  <si>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</si>
  <si>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</si>
  <si>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</si>
  <si>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</si>
  <si>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</si>
  <si>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</si>
  <si>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</si>
  <si>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</si>
  <si>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</si>
  <si>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</si>
  <si>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</si>
  <si>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</si>
  <si>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</si>
  <si>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</si>
  <si>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</si>
  <si>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</si>
  <si>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</si>
  <si>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</si>
  <si>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</si>
  <si>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</si>
  <si>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</si>
  <si>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</si>
  <si>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</si>
  <si>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</si>
  <si>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</si>
  <si>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</si>
  <si>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</si>
  <si>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</si>
  <si>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</si>
  <si>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</si>
  <si>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</si>
  <si>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</si>
  <si>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</si>
  <si>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</si>
  <si>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</si>
  <si>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</si>
  <si>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</si>
  <si>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</si>
  <si>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</si>
  <si>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</si>
  <si>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</si>
  <si>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</si>
  <si>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</si>
  <si>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</si>
  <si>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</si>
  <si>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</si>
  <si>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</si>
  <si>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</si>
  <si>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</si>
  <si>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</si>
  <si>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</si>
  <si>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</si>
  <si>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</si>
  <si>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</si>
  <si>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</si>
  <si>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</si>
  <si>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</si>
  <si>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</si>
  <si>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</si>
  <si>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</si>
  <si>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</si>
  <si>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</si>
  <si>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</si>
  <si>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</si>
  <si>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</si>
  <si>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</si>
  <si>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</si>
  <si>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</si>
  <si>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</si>
  <si>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</si>
  <si>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</si>
  <si>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</si>
  <si>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</si>
  <si>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</si>
  <si>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</si>
  <si>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</si>
  <si>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</si>
  <si>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</si>
  <si>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</si>
  <si>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</si>
  <si>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</si>
  <si>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</si>
  <si>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</si>
  <si>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</si>
  <si>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</si>
  <si>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</si>
  <si>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</si>
  <si>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</si>
  <si>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</si>
  <si>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</si>
  <si>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</si>
  <si>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</si>
  <si>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</si>
  <si>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</si>
  <si>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</si>
  <si>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</si>
  <si>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</si>
  <si>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</si>
  <si>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</si>
  <si>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</si>
  <si>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</si>
  <si>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</si>
  <si>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</si>
  <si>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</si>
  <si>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</si>
  <si>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</si>
  <si>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</si>
  <si>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</si>
  <si>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</si>
  <si>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</si>
  <si>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</si>
  <si>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</si>
  <si>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</si>
  <si>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</si>
  <si>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</si>
  <si>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</si>
  <si>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</si>
  <si>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</si>
  <si>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</si>
  <si>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</si>
  <si>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</si>
  <si>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</si>
  <si>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</si>
  <si>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</si>
  <si>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</si>
  <si>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</si>
  <si>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</si>
  <si>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</si>
  <si>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</si>
  <si>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</si>
  <si>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</si>
  <si>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</si>
  <si>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</si>
  <si>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</si>
  <si>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</si>
  <si>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</si>
  <si>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</si>
  <si>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</si>
  <si>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</si>
  <si>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</si>
  <si>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</si>
  <si>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</si>
  <si>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</si>
  <si>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</si>
  <si>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</si>
  <si>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</si>
  <si>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</si>
  <si>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</si>
  <si>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</si>
  <si>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</si>
  <si>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</si>
  <si>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</si>
  <si>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</si>
  <si>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</si>
  <si>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</si>
  <si>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</si>
  <si>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</si>
  <si>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</si>
  <si>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</si>
  <si>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</si>
  <si>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</si>
  <si>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</si>
  <si>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</si>
  <si>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</si>
  <si>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</si>
  <si>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</si>
  <si>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</si>
  <si>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</si>
  <si>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</si>
  <si>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</si>
  <si>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</si>
  <si>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</si>
  <si>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</si>
  <si>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</si>
  <si>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</si>
  <si>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</si>
  <si>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</si>
  <si>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</si>
  <si>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</si>
  <si>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</si>
  <si>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</si>
  <si>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</si>
  <si>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</si>
  <si>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</si>
  <si>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</si>
  <si>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</si>
  <si>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</si>
  <si>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</si>
  <si>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</si>
  <si>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</si>
  <si>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</si>
  <si>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</si>
  <si>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</si>
  <si>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</si>
  <si>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</si>
  <si>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</si>
  <si>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</si>
  <si>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</si>
  <si>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</si>
  <si>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</si>
  <si>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</si>
  <si>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</si>
  <si>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</si>
  <si>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</si>
  <si>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</si>
  <si>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</si>
  <si>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</si>
  <si>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</si>
  <si>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</si>
  <si>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</si>
  <si>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</si>
  <si>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</si>
  <si>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</si>
  <si>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</si>
  <si>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</si>
  <si>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</si>
  <si>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</si>
  <si>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</si>
  <si>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</si>
  <si>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</si>
  <si>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</si>
  <si>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</si>
  <si>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</si>
  <si>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</si>
  <si>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</si>
  <si>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</si>
  <si>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</si>
  <si>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</si>
  <si>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</si>
  <si>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</si>
  <si>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</si>
  <si>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</si>
  <si>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</si>
  <si>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</si>
  <si>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</si>
  <si>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</si>
  <si>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</si>
  <si>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</si>
  <si>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</si>
  <si>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</si>
  <si>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</si>
  <si>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</si>
  <si>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</si>
  <si>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</si>
  <si>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</si>
  <si>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</si>
  <si>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</si>
  <si>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</si>
  <si>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</si>
  <si>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</si>
  <si>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</si>
  <si>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</si>
  <si>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</si>
  <si>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</si>
  <si>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</si>
  <si>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</si>
  <si>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</si>
  <si>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</si>
  <si>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</si>
  <si>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</si>
  <si>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</si>
  <si>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</si>
  <si>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</si>
  <si>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</si>
  <si>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</si>
  <si>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</si>
  <si>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</si>
  <si>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</si>
  <si>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</si>
  <si>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</si>
  <si>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</si>
  <si>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</si>
  <si>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</si>
  <si>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</si>
  <si>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</si>
  <si>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</si>
  <si>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</si>
  <si>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</si>
  <si>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</si>
  <si>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</si>
  <si>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</si>
  <si>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</si>
  <si>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</si>
  <si>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</si>
  <si>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</si>
  <si>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</si>
  <si>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</si>
  <si>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</si>
  <si>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</si>
  <si>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</si>
  <si>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</si>
  <si>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</si>
  <si>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</si>
  <si>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</si>
  <si>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</si>
  <si>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</si>
  <si>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</si>
  <si>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</si>
  <si>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</si>
  <si>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</si>
  <si>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</si>
  <si>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</si>
  <si>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</si>
  <si>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</si>
  <si>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</si>
  <si>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</si>
  <si>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</si>
  <si>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</si>
  <si>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</si>
  <si>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</si>
  <si>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</si>
  <si>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</si>
  <si>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</si>
  <si>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</si>
  <si>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</si>
  <si>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</si>
  <si>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</si>
  <si>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</si>
  <si>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</si>
  <si>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</si>
  <si>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</si>
  <si>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</si>
  <si>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</si>
  <si>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</si>
  <si>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</si>
  <si>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</si>
  <si>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</si>
  <si>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</si>
  <si>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</si>
  <si>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</si>
  <si>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</si>
  <si>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</si>
  <si>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</si>
  <si>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</si>
  <si>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</si>
  <si>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</si>
  <si>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</si>
  <si>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</si>
  <si>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</si>
  <si>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</si>
  <si>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</si>
  <si>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</si>
  <si>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</si>
  <si>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</si>
  <si>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</si>
  <si>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</si>
  <si>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</si>
  <si>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</si>
  <si>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</si>
  <si>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</si>
  <si>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</si>
  <si>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</si>
  <si>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</si>
  <si>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</si>
  <si>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</si>
  <si>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</si>
  <si>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</si>
  <si>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</si>
  <si>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</si>
  <si>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</si>
  <si>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</si>
  <si>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</si>
  <si>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</si>
  <si>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</si>
  <si>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</si>
  <si>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</si>
  <si>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</si>
  <si>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</si>
  <si>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</si>
  <si>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</si>
  <si>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</si>
  <si>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</si>
  <si>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</si>
  <si>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</si>
  <si>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</si>
  <si>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</si>
  <si>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</si>
  <si>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</si>
  <si>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</si>
  <si>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</si>
  <si>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</si>
  <si>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</si>
  <si>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</si>
  <si>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</si>
  <si>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</si>
  <si>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</si>
  <si>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</si>
  <si>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</si>
  <si>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</si>
  <si>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</si>
  <si>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</si>
  <si>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</si>
  <si>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</si>
  <si>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</si>
  <si>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</si>
  <si>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</si>
  <si>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</si>
  <si>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</si>
  <si>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</si>
  <si>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</si>
  <si>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</si>
  <si>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</si>
  <si>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</si>
  <si>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</si>
  <si>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</si>
  <si>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</si>
  <si>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</si>
  <si>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</si>
  <si>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</si>
  <si>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</si>
  <si>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</si>
  <si>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</si>
  <si>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</si>
  <si>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</si>
  <si>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</si>
  <si>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</si>
  <si>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</si>
  <si>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</si>
  <si>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</si>
  <si>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</si>
  <si>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</si>
  <si>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</si>
  <si>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</si>
  <si>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</si>
  <si>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</si>
  <si>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</si>
  <si>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</si>
  <si>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</si>
  <si>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</si>
  <si>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</si>
  <si>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</si>
  <si>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</si>
  <si>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</si>
  <si>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</si>
  <si>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</si>
  <si>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</si>
  <si>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</si>
  <si>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</si>
  <si>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</si>
  <si>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</si>
  <si>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</si>
  <si>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</si>
  <si>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</si>
  <si>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</si>
  <si>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</si>
  <si>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</si>
  <si>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</si>
  <si>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</si>
  <si>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</si>
  <si>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</si>
  <si>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</si>
  <si>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</si>
  <si>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</si>
  <si>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</si>
  <si>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</si>
  <si>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</si>
  <si>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</si>
  <si>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</si>
  <si>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</si>
  <si>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</si>
  <si>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</si>
  <si>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</si>
  <si>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</si>
  <si>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</si>
  <si>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</si>
  <si>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</si>
  <si>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</si>
  <si>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</si>
  <si>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</si>
  <si>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</si>
  <si>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</si>
  <si>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</si>
  <si>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</si>
  <si>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</si>
  <si>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</si>
  <si>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</si>
  <si>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</si>
  <si>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</si>
  <si>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</si>
  <si>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</si>
  <si>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</si>
  <si>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</si>
  <si>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</si>
  <si>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</si>
  <si>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</si>
  <si>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</si>
  <si>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</si>
  <si>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</si>
  <si>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</si>
  <si>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</si>
  <si>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</si>
  <si>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</si>
  <si>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</si>
  <si>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</si>
  <si>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</si>
  <si>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</si>
  <si>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</si>
  <si>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</si>
  <si>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</si>
  <si>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</si>
  <si>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</si>
  <si>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</si>
  <si>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</si>
  <si>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</si>
  <si>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</si>
  <si>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</si>
  <si>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</si>
  <si>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</si>
  <si>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</si>
  <si>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</si>
  <si>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</si>
  <si>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</si>
  <si>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</si>
  <si>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</si>
  <si>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</si>
  <si>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</si>
  <si>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</si>
  <si>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</si>
  <si>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</si>
  <si>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</si>
  <si>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</si>
  <si>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</si>
  <si>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</si>
  <si>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</si>
  <si>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</si>
  <si>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</si>
  <si>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</si>
  <si>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</si>
  <si>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</si>
  <si>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</si>
  <si>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</si>
  <si>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</si>
  <si>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</si>
  <si>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</si>
  <si>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</si>
  <si>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</si>
  <si>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</si>
  <si>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</si>
  <si>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</si>
  <si>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</si>
  <si>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</si>
  <si>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</si>
  <si>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</si>
  <si>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</si>
  <si>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</si>
  <si>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</si>
  <si>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</si>
  <si>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</si>
  <si>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</si>
  <si>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</si>
  <si>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</si>
  <si>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</si>
  <si>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</si>
  <si>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</si>
  <si>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</si>
  <si>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</si>
  <si>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</si>
  <si>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</si>
  <si>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</si>
  <si>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</si>
  <si>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</si>
  <si>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</si>
  <si>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</si>
  <si>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</si>
  <si>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</si>
  <si>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</si>
  <si>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</si>
  <si>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</si>
  <si>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</si>
  <si>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</si>
  <si>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</si>
  <si>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</si>
  <si>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</si>
  <si>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</si>
  <si>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</si>
  <si>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</si>
  <si>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</si>
  <si>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</si>
  <si>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</si>
  <si>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</si>
  <si>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</si>
  <si>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</si>
  <si>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</si>
  <si>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</si>
  <si>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</si>
  <si>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</si>
  <si>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</si>
  <si>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</si>
  <si>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</si>
  <si>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</si>
  <si>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</si>
  <si>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</si>
  <si>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</si>
  <si>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</si>
  <si>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</si>
  <si>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</si>
  <si>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</si>
  <si>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</si>
  <si>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</si>
  <si>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</si>
  <si>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</si>
  <si>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</si>
  <si>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</si>
  <si>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</si>
  <si>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</si>
  <si>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</si>
  <si>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</si>
  <si>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</si>
  <si>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</si>
  <si>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</si>
  <si>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</si>
  <si>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</si>
  <si>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</si>
  <si>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</si>
  <si>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</si>
  <si>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</si>
  <si>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</si>
  <si>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</si>
  <si>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</si>
  <si>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</si>
  <si>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</si>
  <si>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</si>
  <si>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</si>
  <si>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</si>
  <si>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</si>
  <si>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</si>
  <si>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</si>
  <si>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</si>
  <si>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</si>
  <si>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</si>
  <si>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</si>
  <si>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</si>
  <si>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</si>
  <si>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</si>
  <si>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</si>
  <si>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</si>
  <si>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</si>
  <si>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</si>
  <si>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</si>
  <si>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</si>
  <si>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</si>
  <si>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</si>
  <si>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</si>
  <si>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</si>
  <si>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</si>
  <si>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</si>
  <si>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</si>
  <si>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</si>
  <si>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</si>
  <si>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</si>
  <si>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</si>
  <si>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</si>
  <si>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</si>
  <si>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</si>
  <si>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</si>
  <si>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</si>
  <si>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</si>
  <si>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</si>
  <si>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</si>
  <si>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</si>
  <si>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</si>
  <si>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</si>
  <si>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</si>
  <si>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</si>
  <si>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</si>
  <si>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</si>
  <si>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</si>
  <si>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</si>
  <si>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</si>
  <si>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</si>
  <si>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</si>
  <si>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</si>
  <si>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</si>
  <si>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</si>
  <si>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</si>
  <si>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</si>
  <si>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</si>
  <si>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</si>
  <si>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</si>
  <si>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</si>
  <si>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</si>
  <si>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</si>
  <si>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</si>
  <si>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</si>
  <si>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</si>
  <si>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</si>
  <si>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</si>
  <si>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</si>
  <si>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</si>
  <si>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</si>
  <si>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</si>
  <si>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</si>
  <si>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</si>
  <si>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</si>
  <si>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</si>
  <si>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</si>
  <si>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</si>
  <si>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</si>
  <si>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</si>
  <si>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</si>
  <si>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</si>
  <si>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</si>
  <si>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</si>
  <si>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</si>
  <si>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</si>
  <si>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</si>
  <si>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</si>
  <si>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</si>
  <si>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</si>
  <si>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</si>
  <si>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</si>
  <si>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</si>
  <si>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</si>
  <si>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</si>
  <si>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</si>
  <si>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</si>
  <si>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</si>
  <si>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</si>
  <si>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</si>
  <si>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</si>
  <si>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</si>
  <si>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</si>
  <si>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</si>
  <si>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</si>
  <si>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</si>
  <si>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</si>
  <si>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</si>
  <si>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</si>
  <si>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</si>
  <si>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</si>
  <si>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</si>
  <si>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</si>
  <si>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</si>
  <si>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</si>
  <si>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</si>
  <si>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</si>
  <si>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</si>
  <si>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</si>
  <si>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</si>
  <si>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</si>
  <si>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</si>
  <si>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</si>
  <si>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</si>
  <si>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</si>
  <si>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</si>
  <si>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</si>
  <si>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</si>
  <si>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</si>
  <si>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</si>
  <si>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</si>
  <si>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</si>
  <si>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</si>
  <si>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</si>
  <si>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</si>
  <si>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</si>
  <si>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</si>
  <si>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</si>
  <si>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</si>
  <si>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</si>
  <si>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</si>
  <si>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</si>
  <si>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</si>
  <si>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</si>
  <si>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</si>
  <si>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</si>
  <si>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</si>
  <si>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</si>
  <si>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</si>
  <si>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</si>
  <si>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</si>
  <si>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</si>
  <si>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</si>
  <si>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</si>
  <si>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</si>
  <si>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</si>
  <si>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</si>
  <si>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</si>
  <si>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</si>
  <si>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</si>
  <si>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</si>
  <si>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</si>
  <si>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</si>
  <si>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</si>
  <si>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</si>
  <si>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</si>
  <si>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</si>
  <si>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</si>
  <si>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</si>
  <si>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</si>
  <si>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</si>
  <si>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</si>
  <si>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</si>
  <si>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</si>
  <si>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</si>
  <si>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</si>
  <si>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</si>
  <si>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</si>
  <si>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</si>
  <si>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</si>
  <si>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</si>
  <si>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</si>
  <si>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</si>
  <si>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</si>
  <si>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</si>
  <si>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</si>
  <si>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</si>
  <si>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</si>
  <si>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</si>
  <si>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</si>
  <si>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</si>
  <si>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</si>
  <si>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</si>
  <si>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</si>
  <si>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</si>
  <si>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</si>
  <si>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</si>
  <si>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</si>
  <si>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</si>
  <si>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</si>
  <si>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</si>
  <si>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</si>
  <si>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</si>
  <si>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</si>
  <si>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</si>
  <si>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</si>
  <si>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</si>
  <si>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</si>
  <si>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</si>
  <si>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</si>
  <si>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</si>
  <si>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</si>
  <si>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</si>
  <si>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</si>
  <si>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</si>
  <si>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</si>
  <si>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</si>
  <si>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</si>
  <si>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</si>
  <si>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</si>
  <si>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</si>
  <si>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</si>
  <si>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</si>
  <si>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</si>
  <si>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</si>
  <si>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</si>
  <si>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</si>
  <si>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</si>
  <si>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</si>
  <si>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</si>
  <si>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</si>
  <si>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</si>
  <si>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</si>
  <si>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</si>
  <si>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</si>
  <si>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</si>
  <si>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</si>
  <si>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</si>
  <si>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</si>
  <si>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</si>
  <si>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</si>
  <si>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</si>
  <si>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</si>
  <si>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</si>
  <si>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</si>
  <si>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</si>
  <si>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</si>
  <si>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</si>
  <si>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</si>
  <si>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</si>
  <si>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</si>
  <si>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</si>
  <si>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</si>
  <si>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</si>
  <si>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</si>
  <si>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</si>
  <si>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</si>
  <si>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</si>
  <si>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</si>
  <si>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</si>
  <si>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</si>
  <si>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</si>
  <si>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</si>
  <si>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</si>
  <si>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</si>
  <si>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</si>
  <si>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</si>
  <si>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</si>
  <si>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</si>
  <si>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</si>
  <si>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</si>
  <si>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</si>
  <si>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</si>
  <si>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</si>
  <si>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</si>
  <si>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</si>
  <si>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</si>
  <si>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</si>
  <si>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</si>
  <si>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</si>
  <si>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</si>
  <si>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</si>
  <si>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</si>
  <si>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</si>
  <si>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</si>
  <si>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</si>
  <si>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</si>
  <si>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</si>
  <si>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</si>
  <si>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</si>
  <si>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</si>
  <si>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</si>
  <si>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</si>
  <si>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</si>
  <si>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</si>
  <si>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</si>
  <si>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</si>
  <si>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</si>
  <si>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</si>
  <si>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</si>
  <si>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</si>
  <si>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</si>
  <si>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</si>
  <si>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</si>
  <si>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</si>
  <si>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</si>
  <si>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</si>
  <si>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</si>
  <si>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</si>
  <si>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</si>
  <si>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</si>
  <si>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</si>
  <si>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</si>
  <si>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</si>
  <si>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</si>
  <si>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</si>
  <si>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</si>
  <si>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</si>
  <si>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</si>
  <si>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</si>
  <si>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</si>
  <si>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</si>
  <si>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</si>
  <si>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</si>
  <si>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</si>
  <si>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</si>
  <si>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</si>
  <si>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</si>
  <si>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</si>
  <si>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</si>
  <si>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</si>
  <si>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</si>
  <si>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</si>
  <si>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</si>
  <si>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</si>
  <si>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</si>
  <si>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</si>
  <si>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</si>
  <si>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</si>
  <si>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</si>
  <si>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</si>
  <si>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</si>
  <si>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</si>
  <si>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</si>
  <si>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</si>
  <si>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</si>
  <si>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</si>
  <si>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</si>
  <si>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</si>
  <si>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</si>
  <si>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</si>
  <si>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</si>
  <si>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</si>
  <si>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</si>
  <si>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</si>
  <si>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</si>
  <si>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</si>
  <si>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</si>
  <si>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</si>
  <si>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</si>
  <si>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</si>
  <si>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</si>
  <si>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</si>
  <si>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</si>
  <si>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</si>
  <si>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</si>
  <si>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</si>
  <si>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</si>
  <si>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</si>
  <si>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</si>
  <si>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</si>
  <si>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</si>
  <si>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</si>
  <si>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</si>
  <si>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</si>
  <si>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</si>
  <si>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</si>
  <si>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</si>
  <si>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</si>
  <si>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</si>
  <si>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</si>
  <si>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</si>
  <si>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</si>
  <si>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</si>
  <si>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</si>
  <si>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</si>
  <si>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</si>
  <si>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</si>
  <si>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</si>
  <si>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</si>
  <si>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</si>
  <si>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</si>
  <si>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</si>
  <si>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</si>
  <si>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</si>
  <si>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</si>
  <si>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</si>
  <si>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</si>
  <si>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</si>
  <si>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</si>
  <si>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</si>
  <si>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</si>
  <si>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</si>
  <si>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</si>
  <si>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</si>
  <si>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</si>
  <si>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</si>
  <si>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</si>
  <si>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</si>
  <si>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</si>
  <si>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</si>
  <si>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</si>
  <si>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</si>
  <si>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</si>
  <si>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</si>
  <si>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</si>
  <si>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</si>
  <si>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</si>
  <si>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</si>
  <si>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</si>
  <si>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</si>
  <si>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</si>
  <si>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</si>
  <si>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</si>
  <si>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</si>
  <si>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</si>
  <si>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</si>
  <si>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</si>
  <si>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</si>
  <si>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</si>
  <si>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</si>
  <si>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</si>
  <si>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</si>
  <si>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</si>
  <si>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</si>
  <si>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</si>
  <si>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</si>
  <si>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</si>
  <si>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</si>
  <si>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</si>
  <si>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</si>
  <si>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</si>
  <si>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</si>
  <si>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</si>
  <si>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</si>
  <si>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</si>
  <si>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</si>
  <si>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</si>
  <si>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</si>
  <si>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</si>
  <si>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</si>
  <si>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</si>
  <si>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</si>
  <si>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</si>
  <si>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</si>
  <si>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</si>
  <si>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</si>
  <si>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</si>
  <si>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</si>
  <si>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</si>
  <si>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</si>
  <si>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</si>
  <si>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</si>
  <si>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</si>
  <si>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</si>
  <si>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</si>
  <si>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</si>
  <si>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</si>
  <si>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</si>
  <si>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</si>
  <si>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</si>
  <si>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</si>
  <si>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</si>
  <si>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</si>
  <si>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</si>
  <si>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</si>
  <si>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</si>
  <si>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</si>
  <si>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</si>
  <si>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</si>
  <si>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</si>
  <si>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</si>
  <si>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</si>
  <si>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</si>
  <si>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</si>
  <si>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</si>
  <si>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</si>
  <si>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</si>
  <si>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</si>
  <si>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</si>
  <si>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</si>
  <si>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</si>
  <si>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</si>
  <si>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</si>
  <si>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</si>
  <si>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</si>
  <si>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</si>
  <si>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</si>
  <si>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</si>
  <si>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</si>
  <si>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</si>
  <si>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</si>
  <si>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</si>
  <si>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</si>
  <si>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</si>
  <si>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</si>
  <si>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</si>
  <si>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</si>
  <si>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</si>
  <si>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</si>
  <si>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</si>
  <si>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</si>
  <si>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</si>
  <si>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</si>
  <si>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</si>
  <si>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</si>
  <si>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</si>
  <si>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</si>
  <si>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</si>
  <si>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</si>
  <si>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</si>
  <si>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</si>
  <si>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</si>
  <si>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</si>
  <si>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</si>
  <si>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</si>
  <si>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</si>
  <si>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</si>
  <si>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</si>
  <si>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</si>
  <si>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</si>
  <si>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</si>
  <si>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</si>
  <si>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</si>
  <si>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</si>
  <si>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</si>
  <si>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</si>
  <si>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</si>
  <si>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</si>
  <si>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</si>
  <si>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</si>
  <si>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</si>
  <si>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</si>
  <si>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</si>
  <si>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</si>
  <si>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</si>
  <si>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</si>
  <si>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</si>
  <si>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</si>
  <si>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</si>
  <si>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</si>
  <si>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</si>
  <si>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</si>
  <si>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</si>
  <si>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</si>
  <si>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</si>
  <si>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</si>
  <si>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</si>
  <si>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</si>
  <si>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</si>
  <si>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</si>
  <si>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</si>
  <si>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</si>
  <si>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</si>
  <si>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</si>
  <si>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</si>
  <si>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</si>
  <si>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</si>
  <si>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</si>
  <si>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</si>
  <si>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</si>
  <si>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</si>
  <si>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</si>
  <si>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</si>
  <si>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</si>
  <si>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</si>
  <si>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</si>
  <si>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</si>
  <si>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</si>
  <si>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</si>
  <si>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</si>
  <si>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</si>
  <si>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</si>
  <si>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</si>
  <si>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</si>
  <si>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</si>
  <si>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</si>
  <si>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</si>
  <si>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</si>
  <si>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</si>
  <si>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</si>
  <si>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</si>
  <si>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</si>
  <si>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</si>
  <si>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</si>
  <si>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</si>
  <si>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</si>
  <si>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</si>
  <si>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</si>
  <si>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</si>
  <si>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</si>
  <si>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</si>
  <si>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</si>
  <si>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</si>
  <si>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</si>
  <si>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</si>
  <si>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</si>
  <si>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</si>
  <si>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</si>
  <si>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</si>
  <si>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</si>
  <si>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</si>
  <si>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</si>
  <si>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</si>
  <si>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</si>
  <si>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</si>
  <si>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</si>
  <si>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</si>
  <si>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</si>
  <si>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</si>
  <si>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</si>
  <si>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</si>
  <si>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</si>
  <si>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</si>
  <si>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</si>
  <si>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</si>
  <si>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</si>
  <si>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</si>
  <si>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</si>
  <si>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</si>
  <si>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</si>
  <si>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</si>
  <si>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</si>
  <si>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</si>
  <si>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</si>
  <si>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</si>
  <si>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</si>
  <si>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</si>
  <si>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</si>
  <si>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</si>
  <si>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</si>
  <si>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</si>
  <si>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</si>
  <si>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</si>
  <si>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</si>
  <si>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</si>
  <si>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</si>
  <si>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</si>
  <si>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</si>
  <si>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</si>
  <si>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</si>
  <si>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</si>
  <si>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</si>
  <si>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</si>
  <si>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</si>
  <si>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</si>
  <si>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</si>
  <si>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</si>
  <si>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</si>
  <si>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</si>
  <si>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</si>
  <si>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</si>
  <si>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</si>
  <si>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</si>
  <si>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</si>
  <si>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</si>
  <si>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</si>
  <si>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</si>
  <si>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</si>
  <si>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</si>
  <si>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</si>
  <si>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</si>
  <si>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</si>
  <si>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</si>
  <si>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</si>
  <si>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</si>
  <si>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</si>
  <si>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</si>
  <si>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</si>
  <si>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</si>
  <si>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</si>
  <si>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</si>
  <si>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</si>
  <si>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</si>
  <si>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</si>
  <si>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</si>
  <si>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</si>
  <si>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</si>
  <si>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</si>
  <si>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</si>
  <si>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</si>
  <si>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</si>
  <si>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</si>
  <si>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</si>
  <si>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</si>
  <si>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</si>
  <si>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</si>
  <si>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</si>
  <si>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</si>
  <si>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</si>
  <si>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</si>
  <si>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</si>
  <si>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</si>
  <si>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</si>
  <si>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</si>
  <si>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</si>
  <si>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</si>
  <si>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</si>
  <si>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</si>
  <si>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</si>
  <si>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</si>
  <si>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</si>
  <si>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</si>
  <si>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</si>
  <si>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</si>
  <si>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</si>
  <si>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</si>
  <si>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</si>
  <si>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</si>
  <si>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</si>
  <si>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</si>
  <si>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</si>
  <si>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</si>
  <si>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</si>
  <si>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</si>
  <si>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</si>
  <si>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</si>
  <si>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</si>
  <si>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</si>
  <si>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</si>
  <si>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</si>
  <si>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</si>
  <si>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</si>
  <si>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</si>
  <si>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</si>
  <si>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</si>
  <si>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</si>
  <si>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</si>
  <si>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</si>
  <si>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</si>
  <si>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</si>
  <si>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</si>
  <si>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</si>
  <si>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</si>
  <si>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</si>
  <si>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</si>
  <si>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</si>
  <si>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</si>
  <si>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</si>
  <si>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</si>
  <si>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</si>
  <si>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</si>
  <si>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</si>
  <si>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</si>
  <si>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</si>
  <si>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</si>
  <si>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</si>
  <si>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</si>
  <si>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</si>
  <si>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</si>
  <si>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</si>
  <si>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</si>
  <si>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</si>
  <si>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</si>
  <si>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</si>
  <si>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</si>
  <si>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</si>
  <si>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</si>
  <si>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</si>
  <si>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</si>
  <si>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</si>
  <si>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</si>
  <si>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</si>
  <si>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</si>
  <si>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</si>
  <si>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</si>
  <si>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</si>
  <si>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</si>
  <si>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</si>
  <si>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</si>
  <si>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</si>
  <si>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</si>
  <si>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</si>
  <si>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</si>
  <si>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</si>
  <si>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</si>
  <si>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</si>
  <si>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</si>
  <si>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</si>
  <si>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</si>
  <si>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</si>
  <si>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</si>
  <si>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</si>
  <si>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</si>
  <si>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</si>
  <si>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</si>
  <si>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</si>
  <si>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</si>
  <si>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</si>
  <si>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</si>
  <si>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</si>
  <si>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</si>
  <si>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</si>
  <si>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</si>
  <si>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</si>
  <si>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</si>
  <si>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</si>
  <si>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</si>
  <si>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</si>
  <si>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</si>
  <si>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</si>
  <si>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</si>
  <si>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</si>
  <si>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</si>
  <si>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</si>
  <si>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</si>
  <si>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</si>
  <si>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</si>
  <si>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</si>
  <si>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</si>
  <si>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</si>
  <si>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</si>
  <si>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</si>
  <si>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</si>
  <si>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</si>
  <si>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</si>
  <si>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</si>
  <si>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</si>
  <si>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</si>
  <si>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</si>
  <si>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</si>
  <si>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</si>
  <si>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</si>
  <si>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</si>
  <si>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</si>
  <si>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</si>
  <si>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</si>
  <si>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</si>
  <si>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</si>
  <si>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</si>
  <si>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</si>
  <si>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</si>
  <si>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</si>
  <si>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</si>
  <si>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</si>
  <si>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</si>
  <si>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</si>
  <si>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</si>
  <si>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</si>
  <si>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</si>
  <si>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</si>
  <si>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</si>
  <si>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</si>
  <si>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</si>
  <si>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</si>
  <si>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</si>
  <si>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</si>
  <si>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</si>
  <si>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</si>
  <si>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</si>
  <si>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</si>
  <si>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</si>
  <si>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</si>
  <si>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</si>
  <si>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</si>
  <si>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</si>
  <si>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</si>
  <si>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</si>
  <si>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</si>
  <si>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</si>
  <si>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</si>
  <si>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</si>
  <si>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</si>
  <si>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</si>
  <si>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</si>
  <si>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</si>
  <si>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</si>
  <si>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</si>
  <si>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</si>
  <si>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</si>
  <si>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</si>
  <si>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</si>
  <si>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</si>
  <si>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</si>
  <si>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</si>
  <si>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</si>
  <si>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</si>
  <si>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</si>
  <si>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</si>
  <si>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</si>
  <si>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</si>
  <si>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</si>
  <si>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</si>
  <si>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</si>
  <si>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</si>
  <si>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</si>
  <si>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</si>
  <si>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</si>
  <si>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</si>
  <si>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</si>
  <si>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</si>
  <si>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</si>
  <si>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</si>
  <si>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</si>
  <si>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</si>
  <si>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</si>
  <si>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</si>
  <si>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</si>
  <si>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</si>
  <si>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</si>
  <si>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</si>
  <si>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</si>
  <si>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</si>
  <si>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</si>
  <si>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</si>
  <si>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</si>
  <si>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</si>
  <si>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</si>
  <si>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</si>
  <si>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</si>
  <si>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</si>
  <si>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</si>
  <si>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</si>
  <si>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</si>
  <si>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</si>
  <si>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</si>
  <si>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</si>
  <si>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</si>
  <si>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</si>
  <si>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</si>
  <si>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</si>
  <si>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</si>
  <si>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</si>
  <si>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</si>
  <si>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</si>
  <si>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</si>
  <si>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</si>
  <si>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</si>
  <si>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</si>
  <si>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</si>
  <si>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</si>
  <si>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</si>
  <si>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</si>
  <si>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</si>
  <si>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</si>
  <si>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</si>
  <si>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</si>
  <si>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</si>
  <si>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</si>
  <si>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</si>
  <si>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</si>
  <si>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</si>
  <si>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</si>
  <si>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</si>
  <si>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</si>
  <si>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</si>
  <si>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</si>
  <si>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</si>
  <si>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</si>
  <si>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</si>
  <si>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</si>
  <si>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</si>
  <si>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</si>
  <si>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</si>
  <si>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</si>
  <si>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</si>
  <si>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</si>
  <si>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</si>
  <si>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</si>
  <si>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</si>
  <si>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</si>
  <si>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</si>
  <si>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</si>
  <si>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</si>
  <si>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</si>
  <si>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</si>
  <si>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</si>
  <si>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</si>
  <si>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</si>
  <si>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</si>
  <si>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</si>
  <si>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</si>
  <si>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</si>
  <si>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</si>
  <si>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</si>
  <si>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</si>
  <si>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</si>
  <si>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</si>
  <si>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</si>
  <si>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</si>
  <si>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</si>
  <si>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</si>
  <si>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</si>
  <si>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</si>
  <si>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</si>
  <si>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</si>
  <si>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</si>
  <si>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</si>
  <si>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</si>
  <si>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</si>
  <si>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</si>
  <si>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</si>
  <si>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</si>
  <si>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</si>
  <si>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</si>
  <si>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</si>
  <si>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</si>
  <si>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</si>
  <si>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</si>
  <si>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</si>
  <si>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</si>
  <si>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</si>
  <si>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</si>
  <si>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</si>
  <si>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</si>
  <si>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</si>
  <si>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</si>
  <si>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</si>
  <si>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</si>
  <si>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</si>
  <si>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</si>
  <si>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</si>
  <si>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</si>
  <si>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</si>
  <si>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</si>
  <si>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</si>
  <si>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</si>
  <si>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</si>
  <si>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</si>
  <si>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</si>
  <si>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</si>
  <si>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</si>
  <si>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</si>
  <si>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</si>
  <si>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</si>
  <si>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</si>
  <si>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</si>
  <si>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</si>
  <si>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</si>
  <si>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</si>
  <si>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</si>
  <si>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</si>
  <si>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</si>
  <si>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</si>
  <si>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</si>
  <si>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</si>
  <si>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</si>
  <si>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</si>
  <si>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</si>
  <si>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</si>
  <si>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</si>
  <si>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</si>
  <si>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</si>
  <si>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</si>
  <si>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</si>
  <si>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</si>
  <si>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</si>
  <si>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</si>
  <si>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</si>
  <si>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</si>
  <si>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</si>
  <si>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</si>
  <si>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</si>
  <si>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</si>
  <si>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</si>
  <si>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</si>
  <si>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</si>
  <si>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</si>
  <si>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</si>
  <si>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</si>
  <si>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</si>
  <si>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</si>
  <si>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</si>
  <si>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</si>
  <si>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</si>
  <si>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</si>
  <si>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</si>
  <si>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</si>
  <si>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</si>
  <si>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</si>
  <si>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</si>
  <si>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</si>
  <si>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</si>
  <si>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</si>
  <si>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</si>
  <si>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</si>
  <si>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</si>
  <si>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</si>
  <si>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</si>
  <si>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</si>
  <si>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</si>
  <si>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</si>
  <si>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</si>
  <si>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</si>
  <si>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</si>
  <si>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</si>
  <si>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</si>
  <si>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</si>
  <si>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</si>
  <si>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</si>
  <si>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</si>
  <si>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</si>
  <si>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</si>
  <si>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</si>
  <si>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</si>
  <si>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</si>
  <si>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</si>
  <si>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</si>
  <si>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</si>
  <si>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</si>
  <si>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</si>
  <si>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</si>
  <si>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</si>
  <si>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</si>
  <si>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</si>
  <si>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</si>
  <si>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</si>
  <si>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</si>
  <si>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</si>
  <si>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</si>
  <si>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</si>
  <si>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</si>
  <si>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</si>
  <si>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</si>
  <si>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</si>
  <si>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</si>
  <si>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</si>
  <si>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</si>
  <si>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</si>
  <si>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</si>
  <si>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</si>
  <si>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</si>
  <si>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</si>
  <si>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</si>
  <si>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</si>
  <si>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</si>
  <si>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</si>
  <si>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</si>
  <si>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</si>
  <si>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</si>
  <si>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</si>
  <si>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</si>
  <si>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</si>
  <si>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</si>
  <si>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</si>
  <si>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</si>
  <si>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</si>
  <si>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</si>
  <si>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</si>
  <si>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</si>
  <si>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</si>
  <si>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</si>
  <si>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</si>
  <si>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</si>
  <si>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</si>
  <si>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</si>
  <si>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</si>
  <si>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</si>
  <si>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</si>
  <si>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</si>
  <si>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</si>
  <si>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</si>
  <si>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</si>
  <si>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</si>
  <si>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</si>
  <si>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</si>
  <si>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</si>
  <si>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</si>
  <si>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</si>
  <si>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</si>
  <si>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</si>
  <si>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</si>
  <si>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</si>
  <si>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</si>
  <si>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</si>
  <si>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</si>
  <si>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</si>
  <si>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</si>
  <si>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</si>
  <si>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</si>
  <si>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</si>
  <si>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</si>
  <si>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</si>
  <si>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</si>
  <si>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</si>
  <si>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</si>
  <si>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</si>
  <si>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</si>
  <si>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</si>
  <si>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</si>
  <si>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</si>
  <si>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</si>
  <si>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</si>
  <si>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</si>
  <si>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</si>
  <si>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</si>
  <si>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</si>
  <si>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</si>
  <si>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</si>
  <si>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</si>
  <si>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</si>
  <si>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</si>
  <si>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</si>
  <si>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</si>
  <si>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</si>
  <si>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</si>
  <si>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</si>
  <si>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</si>
  <si>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</si>
  <si>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</si>
  <si>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</si>
  <si>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</si>
  <si>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</si>
  <si>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</si>
  <si>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</si>
  <si>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</si>
  <si>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</si>
  <si>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</si>
  <si>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</si>
  <si>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</si>
  <si>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</si>
  <si>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</si>
  <si>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</si>
  <si>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</si>
  <si>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</si>
  <si>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</si>
  <si>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</si>
  <si>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</si>
  <si>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</si>
  <si>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</si>
  <si>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</si>
  <si>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</si>
  <si>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</si>
  <si>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</si>
  <si>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</si>
  <si>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</si>
  <si>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</si>
  <si>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</si>
  <si>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</si>
  <si>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</si>
  <si>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</si>
  <si>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</si>
  <si>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</si>
  <si>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</si>
  <si>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</si>
  <si>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</si>
  <si>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</si>
  <si>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</si>
  <si>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</si>
  <si>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</si>
  <si>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</si>
  <si>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</si>
  <si>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</si>
  <si>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</si>
  <si>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</si>
  <si>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</si>
  <si>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</si>
  <si>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</si>
  <si>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</si>
  <si>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</si>
  <si>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</si>
  <si>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</si>
  <si>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</si>
  <si>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</si>
  <si>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</si>
  <si>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</si>
  <si>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</si>
  <si>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</si>
  <si>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</si>
  <si>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</si>
  <si>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</si>
  <si>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</si>
  <si>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</si>
  <si>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</si>
  <si>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</si>
  <si>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</si>
  <si>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</si>
  <si>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</si>
  <si>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</si>
  <si>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</si>
  <si>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</si>
  <si>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</si>
  <si>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</si>
  <si>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</si>
  <si>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</si>
  <si>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</si>
  <si>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</si>
  <si>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</si>
  <si>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</si>
  <si>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</si>
  <si>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</si>
  <si>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</si>
  <si>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</si>
  <si>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</si>
  <si>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</si>
  <si>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</si>
  <si>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</si>
  <si>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</si>
  <si>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</si>
  <si>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</si>
  <si>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</si>
  <si>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</si>
  <si>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</si>
  <si>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</si>
  <si>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</si>
  <si>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</si>
  <si>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</si>
  <si>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</si>
  <si>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</si>
  <si>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</si>
  <si>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</si>
  <si>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</si>
  <si>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</si>
  <si>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</si>
  <si>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</si>
  <si>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</si>
  <si>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</si>
  <si>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</si>
  <si>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</si>
  <si>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</si>
  <si>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</si>
  <si>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</si>
  <si>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</si>
  <si>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</si>
  <si>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</si>
  <si>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</si>
  <si>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</si>
  <si>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</si>
  <si>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</si>
  <si>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</si>
  <si>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</si>
  <si>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</si>
  <si>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</si>
  <si>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</si>
  <si>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</si>
  <si>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</si>
  <si>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</si>
  <si>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</si>
  <si>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</si>
  <si>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</si>
  <si>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</si>
  <si>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</si>
  <si>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</si>
  <si>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</si>
  <si>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</si>
  <si>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</si>
  <si>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</si>
  <si>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</si>
  <si>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</si>
  <si>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</si>
  <si>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</si>
  <si>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</si>
  <si>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</si>
  <si>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</si>
  <si>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</si>
  <si>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</si>
  <si>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</si>
  <si>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</si>
  <si>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</si>
  <si>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</si>
  <si>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</si>
  <si>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</si>
  <si>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</si>
  <si>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</si>
  <si>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</si>
  <si>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</si>
  <si>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</si>
  <si>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</si>
  <si>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</si>
  <si>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</si>
  <si>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</si>
  <si>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</si>
  <si>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</si>
  <si>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</si>
  <si>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</si>
  <si>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</si>
  <si>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</si>
  <si>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</si>
  <si>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</si>
  <si>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</si>
  <si>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</si>
  <si>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</si>
  <si>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</si>
  <si>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</si>
  <si>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</si>
  <si>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</si>
  <si>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</si>
  <si>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</si>
  <si>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</si>
  <si>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</si>
  <si>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</si>
  <si>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</si>
  <si>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</si>
  <si>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</si>
  <si>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</si>
  <si>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</si>
  <si>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</si>
  <si>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</si>
  <si>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</si>
  <si>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</si>
  <si>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</si>
  <si>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</si>
  <si>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</si>
  <si>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</si>
  <si>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</si>
  <si>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</si>
  <si>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</si>
  <si>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</si>
  <si>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</si>
  <si>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</si>
  <si>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</si>
  <si>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</si>
  <si>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</si>
  <si>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</si>
  <si>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</si>
  <si>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</si>
  <si>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</si>
  <si>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</si>
  <si>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</si>
  <si>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</si>
  <si>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</si>
  <si>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</si>
  <si>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</si>
  <si>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</si>
  <si>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</si>
  <si>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</si>
  <si>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</si>
  <si>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</si>
  <si>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</si>
  <si>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</si>
  <si>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</si>
  <si>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</si>
  <si>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</si>
  <si>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</si>
  <si>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</si>
  <si>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</si>
  <si>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</si>
  <si>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</si>
  <si>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</si>
  <si>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</si>
  <si>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</si>
  <si>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</si>
  <si>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</si>
  <si>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</si>
  <si>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</si>
  <si>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</si>
  <si>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</si>
  <si>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</si>
  <si>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</si>
  <si>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</si>
  <si>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</si>
  <si>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</si>
  <si>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</si>
  <si>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</si>
  <si>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</si>
  <si>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</si>
  <si>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</si>
  <si>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</si>
  <si>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</si>
  <si>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</si>
  <si>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</si>
  <si>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</si>
  <si>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</si>
  <si>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</si>
  <si>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</si>
  <si>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</si>
  <si>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</si>
  <si>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</si>
  <si>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</si>
  <si>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</si>
  <si>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</si>
  <si>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</si>
  <si>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</si>
  <si>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</si>
  <si>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</si>
  <si>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</si>
  <si>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</si>
  <si>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</si>
  <si>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</si>
  <si>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</si>
  <si>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</si>
  <si>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</si>
  <si>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</si>
  <si>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</si>
  <si>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</si>
  <si>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</si>
  <si>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</si>
  <si>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</si>
  <si>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</si>
  <si>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</si>
  <si>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</si>
  <si>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</si>
  <si>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</si>
  <si>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</si>
  <si>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</si>
  <si>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</si>
  <si>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</si>
  <si>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</si>
  <si>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</si>
  <si>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</si>
  <si>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</si>
  <si>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</si>
  <si>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</si>
  <si>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</si>
  <si>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</si>
  <si>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</si>
  <si>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</si>
  <si>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</si>
  <si>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</si>
  <si>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</si>
  <si>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</si>
  <si>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</si>
  <si>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</si>
  <si>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</si>
  <si>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</si>
  <si>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</si>
  <si>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</si>
  <si>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</si>
  <si>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</si>
  <si>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</si>
  <si>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</si>
  <si>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</si>
  <si>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</si>
  <si>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</si>
  <si>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</si>
  <si>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</si>
  <si>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</si>
  <si>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</si>
  <si>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</si>
  <si>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</si>
  <si>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</si>
  <si>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</si>
  <si>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</si>
  <si>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</si>
  <si>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</si>
  <si>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</si>
  <si>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</si>
  <si>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</si>
  <si>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</si>
  <si>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</si>
  <si>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</si>
  <si>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</si>
  <si>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</si>
  <si>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</si>
  <si>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</si>
  <si>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</si>
  <si>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</si>
  <si>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</si>
  <si>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</si>
  <si>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</si>
  <si>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</si>
  <si>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</si>
  <si>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</si>
  <si>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</si>
  <si>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</si>
  <si>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</si>
  <si>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</si>
  <si>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</si>
  <si>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</si>
  <si>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</si>
  <si>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</si>
  <si>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</si>
  <si>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</si>
  <si>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</si>
  <si>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</si>
  <si>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</si>
  <si>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</si>
  <si>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</si>
  <si>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</si>
  <si>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</si>
  <si>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</si>
  <si>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</si>
  <si>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</si>
  <si>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</si>
  <si>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</si>
  <si>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</si>
  <si>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</si>
  <si>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</si>
  <si>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</si>
  <si>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</si>
  <si>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</si>
  <si>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</si>
  <si>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</si>
  <si>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</si>
  <si>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</si>
  <si>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</si>
  <si>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</si>
  <si>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</si>
  <si>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</si>
  <si>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</si>
  <si>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</si>
  <si>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</si>
  <si>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</si>
  <si>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</si>
  <si>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</si>
  <si>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</si>
  <si>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</si>
  <si>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</si>
  <si>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</si>
  <si>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</si>
  <si>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</si>
  <si>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</si>
  <si>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</si>
  <si>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</si>
  <si>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</si>
  <si>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</si>
  <si>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</si>
  <si>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</si>
  <si>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</si>
  <si>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</si>
  <si>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</si>
  <si>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</si>
  <si>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</si>
  <si>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</si>
  <si>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</si>
  <si>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</si>
  <si>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</si>
  <si>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</si>
  <si>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</si>
  <si>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</si>
  <si>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</si>
  <si>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</si>
  <si>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</si>
  <si>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</si>
  <si>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</si>
  <si>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</si>
  <si>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</si>
  <si>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</si>
  <si>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</si>
  <si>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</si>
  <si>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</si>
  <si>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</si>
  <si>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</si>
  <si>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</si>
  <si>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</si>
  <si>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</si>
  <si>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</si>
  <si>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</si>
  <si>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</si>
  <si>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</si>
  <si>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</si>
  <si>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</si>
  <si>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</si>
  <si>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</si>
  <si>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</si>
  <si>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</si>
  <si>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</si>
  <si>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</si>
  <si>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</si>
  <si>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</si>
  <si>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</si>
  <si>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</si>
  <si>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</si>
  <si>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</si>
  <si>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</si>
  <si>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</si>
  <si>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</si>
  <si>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</si>
  <si>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</si>
  <si>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</si>
  <si>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</si>
  <si>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</si>
  <si>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</si>
  <si>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</si>
  <si>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</si>
  <si>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</si>
  <si>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</si>
  <si>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</si>
  <si>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</si>
  <si>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</si>
  <si>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</si>
  <si>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</si>
  <si>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</si>
  <si>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</si>
  <si>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</si>
  <si>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</si>
  <si>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</si>
  <si>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</si>
  <si>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</si>
  <si>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</si>
  <si>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</si>
  <si>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</si>
  <si>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</si>
  <si>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</si>
  <si>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</si>
  <si>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</si>
  <si>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</si>
  <si>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</si>
  <si>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</si>
  <si>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</si>
  <si>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</si>
  <si>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</si>
  <si>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</si>
  <si>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</si>
  <si>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</si>
  <si>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</si>
  <si>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</si>
  <si>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</si>
  <si>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</si>
  <si>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</si>
  <si>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</si>
  <si>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</si>
  <si>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</si>
  <si>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</si>
  <si>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</si>
  <si>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</si>
  <si>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</si>
  <si>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</si>
  <si>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</si>
  <si>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</si>
  <si>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</si>
  <si>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</si>
  <si>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</si>
  <si>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</si>
  <si>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</si>
  <si>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</si>
  <si>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</si>
  <si>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</si>
  <si>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</si>
  <si>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</si>
  <si>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</si>
  <si>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</si>
  <si>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</si>
  <si>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</si>
  <si>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</si>
  <si>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</si>
  <si>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</si>
  <si>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</si>
  <si>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</si>
  <si>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</si>
  <si>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</si>
  <si>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</si>
  <si>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</si>
  <si>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</si>
  <si>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</si>
  <si>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</si>
  <si>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</si>
  <si>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</si>
  <si>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</si>
  <si>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</si>
  <si>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</si>
  <si>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</si>
  <si>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</si>
  <si>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</si>
  <si>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</si>
  <si>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</si>
  <si>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</si>
  <si>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</si>
  <si>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</si>
  <si>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</si>
  <si>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</si>
  <si>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</si>
  <si>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</si>
  <si>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</si>
  <si>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</si>
  <si>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</si>
  <si>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</si>
  <si>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</si>
  <si>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</si>
  <si>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</si>
  <si>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</si>
  <si>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</si>
  <si>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</si>
  <si>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</si>
  <si>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</si>
  <si>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</si>
  <si>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</si>
  <si>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</si>
  <si>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</si>
  <si>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</si>
  <si>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</si>
  <si>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</si>
  <si>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</si>
  <si>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</si>
  <si>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</si>
  <si>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</si>
  <si>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</si>
  <si>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</si>
  <si>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</si>
  <si>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</si>
  <si>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</si>
  <si>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</si>
  <si>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</si>
  <si>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</si>
  <si>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</si>
  <si>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</si>
  <si>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</si>
  <si>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</si>
  <si>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</si>
  <si>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</si>
  <si>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</si>
  <si>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</si>
  <si>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</si>
  <si>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</si>
  <si>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</si>
  <si>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</si>
  <si>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</si>
  <si>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</si>
  <si>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</si>
  <si>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</si>
  <si>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</si>
  <si>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</si>
  <si>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</si>
  <si>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</si>
  <si>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</si>
  <si>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</si>
  <si>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</si>
  <si>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</si>
  <si>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</si>
  <si>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</si>
  <si>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</si>
  <si>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</si>
  <si>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</si>
  <si>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</si>
  <si>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</si>
  <si>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</si>
  <si>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</si>
  <si>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</si>
  <si>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</si>
  <si>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</si>
  <si>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</si>
  <si>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</si>
  <si>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</si>
  <si>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</si>
  <si>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</si>
  <si>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</si>
  <si>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</si>
  <si>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</si>
  <si>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</si>
  <si>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</si>
  <si>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</si>
  <si>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</si>
  <si>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</si>
  <si>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</si>
  <si>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</si>
  <si>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</si>
  <si>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</si>
  <si>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</si>
  <si>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</si>
  <si>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</si>
  <si>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</si>
  <si>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</si>
  <si>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</si>
  <si>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</si>
  <si>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</si>
  <si>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</si>
  <si>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</si>
  <si>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</si>
  <si>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</si>
  <si>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</si>
  <si>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</si>
  <si>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</si>
  <si>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</si>
  <si>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</si>
  <si>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</si>
  <si>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</si>
  <si>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</si>
  <si>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</si>
  <si>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</si>
  <si>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</si>
  <si>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</si>
  <si>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</si>
  <si>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</si>
  <si>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</si>
  <si>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</si>
  <si>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</si>
  <si>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</si>
  <si>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</si>
  <si>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</si>
  <si>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</si>
  <si>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</si>
  <si>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</si>
  <si>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</si>
  <si>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</si>
  <si>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</si>
  <si>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</si>
  <si>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</si>
  <si>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</si>
  <si>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</si>
  <si>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</si>
  <si>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</si>
  <si>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</si>
  <si>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</si>
  <si>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</si>
  <si>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</si>
  <si>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</si>
  <si>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</si>
  <si>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</si>
  <si>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</si>
  <si>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</si>
  <si>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</si>
  <si>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</si>
  <si>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</si>
  <si>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</si>
  <si>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</si>
  <si>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</si>
  <si>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</si>
  <si>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</si>
  <si>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</si>
  <si>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</si>
  <si>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</si>
  <si>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</si>
  <si>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</si>
  <si>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</si>
  <si>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</si>
  <si>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</si>
  <si>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</si>
  <si>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</si>
  <si>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</si>
  <si>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</si>
  <si>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</si>
  <si>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</si>
  <si>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</si>
  <si>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</si>
  <si>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</si>
  <si>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</si>
  <si>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</si>
  <si>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</si>
  <si>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</si>
  <si>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</si>
  <si>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</si>
  <si>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</si>
  <si>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</si>
  <si>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</si>
  <si>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</si>
  <si>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</si>
  <si>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</si>
  <si>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</si>
  <si>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</si>
  <si>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</si>
  <si>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</si>
  <si>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</si>
  <si>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</si>
  <si>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</si>
  <si>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</si>
  <si>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</si>
  <si>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</si>
  <si>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</si>
  <si>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</si>
  <si>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</si>
  <si>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</si>
  <si>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</si>
  <si>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</si>
  <si>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</si>
  <si>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</si>
  <si>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</si>
  <si>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</si>
  <si>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</si>
  <si>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</si>
  <si>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</si>
  <si>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</si>
  <si>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</si>
  <si>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</si>
  <si>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</si>
  <si>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</si>
  <si>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</si>
  <si>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</si>
  <si>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</si>
  <si>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</si>
  <si>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</si>
  <si>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</si>
  <si>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</si>
  <si>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</si>
  <si>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</si>
  <si>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</si>
  <si>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</si>
  <si>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</si>
  <si>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</si>
  <si>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</si>
  <si>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</si>
  <si>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</si>
  <si>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</si>
  <si>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</si>
  <si>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</si>
  <si>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</si>
  <si>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</si>
  <si>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</si>
  <si>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</si>
  <si>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</si>
  <si>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</si>
  <si>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</si>
  <si>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</si>
  <si>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</si>
  <si>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</si>
  <si>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</si>
  <si>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</si>
  <si>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</si>
  <si>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</si>
  <si>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</si>
  <si>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</si>
  <si>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</si>
  <si>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</si>
  <si>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</si>
  <si>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</si>
  <si>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</si>
  <si>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</si>
  <si>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</si>
  <si>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</si>
  <si>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</si>
  <si>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</si>
  <si>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</si>
  <si>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</si>
  <si>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</si>
  <si>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</si>
  <si>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</si>
  <si>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</si>
  <si>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</si>
  <si>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</si>
  <si>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</si>
  <si>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</si>
  <si>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</si>
  <si>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</si>
  <si>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</si>
  <si>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</si>
  <si>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</si>
  <si>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</si>
  <si>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</si>
  <si>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</si>
  <si>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</si>
  <si>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</si>
  <si>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</si>
  <si>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</si>
  <si>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</si>
  <si>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</si>
  <si>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</si>
  <si>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</si>
  <si>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</si>
  <si>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</si>
  <si>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</si>
  <si>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</si>
  <si>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</si>
  <si>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</si>
  <si>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</si>
  <si>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</si>
  <si>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</si>
  <si>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</si>
  <si>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</si>
  <si>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</si>
  <si>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</si>
  <si>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</si>
  <si>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</si>
  <si>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</si>
  <si>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</si>
  <si>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</si>
  <si>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</si>
  <si>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</si>
  <si>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</si>
  <si>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</si>
  <si>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</si>
  <si>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</si>
  <si>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</si>
  <si>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</si>
  <si>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</si>
  <si>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</si>
  <si>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</si>
  <si>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</si>
  <si>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</si>
  <si>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</si>
  <si>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</si>
  <si>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</si>
  <si>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</si>
  <si>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</si>
  <si>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</si>
  <si>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</si>
  <si>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</si>
  <si>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</si>
  <si>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</si>
  <si>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</si>
  <si>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</si>
  <si>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</si>
  <si>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</si>
  <si>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</si>
  <si>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</si>
  <si>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</si>
  <si>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</si>
  <si>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</si>
  <si>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</si>
  <si>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</si>
  <si>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</si>
  <si>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</si>
  <si>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</si>
  <si>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</si>
  <si>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</si>
  <si>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</si>
  <si>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</si>
  <si>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</si>
  <si>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</si>
  <si>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</si>
  <si>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</si>
  <si>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</si>
  <si>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</si>
  <si>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</si>
  <si>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</si>
  <si>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</si>
  <si>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</si>
  <si>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</si>
  <si>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</si>
  <si>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</si>
  <si>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</si>
  <si>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</si>
  <si>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</si>
  <si>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</si>
  <si>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</si>
  <si>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</si>
  <si>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</si>
  <si>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</si>
  <si>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</si>
  <si>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</si>
  <si>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</si>
  <si>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</si>
  <si>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</si>
  <si>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</si>
  <si>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</si>
  <si>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</si>
  <si>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</si>
  <si>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</si>
  <si>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</si>
  <si>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</si>
  <si>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</si>
  <si>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</si>
  <si>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</si>
  <si>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</si>
  <si>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</si>
  <si>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</si>
  <si>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</si>
  <si>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</si>
  <si>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</si>
  <si>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</si>
  <si>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</si>
  <si>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</si>
  <si>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</si>
  <si>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</si>
  <si>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</si>
  <si>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</si>
  <si>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</si>
  <si>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</si>
  <si>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</si>
  <si>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</si>
  <si>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</si>
  <si>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</si>
  <si>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</si>
  <si>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</si>
  <si>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</si>
  <si>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</si>
  <si>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</si>
  <si>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</si>
  <si>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</si>
  <si>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</si>
  <si>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</si>
  <si>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</si>
  <si>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</si>
  <si>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</si>
  <si>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</si>
  <si>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</si>
  <si>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</si>
  <si>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</si>
  <si>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</si>
  <si>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</si>
  <si>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</si>
  <si>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</si>
  <si>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</si>
  <si>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</si>
  <si>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</si>
  <si>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</si>
  <si>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</si>
  <si>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</si>
  <si>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</si>
  <si>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</si>
  <si>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</si>
  <si>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</si>
  <si>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</si>
  <si>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</si>
  <si>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</si>
  <si>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</si>
  <si>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</si>
  <si>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</si>
  <si>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</si>
  <si>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</si>
  <si>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</si>
  <si>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</si>
  <si>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</si>
  <si>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</si>
  <si>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</si>
  <si>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</si>
  <si>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</si>
  <si>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</si>
  <si>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</si>
  <si>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</si>
  <si>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</si>
  <si>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</si>
  <si>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</si>
  <si>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</si>
  <si>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</si>
  <si>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</si>
  <si>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</si>
  <si>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</si>
  <si>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</si>
  <si>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</si>
  <si>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</si>
  <si>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</si>
  <si>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</si>
  <si>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</si>
  <si>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</si>
  <si>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</si>
  <si>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</si>
  <si>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</si>
  <si>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</si>
  <si>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</si>
  <si>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</si>
  <si>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</si>
  <si>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</si>
  <si>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</si>
  <si>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</si>
  <si>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</si>
  <si>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</si>
  <si>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</si>
  <si>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</si>
  <si>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</si>
  <si>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</si>
  <si>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</si>
  <si>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</si>
  <si>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</si>
  <si>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</si>
  <si>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</si>
  <si>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</si>
  <si>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</si>
  <si>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</si>
  <si>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</si>
  <si>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</si>
  <si>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</si>
  <si>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</si>
  <si>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</si>
  <si>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</si>
  <si>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</si>
  <si>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</si>
  <si>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</si>
  <si>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</si>
  <si>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</si>
  <si>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</si>
  <si>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</si>
  <si>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</si>
  <si>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</si>
  <si>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</si>
  <si>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</si>
  <si>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</si>
  <si>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</si>
  <si>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</si>
  <si>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</si>
  <si>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</si>
  <si>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</si>
  <si>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</si>
  <si>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</si>
  <si>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</si>
  <si>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</si>
  <si>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</si>
  <si>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</si>
  <si>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</si>
  <si>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</si>
  <si>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</si>
  <si>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</si>
  <si>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</si>
  <si>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</si>
  <si>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</si>
  <si>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</si>
  <si>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</si>
  <si>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</si>
  <si>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</si>
  <si>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</si>
  <si>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</si>
  <si>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</si>
  <si>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</si>
  <si>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</si>
  <si>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</si>
  <si>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</si>
  <si>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</si>
  <si>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</si>
  <si>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</si>
  <si>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</si>
  <si>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</si>
  <si>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</si>
  <si>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</si>
  <si>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</si>
  <si>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</si>
  <si>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</si>
  <si>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</si>
  <si>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</si>
  <si>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</si>
  <si>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</si>
  <si>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</si>
  <si>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</si>
  <si>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</si>
  <si>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</si>
  <si>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</si>
  <si>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</si>
  <si>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</si>
  <si>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</si>
  <si>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</si>
  <si>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</si>
  <si>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</si>
  <si>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</si>
  <si>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</si>
  <si>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</si>
  <si>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</si>
  <si>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</si>
  <si>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</si>
  <si>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</si>
  <si>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</si>
  <si>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</si>
  <si>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</si>
  <si>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</si>
  <si>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</si>
  <si>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</si>
  <si>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</si>
  <si>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</si>
  <si>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</si>
  <si>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</si>
  <si>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</si>
  <si>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</si>
  <si>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</si>
  <si>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</si>
  <si>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</si>
  <si>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</si>
  <si>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</si>
  <si>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</si>
  <si>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</si>
  <si>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</si>
  <si>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</si>
  <si>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</si>
  <si>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</si>
  <si>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</si>
  <si>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</si>
  <si>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</si>
  <si>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</si>
  <si>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</si>
  <si>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</si>
  <si>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</si>
  <si>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</si>
  <si>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</si>
  <si>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</si>
  <si>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</si>
  <si>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</si>
  <si>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</si>
  <si>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</si>
  <si>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</si>
  <si>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</si>
  <si>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</si>
  <si>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</si>
  <si>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</si>
  <si>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</si>
  <si>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</si>
  <si>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</si>
  <si>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</si>
  <si>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</si>
  <si>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</si>
  <si>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</si>
  <si>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</si>
  <si>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</si>
  <si>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</si>
  <si>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</si>
  <si>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</si>
  <si>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</si>
  <si>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</si>
  <si>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</si>
  <si>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</si>
  <si>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</si>
  <si>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</si>
  <si>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</si>
  <si>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</si>
  <si>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</si>
  <si>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</si>
  <si>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</si>
  <si>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</si>
  <si>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</si>
  <si>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</si>
  <si>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</si>
  <si>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</si>
  <si>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</si>
  <si>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</si>
  <si>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</si>
  <si>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</si>
  <si>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</si>
  <si>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</si>
  <si>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</si>
  <si>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</si>
  <si>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</si>
  <si>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</si>
  <si>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</si>
  <si>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</si>
  <si>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</si>
  <si>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</si>
  <si>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</si>
  <si>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</si>
  <si>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</si>
  <si>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</si>
  <si>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</si>
  <si>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</si>
  <si>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</si>
  <si>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</si>
  <si>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</si>
  <si>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</si>
  <si>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</si>
  <si>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</si>
  <si>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</si>
  <si>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</si>
  <si>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</si>
  <si>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</si>
  <si>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</si>
  <si>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</si>
  <si>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</si>
  <si>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</si>
  <si>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</si>
  <si>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</si>
  <si>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</si>
  <si>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</si>
  <si>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</si>
  <si>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</si>
  <si>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</si>
  <si>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</si>
  <si>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</si>
  <si>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</si>
  <si>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</si>
  <si>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</si>
  <si>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</si>
  <si>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</si>
  <si>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</si>
  <si>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</si>
  <si>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</si>
  <si>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</si>
  <si>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</si>
  <si>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</si>
  <si>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</si>
  <si>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</si>
  <si>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</si>
  <si>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</si>
  <si>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</si>
  <si>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</si>
  <si>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</si>
  <si>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</si>
  <si>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</si>
  <si>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</si>
  <si>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</si>
  <si>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</si>
  <si>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</si>
  <si>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</si>
  <si>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</si>
  <si>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</si>
  <si>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</si>
  <si>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</si>
  <si>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</si>
  <si>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</si>
  <si>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</si>
  <si>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</si>
  <si>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</si>
  <si>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</si>
  <si>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</si>
  <si>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</si>
  <si>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</si>
  <si>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</si>
  <si>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</si>
  <si>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</si>
  <si>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</si>
  <si>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</si>
  <si>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</si>
  <si>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</si>
  <si>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</si>
  <si>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</si>
  <si>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</si>
  <si>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</si>
  <si>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</si>
  <si>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</si>
  <si>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</si>
  <si>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</si>
  <si>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</si>
  <si>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</si>
  <si>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</si>
  <si>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</si>
  <si>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</si>
  <si>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</si>
  <si>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</si>
  <si>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</si>
  <si>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</si>
  <si>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</si>
  <si>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</si>
  <si>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</si>
  <si>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</si>
  <si>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</si>
  <si>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</si>
  <si>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</si>
  <si>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</si>
  <si>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</si>
  <si>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</si>
  <si>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</si>
  <si>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</si>
  <si>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</si>
  <si>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</si>
  <si>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</si>
  <si>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</si>
  <si>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</si>
  <si>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</si>
  <si>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</si>
  <si>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</si>
  <si>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</si>
  <si>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</si>
  <si>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</si>
  <si>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</si>
  <si>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</si>
  <si>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</si>
  <si>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</si>
  <si>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</si>
  <si>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</si>
  <si>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</si>
  <si>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</si>
  <si>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</si>
  <si>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</si>
  <si>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</si>
  <si>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</si>
  <si>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</si>
  <si>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</si>
  <si>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</si>
  <si>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</si>
  <si>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</si>
  <si>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</si>
  <si>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</si>
  <si>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</si>
  <si>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</si>
  <si>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</si>
  <si>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</si>
  <si>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</si>
  <si>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</si>
  <si>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</si>
  <si>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</si>
  <si>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</si>
  <si>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</si>
  <si>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</si>
  <si>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</si>
  <si>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</si>
  <si>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</si>
  <si>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</si>
  <si>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</si>
  <si>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</si>
  <si>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</si>
  <si>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</si>
  <si>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</si>
  <si>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</si>
  <si>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</si>
  <si>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</si>
  <si>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</si>
  <si>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</si>
  <si>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</si>
  <si>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</si>
  <si>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</si>
  <si>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</si>
  <si>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</si>
  <si>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</si>
  <si>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</si>
  <si>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</si>
  <si>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</si>
  <si>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</si>
  <si>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</si>
  <si>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</si>
  <si>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</si>
  <si>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</si>
  <si>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</si>
  <si>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</si>
  <si>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</si>
  <si>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</si>
  <si>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</si>
  <si>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</si>
  <si>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</si>
  <si>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</si>
  <si>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</si>
  <si>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</si>
  <si>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</si>
  <si>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</si>
  <si>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</si>
  <si>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</si>
  <si>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</si>
  <si>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</si>
  <si>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</si>
  <si>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</si>
  <si>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</si>
  <si>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</si>
  <si>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</si>
  <si>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</si>
  <si>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</si>
  <si>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</si>
  <si>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</si>
  <si>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</si>
  <si>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</si>
  <si>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</si>
  <si>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</si>
  <si>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</si>
  <si>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</si>
  <si>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</si>
  <si>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</si>
  <si>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</si>
  <si>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</si>
  <si>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</si>
  <si>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</si>
  <si>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</si>
  <si>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</si>
  <si>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</si>
  <si>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</si>
  <si>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</si>
  <si>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</si>
  <si>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</si>
  <si>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</si>
  <si>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</si>
  <si>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</si>
  <si>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</si>
  <si>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</si>
  <si>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</si>
  <si>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</si>
  <si>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</si>
  <si>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</si>
  <si>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</si>
  <si>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</si>
  <si>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</si>
  <si>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</si>
  <si>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</si>
  <si>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</si>
  <si>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</si>
  <si>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</si>
  <si>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</si>
  <si>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</si>
  <si>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</si>
  <si>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</si>
  <si>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</si>
  <si>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</si>
  <si>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</si>
  <si>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</si>
  <si>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</si>
  <si>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</si>
  <si>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</si>
  <si>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</si>
  <si>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</si>
  <si>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</si>
  <si>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</si>
  <si>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</si>
  <si>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</si>
  <si>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</si>
  <si>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</si>
  <si>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</si>
  <si>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</si>
  <si>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</si>
  <si>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</si>
  <si>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</si>
  <si>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</si>
  <si>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</si>
  <si>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</si>
  <si>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</si>
  <si>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</si>
  <si>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</si>
  <si>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</si>
  <si>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</si>
  <si>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</si>
  <si>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</si>
  <si>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</si>
  <si>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</si>
  <si>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</si>
  <si>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</si>
  <si>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</si>
  <si>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</si>
  <si>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</si>
  <si>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</si>
  <si>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</si>
  <si>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</si>
  <si>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</si>
  <si>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</si>
  <si>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</si>
  <si>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</si>
  <si>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</si>
  <si>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</si>
  <si>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</si>
  <si>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</si>
  <si>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</si>
  <si>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</si>
  <si>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</si>
  <si>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</si>
  <si>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</si>
  <si>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</si>
  <si>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</si>
  <si>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</si>
  <si>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</si>
  <si>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</si>
  <si>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</si>
  <si>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</si>
  <si>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</si>
  <si>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</si>
  <si>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</si>
  <si>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</si>
  <si>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</si>
  <si>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</si>
  <si>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</si>
  <si>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</si>
  <si>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</si>
  <si>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</si>
  <si>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</si>
  <si>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</si>
  <si>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</si>
  <si>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</si>
  <si>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</si>
  <si>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</si>
  <si>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</si>
  <si>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</si>
  <si>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</si>
  <si>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</si>
  <si>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</si>
  <si>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</si>
  <si>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</si>
  <si>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</si>
  <si>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</si>
  <si>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</si>
  <si>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</si>
  <si>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</si>
  <si>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</si>
  <si>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</si>
  <si>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</si>
  <si>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</si>
  <si>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</si>
  <si>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</si>
  <si>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</si>
  <si>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</si>
  <si>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</si>
  <si>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</si>
  <si>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</si>
  <si>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</si>
  <si>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</si>
  <si>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</si>
  <si>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</si>
  <si>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</si>
  <si>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</si>
  <si>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</si>
  <si>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</si>
  <si>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</si>
  <si>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</si>
  <si>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</si>
  <si>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</si>
  <si>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</si>
  <si>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</si>
  <si>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</si>
  <si>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</si>
  <si>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</si>
  <si>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</si>
  <si>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</si>
  <si>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</si>
  <si>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</si>
  <si>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</si>
  <si>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</si>
  <si>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</si>
  <si>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</si>
  <si>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</si>
  <si>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</si>
  <si>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</si>
  <si>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</si>
  <si>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</si>
  <si>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</si>
  <si>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</si>
  <si>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</si>
  <si>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</si>
  <si>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</si>
  <si>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</si>
  <si>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</si>
  <si>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</si>
  <si>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</si>
  <si>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</si>
  <si>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</si>
  <si>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</si>
  <si>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</si>
  <si>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</si>
  <si>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</si>
  <si>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</si>
  <si>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</si>
  <si>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</si>
  <si>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</si>
  <si>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</si>
  <si>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</si>
  <si>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</si>
  <si>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</si>
  <si>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</si>
  <si>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</si>
  <si>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</si>
  <si>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</si>
  <si>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</si>
  <si>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</si>
  <si>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</si>
  <si>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</si>
  <si>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</si>
  <si>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</si>
  <si>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</si>
  <si>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</si>
  <si>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</si>
  <si>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</si>
  <si>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</si>
  <si>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</si>
  <si>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</si>
  <si>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</si>
  <si>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</si>
  <si>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</si>
  <si>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</si>
  <si>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</si>
  <si>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</si>
  <si>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</si>
  <si>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</si>
  <si>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</si>
  <si>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</si>
  <si>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</si>
  <si>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</si>
  <si>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</si>
  <si>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</si>
  <si>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</si>
  <si>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</si>
  <si>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</si>
  <si>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</si>
  <si>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</si>
  <si>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</si>
  <si>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</si>
  <si>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</si>
  <si>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</si>
  <si>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</si>
  <si>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</si>
  <si>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</si>
  <si>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</si>
  <si>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</si>
  <si>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</si>
  <si>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</si>
  <si>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</si>
  <si>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</si>
  <si>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</si>
  <si>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</si>
  <si>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</si>
  <si>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</si>
  <si>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</si>
  <si>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</si>
  <si>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</si>
  <si>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</si>
  <si>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</si>
  <si>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</si>
  <si>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</si>
  <si>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</si>
  <si>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</si>
  <si>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</si>
  <si>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</si>
  <si>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</si>
  <si>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</si>
  <si>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</si>
  <si>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</si>
  <si>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</si>
  <si>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</si>
  <si>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</si>
  <si>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</si>
  <si>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</si>
  <si>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</si>
  <si>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</si>
  <si>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</si>
  <si>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</si>
  <si>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</si>
  <si>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</si>
  <si>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</si>
  <si>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</si>
  <si>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</si>
  <si>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</si>
  <si>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</si>
  <si>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</si>
  <si>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</si>
  <si>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</si>
  <si>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</si>
  <si>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</si>
  <si>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</si>
  <si>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</si>
  <si>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</si>
  <si>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</si>
  <si>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</si>
  <si>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</si>
  <si>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</si>
  <si>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</si>
  <si>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</si>
  <si>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</si>
  <si>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</si>
  <si>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</si>
  <si>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</si>
  <si>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</si>
  <si>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</si>
  <si>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</si>
  <si>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</si>
  <si>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</si>
  <si>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</si>
  <si>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</si>
  <si>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</si>
  <si>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</si>
  <si>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</si>
  <si>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</si>
  <si>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</si>
  <si>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</si>
  <si>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</si>
  <si>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</si>
  <si>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</si>
  <si>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</si>
  <si>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</si>
  <si>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</si>
  <si>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</si>
  <si>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</si>
  <si>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</si>
  <si>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</si>
  <si>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</si>
  <si>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</si>
  <si>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</si>
  <si>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</si>
  <si>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</si>
  <si>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</si>
  <si>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</si>
  <si>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</si>
  <si>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</si>
  <si>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</si>
  <si>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</si>
  <si>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</si>
  <si>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</si>
  <si>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</si>
  <si>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</si>
  <si>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</si>
  <si>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</si>
  <si>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</si>
  <si>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</si>
  <si>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</si>
  <si>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</si>
  <si>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</si>
  <si>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</si>
  <si>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</si>
  <si>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</si>
  <si>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</si>
  <si>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</si>
  <si>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</si>
  <si>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</si>
  <si>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</si>
  <si>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</si>
  <si>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</si>
  <si>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</si>
  <si>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</si>
  <si>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</si>
  <si>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</si>
  <si>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</si>
  <si>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</si>
  <si>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</si>
  <si>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</si>
  <si>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</si>
  <si>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</si>
  <si>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</si>
  <si>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</si>
  <si>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</si>
  <si>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</si>
  <si>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</si>
  <si>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</si>
  <si>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</si>
  <si>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</si>
  <si>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</si>
  <si>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</si>
  <si>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</si>
  <si>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</si>
  <si>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</si>
  <si>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</si>
  <si>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</si>
  <si>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</si>
  <si>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</si>
  <si>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</si>
  <si>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</si>
  <si>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</si>
  <si>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</si>
  <si>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</si>
  <si>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</si>
  <si>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</si>
  <si>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</si>
  <si>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</si>
  <si>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</si>
  <si>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</si>
  <si>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</si>
  <si>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</si>
  <si>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</si>
  <si>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</si>
  <si>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</si>
  <si>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</si>
  <si>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</si>
  <si>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</si>
  <si>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</si>
  <si>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</si>
  <si>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</si>
  <si>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</si>
  <si>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</si>
  <si>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</si>
  <si>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</si>
  <si>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</si>
  <si>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</si>
  <si>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</si>
  <si>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</si>
  <si>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</si>
  <si>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</si>
  <si>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</si>
  <si>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</si>
  <si>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</si>
  <si>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</si>
  <si>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</si>
  <si>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</si>
  <si>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</si>
  <si>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</si>
  <si>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</si>
  <si>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</si>
  <si>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</si>
  <si>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</si>
  <si>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</si>
  <si>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</si>
  <si>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</si>
  <si>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</si>
  <si>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</si>
  <si>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</si>
  <si>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</si>
  <si>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</si>
  <si>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</si>
  <si>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</si>
  <si>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</si>
  <si>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</si>
  <si>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</si>
  <si>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</si>
  <si>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</si>
  <si>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</si>
  <si>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</si>
  <si>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</si>
  <si>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</si>
  <si>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</si>
  <si>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</si>
  <si>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</si>
  <si>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</si>
  <si>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</si>
  <si>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</si>
  <si>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</si>
  <si>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</si>
  <si>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</si>
  <si>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</si>
  <si>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</si>
  <si>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</si>
  <si>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</si>
  <si>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</si>
  <si>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</si>
  <si>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</si>
  <si>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</si>
  <si>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</si>
  <si>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</si>
  <si>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</si>
  <si>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</si>
  <si>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</si>
  <si>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</si>
  <si>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</si>
  <si>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</si>
  <si>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</si>
  <si>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</si>
  <si>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</si>
  <si>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</si>
  <si>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</si>
  <si>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</si>
  <si>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</si>
  <si>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</si>
  <si>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</si>
  <si>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</si>
  <si>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</si>
  <si>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</si>
  <si>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</si>
  <si>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</si>
  <si>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</si>
  <si>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</si>
  <si>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</si>
  <si>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</si>
  <si>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</si>
  <si>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</si>
  <si>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</si>
  <si>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</si>
  <si>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</si>
  <si>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</si>
  <si>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</si>
  <si>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</si>
  <si>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</si>
  <si>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</si>
  <si>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</si>
  <si>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</si>
  <si>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</si>
  <si>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</si>
  <si>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</si>
  <si>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</si>
  <si>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</si>
  <si>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</si>
  <si>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</si>
  <si>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</si>
  <si>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</si>
  <si>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</si>
  <si>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</si>
  <si>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</si>
  <si>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</si>
  <si>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</si>
  <si>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</si>
  <si>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</si>
  <si>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</si>
  <si>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</si>
  <si>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</si>
  <si>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</si>
  <si>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</si>
  <si>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</si>
  <si>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</si>
  <si>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</si>
  <si>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</si>
  <si>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</si>
  <si>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</si>
  <si>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</si>
  <si>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</si>
  <si>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</si>
  <si>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</si>
  <si>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</si>
  <si>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</si>
  <si>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</si>
  <si>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</si>
  <si>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</si>
  <si>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</si>
  <si>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</si>
  <si>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</si>
  <si>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</si>
  <si>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</si>
  <si>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</si>
  <si>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</si>
  <si>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</si>
  <si>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</si>
  <si>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</si>
  <si>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</si>
  <si>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</si>
  <si>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</si>
  <si>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</si>
  <si>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</si>
  <si>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</si>
  <si>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</si>
  <si>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</si>
  <si>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</si>
  <si>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</si>
  <si>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</si>
  <si>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</si>
  <si>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</si>
  <si>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</si>
  <si>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</si>
  <si>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</si>
  <si>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</si>
  <si>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</si>
  <si>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</si>
  <si>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</si>
  <si>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</si>
  <si>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</si>
  <si>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</si>
  <si>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</si>
  <si>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</si>
  <si>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</si>
  <si>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</si>
  <si>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</si>
  <si>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</si>
  <si>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</si>
  <si>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</si>
  <si>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</si>
  <si>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</si>
  <si>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</si>
  <si>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</si>
  <si>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</si>
  <si>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</si>
  <si>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</si>
  <si>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</si>
  <si>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</si>
  <si>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</si>
  <si>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</si>
  <si>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</si>
  <si>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</si>
  <si>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</si>
  <si>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</si>
  <si>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</si>
  <si>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</si>
  <si>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</si>
  <si>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</si>
  <si>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</si>
  <si>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</si>
  <si>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</si>
  <si>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</si>
  <si>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</si>
  <si>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</si>
  <si>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</si>
  <si>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</si>
  <si>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</si>
  <si>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</si>
  <si>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</si>
  <si>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</si>
  <si>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</si>
  <si>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</si>
  <si>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</si>
  <si>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</si>
  <si>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</si>
  <si>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</si>
  <si>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</si>
  <si>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</si>
  <si>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</si>
  <si>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</si>
  <si>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</si>
  <si>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</si>
  <si>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</si>
  <si>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</si>
  <si>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</si>
  <si>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</si>
  <si>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</si>
  <si>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</si>
  <si>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</si>
  <si>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</si>
  <si>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</si>
  <si>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</si>
  <si>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</si>
  <si>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</si>
  <si>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</si>
  <si>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</si>
  <si>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</si>
  <si>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</si>
  <si>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</si>
  <si>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</si>
  <si>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</si>
  <si>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</si>
  <si>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</si>
  <si>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</si>
  <si>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</si>
  <si>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</si>
  <si>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</si>
  <si>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</si>
  <si>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</si>
  <si>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</si>
  <si>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</si>
  <si>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</si>
  <si>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</si>
  <si>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</si>
  <si>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</si>
  <si>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</si>
  <si>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</si>
  <si>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</si>
  <si>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</si>
  <si>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</si>
  <si>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</si>
  <si>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</si>
  <si>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</si>
  <si>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</si>
  <si>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</si>
  <si>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</si>
  <si>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</si>
  <si>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</si>
  <si>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</si>
  <si>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</si>
  <si>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</si>
  <si>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</si>
  <si>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</si>
  <si>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</si>
  <si>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</si>
  <si>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</si>
  <si>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</si>
  <si>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</si>
  <si>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</si>
  <si>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</si>
  <si>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</si>
  <si>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</si>
  <si>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</si>
  <si>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</si>
  <si>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</si>
  <si>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</si>
  <si>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</si>
  <si>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</si>
  <si>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</si>
  <si>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</si>
  <si>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</si>
  <si>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</si>
  <si>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</si>
  <si>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</si>
  <si>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</si>
  <si>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</si>
  <si>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</si>
  <si>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</si>
  <si>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</si>
  <si>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</si>
  <si>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</si>
  <si>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</si>
  <si>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</si>
  <si>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</si>
  <si>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</si>
  <si>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</si>
  <si>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</si>
  <si>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</si>
  <si>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</si>
  <si>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</si>
  <si>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</si>
  <si>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</si>
  <si>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</si>
  <si>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</si>
  <si>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</si>
  <si>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</si>
  <si>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</si>
  <si>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</si>
  <si>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</si>
  <si>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</si>
  <si>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</si>
  <si>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</si>
  <si>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</si>
  <si>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</si>
  <si>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</si>
  <si>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</si>
  <si>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</si>
  <si>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</si>
  <si>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</si>
  <si>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</si>
  <si>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</si>
  <si>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</si>
  <si>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</si>
  <si>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</si>
  <si>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</si>
  <si>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</si>
  <si>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</si>
  <si>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</si>
  <si>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</si>
  <si>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</si>
  <si>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</si>
  <si>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</si>
  <si>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</si>
  <si>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</si>
  <si>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</si>
  <si>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</si>
  <si>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</si>
  <si>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</si>
  <si>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</si>
  <si>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</si>
  <si>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</si>
  <si>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</si>
  <si>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</si>
  <si>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</si>
  <si>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</si>
  <si>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</si>
  <si>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</si>
  <si>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</si>
  <si>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</si>
  <si>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</si>
  <si>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</si>
  <si>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</si>
  <si>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</si>
  <si>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</si>
  <si>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</si>
  <si>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</si>
  <si>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</si>
  <si>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</si>
  <si>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</si>
  <si>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</si>
  <si>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</si>
  <si>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</si>
  <si>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</si>
  <si>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</si>
  <si>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</si>
  <si>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</si>
  <si>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</si>
  <si>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</si>
  <si>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</si>
  <si>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</si>
  <si>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</si>
  <si>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</si>
  <si>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</si>
  <si>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</si>
  <si>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</si>
  <si>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</si>
  <si>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</si>
  <si>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</si>
  <si>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</si>
  <si>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</si>
  <si>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</si>
  <si>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</si>
  <si>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</si>
  <si>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</si>
  <si>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</si>
  <si>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</si>
  <si>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</si>
  <si>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</si>
  <si>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</si>
  <si>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</si>
  <si>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</si>
  <si>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</si>
  <si>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</si>
  <si>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</si>
  <si>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</si>
  <si>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</si>
  <si>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</si>
  <si>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</si>
  <si>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</si>
  <si>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</si>
  <si>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</si>
  <si>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</si>
  <si>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</si>
  <si>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</si>
  <si>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</si>
  <si>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</si>
  <si>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</si>
  <si>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</si>
  <si>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</si>
  <si>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</si>
  <si>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</si>
  <si>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</si>
  <si>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</si>
  <si>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</si>
  <si>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</si>
  <si>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</si>
  <si>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</si>
  <si>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</si>
  <si>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</si>
  <si>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</si>
  <si>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</si>
  <si>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</si>
  <si>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</si>
  <si>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</si>
  <si>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</si>
  <si>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</si>
  <si>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</si>
  <si>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</si>
  <si>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</si>
  <si>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</si>
  <si>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</si>
  <si>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</si>
  <si>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</si>
  <si>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</si>
  <si>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</si>
  <si>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</si>
  <si>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</si>
  <si>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</si>
  <si>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</si>
  <si>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</si>
  <si>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</si>
  <si>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</si>
  <si>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</si>
  <si>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</si>
  <si>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</si>
  <si>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</si>
  <si>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</si>
  <si>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</si>
  <si>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</si>
  <si>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</si>
  <si>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</si>
  <si>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</si>
  <si>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</si>
  <si>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</si>
  <si>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</si>
  <si>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</si>
  <si>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</si>
  <si>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</si>
  <si>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</si>
  <si>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</si>
  <si>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</si>
  <si>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</si>
  <si>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</si>
  <si>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</si>
  <si>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</si>
  <si>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</si>
  <si>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</si>
  <si>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</si>
  <si>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</si>
  <si>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</si>
  <si>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</si>
  <si>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</si>
  <si>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</si>
  <si>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</si>
  <si>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</si>
  <si>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</si>
  <si>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</si>
  <si>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</si>
  <si>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</si>
  <si>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</si>
  <si>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</si>
  <si>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</si>
  <si>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</si>
  <si>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</si>
  <si>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</si>
  <si>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</si>
  <si>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</si>
  <si>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</si>
  <si>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</si>
  <si>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</si>
  <si>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</si>
  <si>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</si>
  <si>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</si>
  <si>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</si>
  <si>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</si>
  <si>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</si>
  <si>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</si>
  <si>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</si>
  <si>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</si>
  <si>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</si>
  <si>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</si>
  <si>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</si>
  <si>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</si>
  <si>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</si>
  <si>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</si>
  <si>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</si>
  <si>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</si>
  <si>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</si>
  <si>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</si>
  <si>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</si>
  <si>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</si>
  <si>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</si>
  <si>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</si>
  <si>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</si>
  <si>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</si>
  <si>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</si>
  <si>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</si>
  <si>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</si>
  <si>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</si>
  <si>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</si>
  <si>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</si>
  <si>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</si>
  <si>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</si>
  <si>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</si>
  <si>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</si>
  <si>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</si>
  <si>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</si>
  <si>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</si>
  <si>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</si>
  <si>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</si>
  <si>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</si>
  <si>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</si>
  <si>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</si>
  <si>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</si>
  <si>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</si>
  <si>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</si>
  <si>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</si>
  <si>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</si>
  <si>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</si>
  <si>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</si>
  <si>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</si>
  <si>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</si>
  <si>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</si>
  <si>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</si>
  <si>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</si>
  <si>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</si>
  <si>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</si>
  <si>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</si>
  <si>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</si>
  <si>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</si>
  <si>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</si>
  <si>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</si>
  <si>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</si>
  <si>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</si>
  <si>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</si>
  <si>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</si>
  <si>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</si>
  <si>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</si>
  <si>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</si>
  <si>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</si>
  <si>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</si>
  <si>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</si>
  <si>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</si>
  <si>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</si>
  <si>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</si>
  <si>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</si>
  <si>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</si>
  <si>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</si>
  <si>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</si>
  <si>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</si>
  <si>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</si>
  <si>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</si>
  <si>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</si>
  <si>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</si>
  <si>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</si>
  <si>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</si>
  <si>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</si>
  <si>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</si>
  <si>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</si>
  <si>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</si>
  <si>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</si>
  <si>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</si>
  <si>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</si>
  <si>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</si>
  <si>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</si>
  <si>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</si>
  <si>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</si>
  <si>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</si>
  <si>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</si>
  <si>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</si>
  <si>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</si>
  <si>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</si>
  <si>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</si>
  <si>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</si>
  <si>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</si>
  <si>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</si>
  <si>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</si>
  <si>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</si>
  <si>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</si>
  <si>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</si>
  <si>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</si>
  <si>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</si>
  <si>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</si>
  <si>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</si>
  <si>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</si>
  <si>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</si>
  <si>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</si>
  <si>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</si>
  <si>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</si>
  <si>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</si>
  <si>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</si>
  <si>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</si>
  <si>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</si>
  <si>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</si>
  <si>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</si>
  <si>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</si>
  <si>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</si>
  <si>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</si>
  <si>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</si>
  <si>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</si>
  <si>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</si>
  <si>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</si>
  <si>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</si>
  <si>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</si>
  <si>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</si>
  <si>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</si>
  <si>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</si>
  <si>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</si>
  <si>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</si>
  <si>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</si>
  <si>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</si>
  <si>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</si>
  <si>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</si>
  <si>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</si>
  <si>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</si>
  <si>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</si>
  <si>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</si>
  <si>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</si>
  <si>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</si>
  <si>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</si>
  <si>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</si>
  <si>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</si>
  <si>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</si>
  <si>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</si>
  <si>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</si>
  <si>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</si>
  <si>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</si>
  <si>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</si>
  <si>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</si>
  <si>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</si>
  <si>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</si>
  <si>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</si>
  <si>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</si>
  <si>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</si>
  <si>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</si>
  <si>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</si>
  <si>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</si>
  <si>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</si>
  <si>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</si>
  <si>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</si>
  <si>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</si>
  <si>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</si>
  <si>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</si>
  <si>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</si>
  <si>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</si>
  <si>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</si>
  <si>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</si>
  <si>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</si>
  <si>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</si>
  <si>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</si>
  <si>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</si>
  <si>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</si>
  <si>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</si>
  <si>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</si>
  <si>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</si>
  <si>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</si>
  <si>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</si>
  <si>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</si>
  <si>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</si>
  <si>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</si>
  <si>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</si>
  <si>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</si>
  <si>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</si>
  <si>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</si>
  <si>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</si>
  <si>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</si>
  <si>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</si>
  <si>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</si>
  <si>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</si>
  <si>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</si>
  <si>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</si>
  <si>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</si>
  <si>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</si>
  <si>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</si>
  <si>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</si>
  <si>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</si>
  <si>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</si>
  <si>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</si>
  <si>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</si>
  <si>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</si>
  <si>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</si>
  <si>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</si>
  <si>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</si>
  <si>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</si>
  <si>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</si>
  <si>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</si>
  <si>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</si>
  <si>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</si>
  <si>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</si>
  <si>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</si>
  <si>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</si>
  <si>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</si>
  <si>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</si>
  <si>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</si>
  <si>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</si>
  <si>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</si>
  <si>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</si>
  <si>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</si>
  <si>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</si>
  <si>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</si>
  <si>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</si>
  <si>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</si>
  <si>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</si>
  <si>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</si>
  <si>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</si>
  <si>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</si>
  <si>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</si>
  <si>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</si>
  <si>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</si>
  <si>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</si>
  <si>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</si>
  <si>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</si>
  <si>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</si>
  <si>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</si>
  <si>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</si>
  <si>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</si>
  <si>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</si>
  <si>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</si>
  <si>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</si>
  <si>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</si>
  <si>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</si>
  <si>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</si>
  <si>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</si>
  <si>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</si>
  <si>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</si>
  <si>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</si>
  <si>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</si>
  <si>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</si>
  <si>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</si>
  <si>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</si>
  <si>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</si>
  <si>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</si>
  <si>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</si>
  <si>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</si>
  <si>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</si>
  <si>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</si>
  <si>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</si>
  <si>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</si>
  <si>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</si>
  <si>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</si>
  <si>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</si>
  <si>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</si>
  <si>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</si>
  <si>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</si>
  <si>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</si>
  <si>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</si>
  <si>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</si>
  <si>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</si>
  <si>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</si>
  <si>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</si>
  <si>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</si>
  <si>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</si>
  <si>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</si>
  <si>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</si>
  <si>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</si>
  <si>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</si>
  <si>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</si>
  <si>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</si>
  <si>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</si>
  <si>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</si>
  <si>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</si>
  <si>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</si>
  <si>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</si>
  <si>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</si>
  <si>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</si>
  <si>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</si>
  <si>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</si>
  <si>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</si>
  <si>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</si>
  <si>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</si>
  <si>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</si>
  <si>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</si>
  <si>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</si>
  <si>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</si>
  <si>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</si>
  <si>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</si>
  <si>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</si>
  <si>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</si>
  <si>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</si>
  <si>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</si>
  <si>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</si>
  <si>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</si>
  <si>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</si>
  <si>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</si>
  <si>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</si>
  <si>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</si>
  <si>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</si>
  <si>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</si>
  <si>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</si>
  <si>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</si>
  <si>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</si>
  <si>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</si>
  <si>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</si>
  <si>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</si>
  <si>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</si>
  <si>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</si>
  <si>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</si>
  <si>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</si>
  <si>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</si>
  <si>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</si>
  <si>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</si>
  <si>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</si>
  <si>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</si>
  <si>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</si>
  <si>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</si>
  <si>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</si>
  <si>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</si>
  <si>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</si>
  <si>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</si>
  <si>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</si>
  <si>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</si>
  <si>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</si>
  <si>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</si>
  <si>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</si>
  <si>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</si>
  <si>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</si>
  <si>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</si>
  <si>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</si>
  <si>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</si>
  <si>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</si>
  <si>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</si>
  <si>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</si>
  <si>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</si>
  <si>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</si>
  <si>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</si>
  <si>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</si>
  <si>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</si>
  <si>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</si>
  <si>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</si>
  <si>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</si>
  <si>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</si>
  <si>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</si>
  <si>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</si>
  <si>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</si>
  <si>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</si>
  <si>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</si>
  <si>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</si>
  <si>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</si>
  <si>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</si>
  <si>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</si>
  <si>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</si>
  <si>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</si>
  <si>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</si>
  <si>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</si>
  <si>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</si>
  <si>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</si>
  <si>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</si>
  <si>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</si>
  <si>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</si>
  <si>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</si>
  <si>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</si>
  <si>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</si>
  <si>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</si>
  <si>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</si>
  <si>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</si>
  <si>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</si>
  <si>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</si>
  <si>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</si>
  <si>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</si>
  <si>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</si>
  <si>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</si>
  <si>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</si>
  <si>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</si>
  <si>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</si>
  <si>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</si>
  <si>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</si>
  <si>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</si>
  <si>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</si>
  <si>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</si>
  <si>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</si>
  <si>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</si>
  <si>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</si>
  <si>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</si>
  <si>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</si>
  <si>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</si>
  <si>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</si>
  <si>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</si>
  <si>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</si>
  <si>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</si>
  <si>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</si>
  <si>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</si>
  <si>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</si>
  <si>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</si>
  <si>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</si>
  <si>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</si>
  <si>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</si>
  <si>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</si>
  <si>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</si>
  <si>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</si>
  <si>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</si>
  <si>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</si>
  <si>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</si>
  <si>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</si>
  <si>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</si>
  <si>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</si>
  <si>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</si>
  <si>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</si>
  <si>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</si>
  <si>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</si>
  <si>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</si>
  <si>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</si>
  <si>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</si>
  <si>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</si>
  <si>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</si>
  <si>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</si>
  <si>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</si>
  <si>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</si>
  <si>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</si>
  <si>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</si>
  <si>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</si>
  <si>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</si>
  <si>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</si>
  <si>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</si>
  <si>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</si>
  <si>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</si>
  <si>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</si>
  <si>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</si>
  <si>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</si>
  <si>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</si>
  <si>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</si>
  <si>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</si>
  <si>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</si>
  <si>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</si>
  <si>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</si>
  <si>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</si>
  <si>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</si>
  <si>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</si>
  <si>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</si>
  <si>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</si>
  <si>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</si>
  <si>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</si>
  <si>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</si>
  <si>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</si>
  <si>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</si>
  <si>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</si>
  <si>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</si>
  <si>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</si>
  <si>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</si>
  <si>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</si>
  <si>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</si>
  <si>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</si>
  <si>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</si>
  <si>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</si>
  <si>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</si>
  <si>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</si>
  <si>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</si>
  <si>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</si>
  <si>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</si>
  <si>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</si>
  <si>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</si>
  <si>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</si>
  <si>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</si>
  <si>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</si>
  <si>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</si>
  <si>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</si>
  <si>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</si>
  <si>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</si>
  <si>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</si>
  <si>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</si>
  <si>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</si>
  <si>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</si>
  <si>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</si>
  <si>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</si>
  <si>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</si>
  <si>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</si>
  <si>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</si>
  <si>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</si>
  <si>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</si>
  <si>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</si>
  <si>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</si>
  <si>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</si>
  <si>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</si>
  <si>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</si>
  <si>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</si>
  <si>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</si>
  <si>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</si>
  <si>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</si>
  <si>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</si>
  <si>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</si>
  <si>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</si>
  <si>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</si>
  <si>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</si>
  <si>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</si>
  <si>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</si>
  <si>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</si>
  <si>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</si>
  <si>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</si>
  <si>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</si>
  <si>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</si>
  <si>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</si>
  <si>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</si>
  <si>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</si>
  <si>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</si>
  <si>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</si>
  <si>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</si>
  <si>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</si>
  <si>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</si>
  <si>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</si>
  <si>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</si>
  <si>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</si>
  <si>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</si>
  <si>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</si>
  <si>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</si>
  <si>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</si>
  <si>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</si>
  <si>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</si>
  <si>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</si>
  <si>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</si>
  <si>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</si>
  <si>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</si>
  <si>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</si>
  <si>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</si>
  <si>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</si>
  <si>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</si>
  <si>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</si>
  <si>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</si>
  <si>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</si>
  <si>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</si>
  <si>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</si>
  <si>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</si>
  <si>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</si>
  <si>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</si>
  <si>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</si>
  <si>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</si>
  <si>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</si>
  <si>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</si>
  <si>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</si>
  <si>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</si>
  <si>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</si>
  <si>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</si>
  <si>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</si>
  <si>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</si>
  <si>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</si>
  <si>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</si>
  <si>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</si>
  <si>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</si>
  <si>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</si>
  <si>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</si>
  <si>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</si>
  <si>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</si>
  <si>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</si>
  <si>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</si>
  <si>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</si>
  <si>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</si>
  <si>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</si>
  <si>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</si>
  <si>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</si>
  <si>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</si>
  <si>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</si>
  <si>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</si>
  <si>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</si>
  <si>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</si>
  <si>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</si>
  <si>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</si>
  <si>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</si>
  <si>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</si>
  <si>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</si>
  <si>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</si>
  <si>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</si>
  <si>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</si>
  <si>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</si>
  <si>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</si>
  <si>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</si>
  <si>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</si>
  <si>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</si>
  <si>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</si>
  <si>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</si>
  <si>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</si>
  <si>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</si>
  <si>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</si>
  <si>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</si>
  <si>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</si>
  <si>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</si>
  <si>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</si>
  <si>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</si>
  <si>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</si>
  <si>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</si>
  <si>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</si>
  <si>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</si>
  <si>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</si>
  <si>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</si>
  <si>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</si>
  <si>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</si>
  <si>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</si>
  <si>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</si>
  <si>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</si>
  <si>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</si>
  <si>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</si>
  <si>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</si>
  <si>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</si>
  <si>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</si>
  <si>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</si>
  <si>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</si>
  <si>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</si>
  <si>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</si>
  <si>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</si>
  <si>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</si>
  <si>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</si>
  <si>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</si>
  <si>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</si>
  <si>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</si>
  <si>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</si>
  <si>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</si>
  <si>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</si>
  <si>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</si>
  <si>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</si>
  <si>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</si>
  <si>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</si>
  <si>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</si>
  <si>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</si>
  <si>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</si>
  <si>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</si>
  <si>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</si>
  <si>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</si>
  <si>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</si>
  <si>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</si>
  <si>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</si>
  <si>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</si>
  <si>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</si>
  <si>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</si>
  <si>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</si>
  <si>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</si>
  <si>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</si>
  <si>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</si>
  <si>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</si>
  <si>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</si>
  <si>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</si>
  <si>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</si>
  <si>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</si>
  <si>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</si>
  <si>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</si>
  <si>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</si>
  <si>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</si>
  <si>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</si>
  <si>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</si>
  <si>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</si>
  <si>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</si>
  <si>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</si>
  <si>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</si>
  <si>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</si>
  <si>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</si>
  <si>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</si>
  <si>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</si>
  <si>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</si>
  <si>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</si>
  <si>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</si>
  <si>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</si>
  <si>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</si>
  <si>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</si>
  <si>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</si>
  <si>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</si>
  <si>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</si>
  <si>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</si>
  <si>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</si>
  <si>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</si>
  <si>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</si>
  <si>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</si>
  <si>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</si>
  <si>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</si>
  <si>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</si>
  <si>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</si>
  <si>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</si>
  <si>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</si>
  <si>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</si>
  <si>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</si>
  <si>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</si>
  <si>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</si>
  <si>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</si>
  <si>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</si>
  <si>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</si>
  <si>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</si>
  <si>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</si>
  <si>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</si>
  <si>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</si>
  <si>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</si>
  <si>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</si>
  <si>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</si>
  <si>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</si>
  <si>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</si>
  <si>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</si>
  <si>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</si>
  <si>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</si>
  <si>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</si>
  <si>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</si>
  <si>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</si>
  <si>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</si>
  <si>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</si>
  <si>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</si>
  <si>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</si>
  <si>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</si>
  <si>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</si>
  <si>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</si>
  <si>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</si>
  <si>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</si>
  <si>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</si>
  <si>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</si>
  <si>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</si>
  <si>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</si>
  <si>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</si>
  <si>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</si>
  <si>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</si>
  <si>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</si>
  <si>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</si>
  <si>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</si>
  <si>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</si>
  <si>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</si>
  <si>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</si>
  <si>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</si>
  <si>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</si>
  <si>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</si>
  <si>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</si>
  <si>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</si>
  <si>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</si>
  <si>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</si>
  <si>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</si>
  <si>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</si>
  <si>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</si>
  <si>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</si>
  <si>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</si>
  <si>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</si>
  <si>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</si>
  <si>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</si>
  <si>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</si>
  <si>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</si>
  <si>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</si>
  <si>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</si>
  <si>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</si>
  <si>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</si>
  <si>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</si>
  <si>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</si>
  <si>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</si>
  <si>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</si>
  <si>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</si>
  <si>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</si>
  <si>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</si>
  <si>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</si>
  <si>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</si>
  <si>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</si>
  <si>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</si>
  <si>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</si>
  <si>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</si>
  <si>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</si>
  <si>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</si>
  <si>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</si>
  <si>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</si>
  <si>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</si>
  <si>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</si>
  <si>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</si>
  <si>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</si>
  <si>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</si>
  <si>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</si>
  <si>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</si>
  <si>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</si>
  <si>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</si>
  <si>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</si>
  <si>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</si>
  <si>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</si>
  <si>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</si>
  <si>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</si>
  <si>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</si>
  <si>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</si>
  <si>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</si>
  <si>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</si>
  <si>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</si>
  <si>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</si>
  <si>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</si>
  <si>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</si>
  <si>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</si>
  <si>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</si>
  <si>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</si>
  <si>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</si>
  <si>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</si>
  <si>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</si>
  <si>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</si>
  <si>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</si>
  <si>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</si>
  <si>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</si>
  <si>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</si>
  <si>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</si>
  <si>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</si>
  <si>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</si>
  <si>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</si>
  <si>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</si>
  <si>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</si>
  <si>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</si>
  <si>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</si>
  <si>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</si>
  <si>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</si>
  <si>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</si>
  <si>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</si>
  <si>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</si>
  <si>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</si>
  <si>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</si>
  <si>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</si>
  <si>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</si>
  <si>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</si>
  <si>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</si>
  <si>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</si>
  <si>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</si>
  <si>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</si>
  <si>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</si>
  <si>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</si>
  <si>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</si>
  <si>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</si>
  <si>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</si>
  <si>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</si>
  <si>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</si>
  <si>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</si>
  <si>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</si>
  <si>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</si>
  <si>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</si>
  <si>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</si>
  <si>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</si>
  <si>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</si>
  <si>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</si>
  <si>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</si>
  <si>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</si>
  <si>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</si>
  <si>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</si>
  <si>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</si>
  <si>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</si>
  <si>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</si>
  <si>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</si>
  <si>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</si>
  <si>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</si>
  <si>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</si>
  <si>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</si>
  <si>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</si>
  <si>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</si>
  <si>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</si>
  <si>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</si>
  <si>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</si>
  <si>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</si>
  <si>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</si>
  <si>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</si>
  <si>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</si>
  <si>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</si>
  <si>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</si>
  <si>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</si>
  <si>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</si>
  <si>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</si>
  <si>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</si>
  <si>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</si>
  <si>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</si>
  <si>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</si>
  <si>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</si>
  <si>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</si>
  <si>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</si>
  <si>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</si>
  <si>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</si>
  <si>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</si>
  <si>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</si>
  <si>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</si>
  <si>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</si>
  <si>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</si>
  <si>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</si>
  <si>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</si>
  <si>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</si>
  <si>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</si>
  <si>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</si>
  <si>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</si>
  <si>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</si>
  <si>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</si>
  <si>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</si>
  <si>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</si>
  <si>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</si>
  <si>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</si>
  <si>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</si>
  <si>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</si>
  <si>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</si>
  <si>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</si>
  <si>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</si>
  <si>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</si>
  <si>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</si>
  <si>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</si>
  <si>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</si>
  <si>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</si>
  <si>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</si>
  <si>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</si>
  <si>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</si>
  <si>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</si>
  <si>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</si>
  <si>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</si>
  <si>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</si>
  <si>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</si>
  <si>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</si>
  <si>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</si>
  <si>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</si>
  <si>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</si>
  <si>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</si>
  <si>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</si>
  <si>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</si>
  <si>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</si>
  <si>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</si>
  <si>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</si>
  <si>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</si>
  <si>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</si>
  <si>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</si>
  <si>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</si>
  <si>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</si>
  <si>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</si>
  <si>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</si>
  <si>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</si>
  <si>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</si>
  <si>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</si>
  <si>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</si>
  <si>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</si>
  <si>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</si>
  <si>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</si>
  <si>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</si>
  <si>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</si>
  <si>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</si>
  <si>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</si>
  <si>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</si>
  <si>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</si>
  <si>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</si>
  <si>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</si>
  <si>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</si>
  <si>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</si>
  <si>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</si>
  <si>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</si>
  <si>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</si>
  <si>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</si>
  <si>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</si>
  <si>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</si>
  <si>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</si>
  <si>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</si>
  <si>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</si>
  <si>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</si>
  <si>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</si>
  <si>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</si>
  <si>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</si>
  <si>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</si>
  <si>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</si>
  <si>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</si>
  <si>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</si>
  <si>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</si>
  <si>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</si>
  <si>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</si>
  <si>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</si>
  <si>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</si>
  <si>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</si>
  <si>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</si>
  <si>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</si>
  <si>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</si>
  <si>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</si>
  <si>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</si>
  <si>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</si>
  <si>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</si>
  <si>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</si>
  <si>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</si>
  <si>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</si>
  <si>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</si>
  <si>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</si>
  <si>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</si>
  <si>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</si>
  <si>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</si>
  <si>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</si>
  <si>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</si>
  <si>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</si>
  <si>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</si>
  <si>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</si>
  <si>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</si>
  <si>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</si>
  <si>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</si>
  <si>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</si>
  <si>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</si>
  <si>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</si>
  <si>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</si>
  <si>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</si>
  <si>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</si>
  <si>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</si>
  <si>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</si>
  <si>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</si>
  <si>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</si>
  <si>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</si>
  <si>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</si>
  <si>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</si>
  <si>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</si>
  <si>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</si>
  <si>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</si>
  <si>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</si>
  <si>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</si>
  <si>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</si>
  <si>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</si>
  <si>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</si>
  <si>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</si>
  <si>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</si>
  <si>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</si>
  <si>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</si>
  <si>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</si>
  <si>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</si>
  <si>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</si>
  <si>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</si>
  <si>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</si>
  <si>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</si>
  <si>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</si>
  <si>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</si>
  <si>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</si>
  <si>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</si>
  <si>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</si>
  <si>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</si>
  <si>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</si>
  <si>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</si>
  <si>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</si>
  <si>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</si>
  <si>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</si>
  <si>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</si>
  <si>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</si>
  <si>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</si>
  <si>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</si>
  <si>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</si>
  <si>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</si>
  <si>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</si>
  <si>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</si>
  <si>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</si>
  <si>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</si>
  <si>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</si>
  <si>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</si>
  <si>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</si>
  <si>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</si>
  <si>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</si>
  <si>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</si>
  <si>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</si>
  <si>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</si>
  <si>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</si>
  <si>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</si>
  <si>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</si>
  <si>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</si>
  <si>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</si>
  <si>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</si>
  <si>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</si>
  <si>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</si>
  <si>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</si>
  <si>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</si>
  <si>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</si>
  <si>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</si>
  <si>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</si>
  <si>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</si>
  <si>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</si>
  <si>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</si>
  <si>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</si>
  <si>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</si>
  <si>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</si>
  <si>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</si>
  <si>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</si>
  <si>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</si>
  <si>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</si>
  <si>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</si>
  <si>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</si>
  <si>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</si>
  <si>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</si>
  <si>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</si>
  <si>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</si>
  <si>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</si>
  <si>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</si>
  <si>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</si>
  <si>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</si>
  <si>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</si>
  <si>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</si>
  <si>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</si>
  <si>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</si>
  <si>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</si>
  <si>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</si>
  <si>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</si>
  <si>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</si>
  <si>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</si>
  <si>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</si>
  <si>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</si>
  <si>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</si>
  <si>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</si>
  <si>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</si>
  <si>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</si>
  <si>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</si>
  <si>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</si>
  <si>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</si>
  <si>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</si>
  <si>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</si>
  <si>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</si>
  <si>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</si>
  <si>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</si>
  <si>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</si>
  <si>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</si>
  <si>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</si>
  <si>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</si>
  <si>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</si>
  <si>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</si>
  <si>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</si>
  <si>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</si>
  <si>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</si>
  <si>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</si>
  <si>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</si>
  <si>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</si>
  <si>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</si>
  <si>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</si>
  <si>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</si>
  <si>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</si>
  <si>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</si>
  <si>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</si>
  <si>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</si>
  <si>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</si>
  <si>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</si>
  <si>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</si>
  <si>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</si>
  <si>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</si>
  <si>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</si>
  <si>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</si>
  <si>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</si>
  <si>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</si>
  <si>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</si>
  <si>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</si>
  <si>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</si>
  <si>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</si>
  <si>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</si>
  <si>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</si>
  <si>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</si>
  <si>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</si>
  <si>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</si>
  <si>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</si>
  <si>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</si>
  <si>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</si>
  <si>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</si>
  <si>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</si>
  <si>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</si>
  <si>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</si>
  <si>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</si>
  <si>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</si>
  <si>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</si>
  <si>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</si>
  <si>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</si>
  <si>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</si>
  <si>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</si>
  <si>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</si>
  <si>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</si>
  <si>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</si>
  <si>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</si>
  <si>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</si>
  <si>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</si>
  <si>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</si>
  <si>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</si>
  <si>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</si>
  <si>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</si>
  <si>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</si>
  <si>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</si>
  <si>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</si>
  <si>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</si>
  <si>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</si>
  <si>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</si>
  <si>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</si>
  <si>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</si>
  <si>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</si>
  <si>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</si>
  <si>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</si>
  <si>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</si>
  <si>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</si>
  <si>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</si>
  <si>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</si>
  <si>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</si>
  <si>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</si>
  <si>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</si>
  <si>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</si>
  <si>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</si>
  <si>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</si>
  <si>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</si>
  <si>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</si>
  <si>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</si>
  <si>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</si>
  <si>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</si>
  <si>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</si>
  <si>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</si>
  <si>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</si>
  <si>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</si>
  <si>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</si>
  <si>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</si>
  <si>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</si>
  <si>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</si>
  <si>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</si>
  <si>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</si>
  <si>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</si>
  <si>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</si>
  <si>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</si>
  <si>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</si>
  <si>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</si>
  <si>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</si>
  <si>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</si>
  <si>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</si>
  <si>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</si>
  <si>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</si>
  <si>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</si>
  <si>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</si>
  <si>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</si>
  <si>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</si>
  <si>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</si>
  <si>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</si>
  <si>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</si>
  <si>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</si>
  <si>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</si>
  <si>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</si>
  <si>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</si>
  <si>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</si>
  <si>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</si>
  <si>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</si>
  <si>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</si>
  <si>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</si>
  <si>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</si>
  <si>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</si>
  <si>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</si>
  <si>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</si>
  <si>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</si>
  <si>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</si>
  <si>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</si>
  <si>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</si>
  <si>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</si>
  <si>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</si>
  <si>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</si>
  <si>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</si>
  <si>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</si>
  <si>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</si>
  <si>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</si>
  <si>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</si>
  <si>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</si>
  <si>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</si>
  <si>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</si>
  <si>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</si>
  <si>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</si>
  <si>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</si>
  <si>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</si>
  <si>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</si>
  <si>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</si>
  <si>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</si>
  <si>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</si>
  <si>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</si>
  <si>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</si>
  <si>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</si>
  <si>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</si>
  <si>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</si>
  <si>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</si>
  <si>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</si>
  <si>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</si>
  <si>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</si>
  <si>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</si>
  <si>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</si>
  <si>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</si>
  <si>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</si>
  <si>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</si>
  <si>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</si>
  <si>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</si>
  <si>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</si>
  <si>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</si>
  <si>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</si>
  <si>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</si>
  <si>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</si>
  <si>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</si>
  <si>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</si>
  <si>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</si>
  <si>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</si>
  <si>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</si>
  <si>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</si>
  <si>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</si>
  <si>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</si>
  <si>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</si>
  <si>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</si>
  <si>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</si>
  <si>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</si>
  <si>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</si>
  <si>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</si>
  <si>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</si>
  <si>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</si>
  <si>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</si>
  <si>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</si>
  <si>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</si>
  <si>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</si>
  <si>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</si>
  <si>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</si>
  <si>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</si>
  <si>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</si>
  <si>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</si>
  <si>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</si>
  <si>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</si>
  <si>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</si>
  <si>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</si>
  <si>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</si>
  <si>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</si>
  <si>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</si>
  <si>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</si>
  <si>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</si>
  <si>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</si>
  <si>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</si>
  <si>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</si>
  <si>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</si>
  <si>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</si>
  <si>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</si>
  <si>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</si>
  <si>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</si>
  <si>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</si>
  <si>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</si>
  <si>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</si>
  <si>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</si>
  <si>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</si>
  <si>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</si>
  <si>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</si>
  <si>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</si>
  <si>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</si>
  <si>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</si>
  <si>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</si>
  <si>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</si>
  <si>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</si>
  <si>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</si>
  <si>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</si>
  <si>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</si>
  <si>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</si>
  <si>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</si>
  <si>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</si>
  <si>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</si>
  <si>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</si>
  <si>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</si>
  <si>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</si>
  <si>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</si>
  <si>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</si>
  <si>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</si>
  <si>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</si>
  <si>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</si>
  <si>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</si>
  <si>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</si>
  <si>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</si>
  <si>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</si>
  <si>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</si>
  <si>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</si>
  <si>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</si>
  <si>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</si>
  <si>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</si>
  <si>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</si>
  <si>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</si>
  <si>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</si>
  <si>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</si>
  <si>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</si>
  <si>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</si>
  <si>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</si>
  <si>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</si>
  <si>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</si>
  <si>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</si>
  <si>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</si>
  <si>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</si>
  <si>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</si>
  <si>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</si>
  <si>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</si>
  <si>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</si>
  <si>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</si>
  <si>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</si>
  <si>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</si>
  <si>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</si>
  <si>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</si>
  <si>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</si>
  <si>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</si>
  <si>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</si>
  <si>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</si>
  <si>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</si>
  <si>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</si>
  <si>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</si>
  <si>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</si>
  <si>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</si>
  <si>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</si>
  <si>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</si>
  <si>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</si>
  <si>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</si>
  <si>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</si>
  <si>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</si>
  <si>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</si>
  <si>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</si>
  <si>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</si>
  <si>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</si>
  <si>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</si>
  <si>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</si>
  <si>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</si>
  <si>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</si>
  <si>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</si>
  <si>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</si>
  <si>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</si>
  <si>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</si>
  <si>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</si>
  <si>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</si>
  <si>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</si>
  <si>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</si>
  <si>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</si>
  <si>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</si>
  <si>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</si>
  <si>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</si>
  <si>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</si>
  <si>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</si>
  <si>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</si>
  <si>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</si>
  <si>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</si>
  <si>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</si>
  <si>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</si>
  <si>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</si>
  <si>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</si>
  <si>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</si>
  <si>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</si>
  <si>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</si>
  <si>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</si>
  <si>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</si>
  <si>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</si>
  <si>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</si>
  <si>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</si>
  <si>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</si>
  <si>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</si>
  <si>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</si>
  <si>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</si>
  <si>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</si>
  <si>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</si>
  <si>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</si>
  <si>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</si>
  <si>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</si>
  <si>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</si>
  <si>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</si>
  <si>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</si>
  <si>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</si>
  <si>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</si>
  <si>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</si>
  <si>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</si>
  <si>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</si>
  <si>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</si>
  <si>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</si>
  <si>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</si>
  <si>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</si>
  <si>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</si>
  <si>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</si>
  <si>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</si>
  <si>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</si>
  <si>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</si>
  <si>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</si>
  <si>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</si>
  <si>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</si>
  <si>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</si>
  <si>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</si>
  <si>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</si>
  <si>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</si>
  <si>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</si>
  <si>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</si>
  <si>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</si>
  <si>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</si>
  <si>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</si>
  <si>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</si>
  <si>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</si>
  <si>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</si>
  <si>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</si>
  <si>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</si>
  <si>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</si>
  <si>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</si>
  <si>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</si>
  <si>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</si>
  <si>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</si>
  <si>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</si>
  <si>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</si>
  <si>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</si>
  <si>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</si>
  <si>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</si>
  <si>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</si>
  <si>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</si>
  <si>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</si>
  <si>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</si>
  <si>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</si>
  <si>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</si>
  <si>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</si>
  <si>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</si>
  <si>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</si>
  <si>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</si>
  <si>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</si>
  <si>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</si>
  <si>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</si>
  <si>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</si>
  <si>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</si>
  <si>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</si>
  <si>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</si>
  <si>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</si>
  <si>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</si>
  <si>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</si>
  <si>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</si>
  <si>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</si>
  <si>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</si>
  <si>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</si>
  <si>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</si>
  <si>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</si>
  <si>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</si>
  <si>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</si>
  <si>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</si>
  <si>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</si>
  <si>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</si>
  <si>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</si>
  <si>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</si>
  <si>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</si>
  <si>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</si>
  <si>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</si>
  <si>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</si>
  <si>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</si>
  <si>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</si>
  <si>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</si>
  <si>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</si>
  <si>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</si>
  <si>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</si>
  <si>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</si>
  <si>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</si>
  <si>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</si>
  <si>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</si>
  <si>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</si>
  <si>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</si>
  <si>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</si>
  <si>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</si>
  <si>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</si>
  <si>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</si>
  <si>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</si>
  <si>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</si>
  <si>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</si>
  <si>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</si>
  <si>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</si>
  <si>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</si>
  <si>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</si>
  <si>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</si>
  <si>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</si>
  <si>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</si>
  <si>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</si>
  <si>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</si>
  <si>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</si>
  <si>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</si>
  <si>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</si>
  <si>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</si>
  <si>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</si>
  <si>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</si>
  <si>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</si>
  <si>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</si>
  <si>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</si>
  <si>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</si>
  <si>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</si>
  <si>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</si>
  <si>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</si>
  <si>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</si>
  <si>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</si>
  <si>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</si>
  <si>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</si>
  <si>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</si>
  <si>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</si>
  <si>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</si>
  <si>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</si>
  <si>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</si>
  <si>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</si>
  <si>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</si>
  <si>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</si>
  <si>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</si>
  <si>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</si>
  <si>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</si>
  <si>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</si>
  <si>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</si>
  <si>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</si>
  <si>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</si>
  <si>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</si>
  <si>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</si>
  <si>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</si>
  <si>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</si>
  <si>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</si>
  <si>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</si>
  <si>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</si>
  <si>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</si>
  <si>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</si>
  <si>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</si>
  <si>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</si>
  <si>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</si>
  <si>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</si>
  <si>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</si>
  <si>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</si>
  <si>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</si>
  <si>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</si>
  <si>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</si>
  <si>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</si>
  <si>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</si>
  <si>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</si>
  <si>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</si>
  <si>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</si>
  <si>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</si>
  <si>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</si>
  <si>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</si>
  <si>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</si>
  <si>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</si>
  <si>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</si>
  <si>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</si>
  <si>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</si>
  <si>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</si>
  <si>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</si>
  <si>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</si>
  <si>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</si>
  <si>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</si>
  <si>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</si>
  <si>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</si>
  <si>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</si>
  <si>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</si>
  <si>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</si>
  <si>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</si>
  <si>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</si>
  <si>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</si>
  <si>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</si>
  <si>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</si>
  <si>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</si>
  <si>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</si>
  <si>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</si>
  <si>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</si>
  <si>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</si>
  <si>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</si>
  <si>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</si>
  <si>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</si>
  <si>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</si>
  <si>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</si>
  <si>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</si>
  <si>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</si>
  <si>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</si>
  <si>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</si>
  <si>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</si>
  <si>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</si>
  <si>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</si>
  <si>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</si>
  <si>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</si>
  <si>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</si>
  <si>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</si>
  <si>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</si>
  <si>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</si>
  <si>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</si>
  <si>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</si>
  <si>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</si>
  <si>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</si>
  <si>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</si>
  <si>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</si>
  <si>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</si>
  <si>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</si>
  <si>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</si>
  <si>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</si>
  <si>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</si>
  <si>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</si>
  <si>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</si>
  <si>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</si>
  <si>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</si>
  <si>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</si>
  <si>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</si>
  <si>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</si>
  <si>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</si>
  <si>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</si>
  <si>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</si>
  <si>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</si>
  <si>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</si>
  <si>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</si>
  <si>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</si>
  <si>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</si>
  <si>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</si>
  <si>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</si>
  <si>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</si>
  <si>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</si>
  <si>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</si>
  <si>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</si>
  <si>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</si>
  <si>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</si>
  <si>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</si>
  <si>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</si>
  <si>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</si>
  <si>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</si>
  <si>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</si>
  <si>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</si>
  <si>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</si>
  <si>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</si>
  <si>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</si>
  <si>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</si>
  <si>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</si>
  <si>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</si>
  <si>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</si>
  <si>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</si>
  <si>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</si>
  <si>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</si>
  <si>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</si>
  <si>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</si>
  <si>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</si>
  <si>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</si>
  <si>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</si>
  <si>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</si>
  <si>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</si>
  <si>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</si>
  <si>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</si>
  <si>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</si>
  <si>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</si>
  <si>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</si>
  <si>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</si>
  <si>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</si>
  <si>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</si>
  <si>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</si>
  <si>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</si>
  <si>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</si>
  <si>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</si>
  <si>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</si>
  <si>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</si>
  <si>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</si>
  <si>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</si>
  <si>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</si>
  <si>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</si>
  <si>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</si>
  <si>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</si>
  <si>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</si>
  <si>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</si>
  <si>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</si>
  <si>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</si>
  <si>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</si>
  <si>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</si>
  <si>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</si>
  <si>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</si>
  <si>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</si>
  <si>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</si>
  <si>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</si>
  <si>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</si>
  <si>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</si>
  <si>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</si>
  <si>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</si>
  <si>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</si>
  <si>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</si>
  <si>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</si>
  <si>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</si>
  <si>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</si>
  <si>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</si>
  <si>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</si>
  <si>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</si>
  <si>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</si>
  <si>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</si>
  <si>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</si>
  <si>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</si>
  <si>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</si>
  <si>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</si>
  <si>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</si>
  <si>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</si>
  <si>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</si>
  <si>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</si>
  <si>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</si>
  <si>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</si>
  <si>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</si>
  <si>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</si>
  <si>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</si>
  <si>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</si>
  <si>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</si>
  <si>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</si>
  <si>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</si>
  <si>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</si>
  <si>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</si>
  <si>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</si>
  <si>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</si>
  <si>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</si>
  <si>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</si>
  <si>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</si>
  <si>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</si>
  <si>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</si>
  <si>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</si>
  <si>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</si>
  <si>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</si>
  <si>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</si>
  <si>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</si>
  <si>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</si>
  <si>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</si>
  <si>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</si>
  <si>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</si>
  <si>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</si>
  <si>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</si>
  <si>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</si>
  <si>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</si>
  <si>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</si>
  <si>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</si>
  <si>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</si>
  <si>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</si>
  <si>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</si>
  <si>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</si>
  <si>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</si>
  <si>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</si>
  <si>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</si>
  <si>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</si>
  <si>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</si>
  <si>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</si>
  <si>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</si>
  <si>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</si>
  <si>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</si>
  <si>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</si>
  <si>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</si>
  <si>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</si>
  <si>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</si>
  <si>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</si>
  <si>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</si>
  <si>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</si>
  <si>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</si>
  <si>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</si>
  <si>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</si>
  <si>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</si>
  <si>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</si>
  <si>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</si>
  <si>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</si>
  <si>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</si>
  <si>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</si>
  <si>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</si>
  <si>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</si>
  <si>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</si>
  <si>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</si>
  <si>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</si>
  <si>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</si>
  <si>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</si>
  <si>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</si>
  <si>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</si>
  <si>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</si>
  <si>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</si>
  <si>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</si>
  <si>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</si>
  <si>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</si>
  <si>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</si>
  <si>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</si>
  <si>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</si>
  <si>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</si>
  <si>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</si>
  <si>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</si>
  <si>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</si>
  <si>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</si>
  <si>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</si>
  <si>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</si>
  <si>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</si>
  <si>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</si>
  <si>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</si>
  <si>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</si>
  <si>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</si>
  <si>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</si>
  <si>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</si>
  <si>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</si>
  <si>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</si>
  <si>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</si>
  <si>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</si>
  <si>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</si>
  <si>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</si>
  <si>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</si>
  <si>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</si>
  <si>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</si>
  <si>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</si>
  <si>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</si>
  <si>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</si>
  <si>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</si>
  <si>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</si>
  <si>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</si>
  <si>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</si>
  <si>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</si>
  <si>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</si>
  <si>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</si>
  <si>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</si>
  <si>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</si>
  <si>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</si>
  <si>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</si>
  <si>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</si>
  <si>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</si>
  <si>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</si>
  <si>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</si>
  <si>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</si>
  <si>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</si>
  <si>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</si>
  <si>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</si>
  <si>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</si>
  <si>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</si>
  <si>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</si>
  <si>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</si>
  <si>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</si>
  <si>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</si>
  <si>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</si>
  <si>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</si>
  <si>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</si>
  <si>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</si>
  <si>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</si>
  <si>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</si>
  <si>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</si>
  <si>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</si>
  <si>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</si>
  <si>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</si>
  <si>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</si>
  <si>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</si>
  <si>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</si>
  <si>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</si>
  <si>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</si>
  <si>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</si>
  <si>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</si>
  <si>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</si>
  <si>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</si>
  <si>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</si>
  <si>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</si>
  <si>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</si>
  <si>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</si>
  <si>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</si>
  <si>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</si>
  <si>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</si>
  <si>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</si>
  <si>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</si>
  <si>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</si>
  <si>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</si>
  <si>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</si>
  <si>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</si>
  <si>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</si>
  <si>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</si>
  <si>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</si>
  <si>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</si>
  <si>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</si>
  <si>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</si>
  <si>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</si>
  <si>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</si>
  <si>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</si>
  <si>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</si>
  <si>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</si>
  <si>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</si>
  <si>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</si>
  <si>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</si>
  <si>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</si>
  <si>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</si>
  <si>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</si>
  <si>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</si>
  <si>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</si>
  <si>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</si>
  <si>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</si>
  <si>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</si>
  <si>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</si>
  <si>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</si>
  <si>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</si>
  <si>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</si>
  <si>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</si>
  <si>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</si>
  <si>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</si>
  <si>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</si>
  <si>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</si>
  <si>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</si>
  <si>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</si>
  <si>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</si>
  <si>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</si>
  <si>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</si>
  <si>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</si>
  <si>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</si>
  <si>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</si>
  <si>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</si>
  <si>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</si>
  <si>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</si>
  <si>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</si>
  <si>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</si>
  <si>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</si>
  <si>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</si>
  <si>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</si>
  <si>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</si>
  <si>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</si>
  <si>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</si>
  <si>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</si>
  <si>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</si>
  <si>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</si>
  <si>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</si>
  <si>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</si>
  <si>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</si>
  <si>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</si>
  <si>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</si>
  <si>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</si>
  <si>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</si>
  <si>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</si>
  <si>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</si>
  <si>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</si>
  <si>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</si>
  <si>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</si>
  <si>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</si>
  <si>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</si>
  <si>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</si>
  <si>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</si>
  <si>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</si>
  <si>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</si>
  <si>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</si>
  <si>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</si>
  <si>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</si>
  <si>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</si>
  <si>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</si>
  <si>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</si>
  <si>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</si>
  <si>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</si>
  <si>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</si>
  <si>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</si>
  <si>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</si>
  <si>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</si>
  <si>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</si>
  <si>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</si>
  <si>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</si>
  <si>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</si>
  <si>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</si>
  <si>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</si>
  <si>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</si>
  <si>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</si>
  <si>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</si>
  <si>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</si>
  <si>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</si>
  <si>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</si>
  <si>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</si>
  <si>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</si>
  <si>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</si>
  <si>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</si>
  <si>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</si>
  <si>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</si>
  <si>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</si>
  <si>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</si>
  <si>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</si>
  <si>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</si>
  <si>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</si>
  <si>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</si>
  <si>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</si>
  <si>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</si>
  <si>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</si>
  <si>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</si>
  <si>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</si>
  <si>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</si>
  <si>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</si>
  <si>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</si>
  <si>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</si>
  <si>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</si>
  <si>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</si>
  <si>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</si>
  <si>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</si>
  <si>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</si>
  <si>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</si>
  <si>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</si>
  <si>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</si>
  <si>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</si>
  <si>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</si>
  <si>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</si>
  <si>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</si>
  <si>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</si>
  <si>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</si>
  <si>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</si>
  <si>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</si>
  <si>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</si>
  <si>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</si>
  <si>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</si>
  <si>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</si>
  <si>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</si>
  <si>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</si>
  <si>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</si>
  <si>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</si>
  <si>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</si>
  <si>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</si>
  <si>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</si>
  <si>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</si>
  <si>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</si>
  <si>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</si>
  <si>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</si>
  <si>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</si>
  <si>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</si>
  <si>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</si>
  <si>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</si>
  <si>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</si>
  <si>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</si>
  <si>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</si>
  <si>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</si>
  <si>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</si>
  <si>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</si>
  <si>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</si>
  <si>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</si>
  <si>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</si>
  <si>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</si>
  <si>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</si>
  <si>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</si>
  <si>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</si>
  <si>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</si>
  <si>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</si>
  <si>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</si>
  <si>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</si>
  <si>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</si>
  <si>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</si>
  <si>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</si>
  <si>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</si>
  <si>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</si>
  <si>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</si>
  <si>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</si>
  <si>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</si>
  <si>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</si>
  <si>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</si>
  <si>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</si>
  <si>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</si>
  <si>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</si>
  <si>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</si>
  <si>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</si>
  <si>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</si>
  <si>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</si>
  <si>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</si>
  <si>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</si>
  <si>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</si>
  <si>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</si>
  <si>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</si>
  <si>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</si>
  <si>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</si>
  <si>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</si>
  <si>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</si>
  <si>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</si>
  <si>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</si>
  <si>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</si>
  <si>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</si>
  <si>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</si>
  <si>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</si>
  <si>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</si>
  <si>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</si>
  <si>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</si>
  <si>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</si>
  <si>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</si>
  <si>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</si>
  <si>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</si>
  <si>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</si>
  <si>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</si>
  <si>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</si>
  <si>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</si>
  <si>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</si>
  <si>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</si>
  <si>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</si>
  <si>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</si>
  <si>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</si>
  <si>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</si>
  <si>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</si>
  <si>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</si>
  <si>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</si>
  <si>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</si>
  <si>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</si>
  <si>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</si>
  <si>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</si>
  <si>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</si>
  <si>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</si>
  <si>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</si>
  <si>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</si>
  <si>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</si>
  <si>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</si>
  <si>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</si>
  <si>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</si>
  <si>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</si>
  <si>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</si>
  <si>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</si>
  <si>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</si>
  <si>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</si>
  <si>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</si>
  <si>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</si>
  <si>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</si>
  <si>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</si>
  <si>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</si>
  <si>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</si>
  <si>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</si>
  <si>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</si>
  <si>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</si>
  <si>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</si>
  <si>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</si>
  <si>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</si>
  <si>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</si>
  <si>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</si>
  <si>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</si>
  <si>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</si>
  <si>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</si>
  <si>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</si>
  <si>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</si>
  <si>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</si>
  <si>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</si>
  <si>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</si>
  <si>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</si>
  <si>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</si>
  <si>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</si>
  <si>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</si>
  <si>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</si>
  <si>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</si>
  <si>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</si>
  <si>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</si>
  <si>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</si>
  <si>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</si>
  <si>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</si>
  <si>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</si>
  <si>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</si>
  <si>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</si>
  <si>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</si>
  <si>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</si>
  <si>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</si>
  <si>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</si>
  <si>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</si>
  <si>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</si>
  <si>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</si>
  <si>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</si>
  <si>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</si>
  <si>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</si>
  <si>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</si>
  <si>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</si>
  <si>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</si>
  <si>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</si>
  <si>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</si>
  <si>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</si>
  <si>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</si>
  <si>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</si>
  <si>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</si>
  <si>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</si>
  <si>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</si>
  <si>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</si>
  <si>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</si>
  <si>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</si>
  <si>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</si>
  <si>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</si>
  <si>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</si>
  <si>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</si>
  <si>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</si>
  <si>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</si>
  <si>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</si>
  <si>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</si>
  <si>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</si>
  <si>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</si>
  <si>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</si>
  <si>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</si>
  <si>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</si>
  <si>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</si>
  <si>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</si>
  <si>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</si>
  <si>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</si>
  <si>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</si>
  <si>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</si>
  <si>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</si>
  <si>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</si>
  <si>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</si>
  <si>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</si>
  <si>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</si>
  <si>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</si>
  <si>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</si>
  <si>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</si>
  <si>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</si>
  <si>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</si>
  <si>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</si>
  <si>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</si>
  <si>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</si>
  <si>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</si>
  <si>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</si>
  <si>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</si>
  <si>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</si>
  <si>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</si>
  <si>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</si>
  <si>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</si>
  <si>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</si>
  <si>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</si>
  <si>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</si>
  <si>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</si>
  <si>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</si>
  <si>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</si>
  <si>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</si>
  <si>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</si>
  <si>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</si>
  <si>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</si>
  <si>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</si>
  <si>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</si>
  <si>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</si>
  <si>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</si>
  <si>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</si>
  <si>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</si>
  <si>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</si>
  <si>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</si>
  <si>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</si>
  <si>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</si>
  <si>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</si>
  <si>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</si>
  <si>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</si>
  <si>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</si>
  <si>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</si>
  <si>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</si>
  <si>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</si>
  <si>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</si>
  <si>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</si>
  <si>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</si>
  <si>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</si>
  <si>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</si>
  <si>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</si>
  <si>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</si>
  <si>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</si>
  <si>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</si>
  <si>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</si>
  <si>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</si>
  <si>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</si>
  <si>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</si>
  <si>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</si>
  <si>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</si>
  <si>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</si>
  <si>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</si>
  <si>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</si>
  <si>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</si>
  <si>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</si>
  <si>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</si>
  <si>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</si>
  <si>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</si>
  <si>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</si>
  <si>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</si>
  <si>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</si>
  <si>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</si>
  <si>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</si>
  <si>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</si>
  <si>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</si>
  <si>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</si>
  <si>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</si>
  <si>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</si>
  <si>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</si>
  <si>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</si>
  <si>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</si>
  <si>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</si>
  <si>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</si>
  <si>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</si>
  <si>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</si>
  <si>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</si>
  <si>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</si>
  <si>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</si>
  <si>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</si>
  <si>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</si>
  <si>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</si>
  <si>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</si>
  <si>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</si>
  <si>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</si>
  <si>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</si>
  <si>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</si>
  <si>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</si>
  <si>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</si>
  <si>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</si>
  <si>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</si>
  <si>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</si>
  <si>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</si>
  <si>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</si>
  <si>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</si>
  <si>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</si>
  <si>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</si>
  <si>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</si>
  <si>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</si>
  <si>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</si>
  <si>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</si>
  <si>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</si>
  <si>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</si>
  <si>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</si>
  <si>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</si>
  <si>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</si>
  <si>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</si>
  <si>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</si>
  <si>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</si>
  <si>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</si>
  <si>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</si>
  <si>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</si>
  <si>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</si>
  <si>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</si>
  <si>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</si>
  <si>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</si>
  <si>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</si>
  <si>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</si>
  <si>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</si>
  <si>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</si>
  <si>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</si>
  <si>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</si>
  <si>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</si>
  <si>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</si>
  <si>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</si>
  <si>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</si>
  <si>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</si>
  <si>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</si>
  <si>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</si>
  <si>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</si>
  <si>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</si>
  <si>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</si>
  <si>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</si>
  <si>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</si>
  <si>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</si>
  <si>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</si>
  <si>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</si>
  <si>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</si>
  <si>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</si>
  <si>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</si>
  <si>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</si>
  <si>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</si>
  <si>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</si>
  <si>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</si>
  <si>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</si>
  <si>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</si>
  <si>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</si>
  <si>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</si>
  <si>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</si>
  <si>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</si>
  <si>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</si>
  <si>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</si>
  <si>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</si>
  <si>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</si>
  <si>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</si>
  <si>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</si>
  <si>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</si>
  <si>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</si>
  <si>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</si>
  <si>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</si>
  <si>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</si>
  <si>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</si>
  <si>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</si>
  <si>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</si>
  <si>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</si>
  <si>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</si>
  <si>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</si>
  <si>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</si>
  <si>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</si>
  <si>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</si>
  <si>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</si>
  <si>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</si>
  <si>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</si>
  <si>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</si>
  <si>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</si>
  <si>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</si>
  <si>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</si>
  <si>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</si>
  <si>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</si>
  <si>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</si>
  <si>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</si>
  <si>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</si>
  <si>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</si>
  <si>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</si>
  <si>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</si>
  <si>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</si>
  <si>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</si>
  <si>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</si>
  <si>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</si>
  <si>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</si>
  <si>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</si>
  <si>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</si>
  <si>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</si>
  <si>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</si>
  <si>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</si>
  <si>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</si>
  <si>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</si>
  <si>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</si>
  <si>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</si>
  <si>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</si>
  <si>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</si>
  <si>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</si>
  <si>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</si>
  <si>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</si>
  <si>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</si>
  <si>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</si>
  <si>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</si>
  <si>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</si>
  <si>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</si>
  <si>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</si>
  <si>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</si>
  <si>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</si>
  <si>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</si>
  <si>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</si>
  <si>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</si>
  <si>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</si>
  <si>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</si>
  <si>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</si>
  <si>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</si>
  <si>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</si>
  <si>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</si>
  <si>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</si>
  <si>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</si>
  <si>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</si>
  <si>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</si>
  <si>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</si>
  <si>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</si>
  <si>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</si>
  <si>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</si>
  <si>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</si>
  <si>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</si>
  <si>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</si>
  <si>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</si>
  <si>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</si>
  <si>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</si>
  <si>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</si>
  <si>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</si>
  <si>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</si>
  <si>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</si>
  <si>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</si>
  <si>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</si>
  <si>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</si>
  <si>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</si>
  <si>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</si>
  <si>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</si>
  <si>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</si>
  <si>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</si>
  <si>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</si>
  <si>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</si>
  <si>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</si>
  <si>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</si>
  <si>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</si>
  <si>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</si>
  <si>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</si>
  <si>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</si>
  <si>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</si>
  <si>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</si>
  <si>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</si>
  <si>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</si>
  <si>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</si>
  <si>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</si>
  <si>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</si>
  <si>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</si>
  <si>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</si>
  <si>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</si>
  <si>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</si>
  <si>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</si>
  <si>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</si>
  <si>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</si>
  <si>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</si>
  <si>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</si>
  <si>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</si>
  <si>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</si>
  <si>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</si>
  <si>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</si>
  <si>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</si>
  <si>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</si>
  <si>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</si>
  <si>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</si>
  <si>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</si>
  <si>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</si>
  <si>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</si>
  <si>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</si>
  <si>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</si>
  <si>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</si>
  <si>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</si>
  <si>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</si>
  <si>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</si>
  <si>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</si>
  <si>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</si>
  <si>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</si>
  <si>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</si>
  <si>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</si>
  <si>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</si>
  <si>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</si>
  <si>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</si>
  <si>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</si>
  <si>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</si>
  <si>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</si>
  <si>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</si>
  <si>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</si>
  <si>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</si>
  <si>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</si>
  <si>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</si>
  <si>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</si>
  <si>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</si>
  <si>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</si>
  <si>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</si>
  <si>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</si>
  <si>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</si>
  <si>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</si>
  <si>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</si>
  <si>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</si>
  <si>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</si>
  <si>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</si>
  <si>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</si>
  <si>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</si>
  <si>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</si>
  <si>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</si>
  <si>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</si>
  <si>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</si>
  <si>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</si>
  <si>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</si>
  <si>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</si>
  <si>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</si>
  <si>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</si>
  <si>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</si>
  <si>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</si>
  <si>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</si>
  <si>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</si>
  <si>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</si>
  <si>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</si>
  <si>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</si>
  <si>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</si>
  <si>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</si>
  <si>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</si>
  <si>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</si>
  <si>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</si>
  <si>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</si>
  <si>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</si>
  <si>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</si>
  <si>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</si>
  <si>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</si>
  <si>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</si>
  <si>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</si>
  <si>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</si>
  <si>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</si>
  <si>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</si>
  <si>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</si>
  <si>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</si>
  <si>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</si>
  <si>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</si>
  <si>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</si>
  <si>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</si>
  <si>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</si>
  <si>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</si>
  <si>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</si>
  <si>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</si>
  <si>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</si>
  <si>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</si>
  <si>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</si>
  <si>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</si>
  <si>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</si>
  <si>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</si>
  <si>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</si>
  <si>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</si>
  <si>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</si>
  <si>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</si>
  <si>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</si>
  <si>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</si>
  <si>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</si>
  <si>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</si>
  <si>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</si>
  <si>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</si>
  <si>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</si>
  <si>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</si>
  <si>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</si>
  <si>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</si>
  <si>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</si>
  <si>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</si>
  <si>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</si>
  <si>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</si>
  <si>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</si>
  <si>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</si>
  <si>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</si>
  <si>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</si>
  <si>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</si>
  <si>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</si>
  <si>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</si>
  <si>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</si>
  <si>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</si>
  <si>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</si>
  <si>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</si>
  <si>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</si>
  <si>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</si>
  <si>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</si>
  <si>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</si>
  <si>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</si>
  <si>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</si>
  <si>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</si>
  <si>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</si>
  <si>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</si>
  <si>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</si>
  <si>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</si>
  <si>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</si>
  <si>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</si>
  <si>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</si>
  <si>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</si>
  <si>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</si>
  <si>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</si>
  <si>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</si>
  <si>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</si>
  <si>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</si>
  <si>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</si>
  <si>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</si>
  <si>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</si>
  <si>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</si>
  <si>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</si>
  <si>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</si>
  <si>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</si>
  <si>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</si>
  <si>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</si>
  <si>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</si>
  <si>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</si>
  <si>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</si>
  <si>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</si>
  <si>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</si>
  <si>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</si>
  <si>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</si>
  <si>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</si>
  <si>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</si>
  <si>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</si>
  <si>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</si>
  <si>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</si>
  <si>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</si>
  <si>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</si>
  <si>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</si>
  <si>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</si>
  <si>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</si>
  <si>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</si>
  <si>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</si>
  <si>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</si>
  <si>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</si>
  <si>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</si>
  <si>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</si>
  <si>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</si>
  <si>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</si>
  <si>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</si>
  <si>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</si>
  <si>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</si>
  <si>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</si>
  <si>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</si>
  <si>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</si>
  <si>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</si>
  <si>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</si>
  <si>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</si>
  <si>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</si>
  <si>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</si>
  <si>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</si>
  <si>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</si>
  <si>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</si>
  <si>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</si>
  <si>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</si>
  <si>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</si>
  <si>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</si>
  <si>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</si>
  <si>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</si>
  <si>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</si>
  <si>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</si>
  <si>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</si>
  <si>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</si>
  <si>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</si>
  <si>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</si>
  <si>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</si>
  <si>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</si>
  <si>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</si>
  <si>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</si>
  <si>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</si>
  <si>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</si>
  <si>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</si>
  <si>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</si>
  <si>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</si>
  <si>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</si>
  <si>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</si>
  <si>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</si>
  <si>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</si>
  <si>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</si>
  <si>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</si>
  <si>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</si>
  <si>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</si>
  <si>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</si>
  <si>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</si>
  <si>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</si>
  <si>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</si>
  <si>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</si>
  <si>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</si>
  <si>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</si>
  <si>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</si>
  <si>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</si>
  <si>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</si>
  <si>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</si>
  <si>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</si>
  <si>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</si>
  <si>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</si>
  <si>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</si>
  <si>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</si>
  <si>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</si>
  <si>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</si>
  <si>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</si>
  <si>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</si>
  <si>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</si>
  <si>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</si>
  <si>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</si>
  <si>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</si>
  <si>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</si>
  <si>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</si>
  <si>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</si>
  <si>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</si>
  <si>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</si>
  <si>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</si>
  <si>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</si>
  <si>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</si>
  <si>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</si>
  <si>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</si>
  <si>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</si>
  <si>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</si>
  <si>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</si>
  <si>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</si>
  <si>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</si>
  <si>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</si>
  <si>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</si>
  <si>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</si>
  <si>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</si>
  <si>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</si>
  <si>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</si>
  <si>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</si>
  <si>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</si>
  <si>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</si>
  <si>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</si>
  <si>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</si>
  <si>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</si>
  <si>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</si>
  <si>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</si>
  <si>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</si>
  <si>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</si>
  <si>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</si>
  <si>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</si>
  <si>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</si>
  <si>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</si>
  <si>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</si>
  <si>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</si>
  <si>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</si>
  <si>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</si>
  <si>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</si>
  <si>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</si>
  <si>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</si>
  <si>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</si>
  <si>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</si>
  <si>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</si>
  <si>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</si>
  <si>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</si>
  <si>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</si>
  <si>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</si>
  <si>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</si>
  <si>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</si>
  <si>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</si>
  <si>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</si>
  <si>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</si>
  <si>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</si>
  <si>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</si>
  <si>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</si>
  <si>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</si>
  <si>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</si>
  <si>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</si>
  <si>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</si>
  <si>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</si>
  <si>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</si>
  <si>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</si>
  <si>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</si>
  <si>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</si>
  <si>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</si>
  <si>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</si>
  <si>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</si>
  <si>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</si>
  <si>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</si>
  <si>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</si>
  <si>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</si>
  <si>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</si>
  <si>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</si>
  <si>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</si>
  <si>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</si>
  <si>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</si>
  <si>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</si>
  <si>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</si>
  <si>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</si>
  <si>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</si>
  <si>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</si>
  <si>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</si>
  <si>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</si>
  <si>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</si>
  <si>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</si>
  <si>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</si>
  <si>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</si>
  <si>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</si>
  <si>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</si>
  <si>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</si>
  <si>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</si>
  <si>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</si>
  <si>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</si>
  <si>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</si>
  <si>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</si>
  <si>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</si>
  <si>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</si>
  <si>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</si>
  <si>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</si>
  <si>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</si>
  <si>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</si>
  <si>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</si>
  <si>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</si>
  <si>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</si>
  <si>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</si>
  <si>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</si>
  <si>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</si>
  <si>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</si>
  <si>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</si>
  <si>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</si>
  <si>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</si>
  <si>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</si>
  <si>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</si>
  <si>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</si>
  <si>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</si>
  <si>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</si>
  <si>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</si>
  <si>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</si>
  <si>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</si>
  <si>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</si>
  <si>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</si>
  <si>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</si>
  <si>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</si>
  <si>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</si>
  <si>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</si>
  <si>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</si>
  <si>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</si>
  <si>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</si>
  <si>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</si>
  <si>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</si>
  <si>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</si>
  <si>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</si>
  <si>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</si>
  <si>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</si>
  <si>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</si>
  <si>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</si>
  <si>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</si>
  <si>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</si>
  <si>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</si>
  <si>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</si>
  <si>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</si>
  <si>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</si>
  <si>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</si>
  <si>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</si>
  <si>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</si>
  <si>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</si>
  <si>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</si>
  <si>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</si>
  <si>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</si>
  <si>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</si>
  <si>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</si>
  <si>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</si>
  <si>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</si>
  <si>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</si>
  <si>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</si>
  <si>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</si>
  <si>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</si>
  <si>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</si>
  <si>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</si>
  <si>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</si>
  <si>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</si>
  <si>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</si>
  <si>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</si>
  <si>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</si>
  <si>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</si>
  <si>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</si>
  <si>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</si>
  <si>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</si>
  <si>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</si>
  <si>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</si>
  <si>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</si>
  <si>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</si>
  <si>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</si>
  <si>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</si>
  <si>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</si>
  <si>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</si>
  <si>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</si>
  <si>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</si>
  <si>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</si>
  <si>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</si>
  <si>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</si>
  <si>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</si>
  <si>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</si>
  <si>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</si>
  <si>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</si>
  <si>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</si>
  <si>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</si>
  <si>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</si>
  <si>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</si>
  <si>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</si>
  <si>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</si>
  <si>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</si>
  <si>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</si>
  <si>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</si>
  <si>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</si>
  <si>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</si>
  <si>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</si>
  <si>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</si>
  <si>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</si>
  <si>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</si>
  <si>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</si>
  <si>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</si>
  <si>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</si>
  <si>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</si>
  <si>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</si>
  <si>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</si>
  <si>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</si>
  <si>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</si>
  <si>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</si>
  <si>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</si>
  <si>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</si>
  <si>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</si>
  <si>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</si>
  <si>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</si>
  <si>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</si>
  <si>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</si>
  <si>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</si>
  <si>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</si>
  <si>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</si>
  <si>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</si>
  <si>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</si>
  <si>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</si>
  <si>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</si>
  <si>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</si>
  <si>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</si>
  <si>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</si>
  <si>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</si>
  <si>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</si>
  <si>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</si>
  <si>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</si>
  <si>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</si>
  <si>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</si>
  <si>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</si>
  <si>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</si>
  <si>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</si>
  <si>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</si>
  <si>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</si>
  <si>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</si>
  <si>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</si>
  <si>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</si>
  <si>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</si>
  <si>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</si>
  <si>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</si>
  <si>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</si>
  <si>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</si>
  <si>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</si>
  <si>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</si>
  <si>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</si>
  <si>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</si>
  <si>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</si>
  <si>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</si>
  <si>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</si>
  <si>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</si>
  <si>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</si>
  <si>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</si>
  <si>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</si>
  <si>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</si>
  <si>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</si>
  <si>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</si>
  <si>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</si>
  <si>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</si>
  <si>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</si>
  <si>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</si>
  <si>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</si>
  <si>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</si>
  <si>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</si>
  <si>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</si>
  <si>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</si>
  <si>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</si>
  <si>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</si>
  <si>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</si>
  <si>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</si>
  <si>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</si>
  <si>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</si>
  <si>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</si>
  <si>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</si>
  <si>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</si>
  <si>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</si>
  <si>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</si>
  <si>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</si>
  <si>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</si>
  <si>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</si>
  <si>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</si>
  <si>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</si>
  <si>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</si>
  <si>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</si>
  <si>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</si>
  <si>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</si>
  <si>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</si>
  <si>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</si>
  <si>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</si>
  <si>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</si>
  <si>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</si>
  <si>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</si>
  <si>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</si>
  <si>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</si>
  <si>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</si>
  <si>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</si>
  <si>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</si>
  <si>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</si>
  <si>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</si>
  <si>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</si>
  <si>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</si>
  <si>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</si>
  <si>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</si>
  <si>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</si>
  <si>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</si>
  <si>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</si>
  <si>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</si>
  <si>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</si>
  <si>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</si>
  <si>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</si>
  <si>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</si>
  <si>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</si>
  <si>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</si>
  <si>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</si>
  <si>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</si>
  <si>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</si>
  <si>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</si>
  <si>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</si>
  <si>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</si>
  <si>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</si>
  <si>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</si>
  <si>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</si>
  <si>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</si>
  <si>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</si>
  <si>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</si>
  <si>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</si>
  <si>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</si>
  <si>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</si>
  <si>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</si>
  <si>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</si>
  <si>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</si>
  <si>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</si>
  <si>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</si>
  <si>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</si>
  <si>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</si>
  <si>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</si>
  <si>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</si>
  <si>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</si>
  <si>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</si>
  <si>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</si>
  <si>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</si>
  <si>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</si>
  <si>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</si>
  <si>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</si>
  <si>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</si>
  <si>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</si>
  <si>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</si>
  <si>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</si>
  <si>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</si>
  <si>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</si>
  <si>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</si>
  <si>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</si>
  <si>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</si>
  <si>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</si>
  <si>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</si>
  <si>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</si>
  <si>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</si>
  <si>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</si>
  <si>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</si>
  <si>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</si>
  <si>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</si>
  <si>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</si>
  <si>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</si>
  <si>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</si>
  <si>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</si>
  <si>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</si>
  <si>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</si>
  <si>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</si>
  <si>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</si>
  <si>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</si>
  <si>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</si>
  <si>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</si>
  <si>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</si>
  <si>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</si>
  <si>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</si>
  <si>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</si>
  <si>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</si>
  <si>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</si>
  <si>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</si>
  <si>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</si>
  <si>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</si>
  <si>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</si>
  <si>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</si>
  <si>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</si>
  <si>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</si>
  <si>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</si>
  <si>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</si>
  <si>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</si>
  <si>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</si>
  <si>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</si>
  <si>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</si>
  <si>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</si>
  <si>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</si>
  <si>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</si>
  <si>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</si>
  <si>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</si>
  <si>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</si>
  <si>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</si>
  <si>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</si>
  <si>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</si>
  <si>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</si>
  <si>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</si>
  <si>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</si>
  <si>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</si>
  <si>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</si>
  <si>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</si>
  <si>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</si>
  <si>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</si>
  <si>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</si>
  <si>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</si>
  <si>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</si>
  <si>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</si>
  <si>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</si>
  <si>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</si>
  <si>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</si>
  <si>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</si>
  <si>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</si>
  <si>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</si>
  <si>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</si>
  <si>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</si>
  <si>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</si>
  <si>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</si>
  <si>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</si>
  <si>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</si>
  <si>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</si>
  <si>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</si>
  <si>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</si>
  <si>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</si>
  <si>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</si>
  <si>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j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</si>
  <si>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</si>
  <si>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</si>
  <si>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</si>
  <si>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</si>
  <si>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</si>
  <si>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</si>
  <si>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</si>
  <si>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</si>
  <si>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</si>
  <si>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</si>
  <si>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</si>
  <si>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</si>
  <si>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</si>
  <si>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</si>
  <si>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</si>
  <si>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</si>
  <si>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</si>
  <si>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</si>
  <si>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</si>
  <si>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</si>
  <si>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</si>
  <si>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</si>
  <si>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</si>
  <si>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</si>
  <si>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</si>
  <si>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</si>
  <si>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</si>
  <si>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</si>
  <si>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</si>
  <si>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</si>
  <si>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</si>
  <si>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</si>
  <si>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</si>
  <si>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</si>
  <si>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</si>
  <si>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</si>
  <si>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</si>
  <si>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</si>
  <si>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</si>
  <si>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</si>
  <si>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</si>
  <si>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</si>
  <si>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</si>
  <si>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</si>
  <si>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</si>
  <si>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</si>
  <si>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</si>
  <si>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</si>
  <si>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</si>
  <si>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</si>
  <si>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</si>
  <si>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</si>
  <si>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</si>
  <si>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Sub-Catergory</t>
  </si>
  <si>
    <t>Column Labels</t>
  </si>
  <si>
    <t>Grand Total</t>
  </si>
  <si>
    <t>(All)</t>
  </si>
  <si>
    <t>Row Labels</t>
  </si>
  <si>
    <t>Count of 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</si>
  <si>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</si>
  <si>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</si>
  <si>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</si>
  <si>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</si>
  <si>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</si>
  <si>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</si>
  <si>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</si>
  <si>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</si>
  <si>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</si>
  <si>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</si>
  <si>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</si>
  <si>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</si>
  <si>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</si>
  <si>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</si>
  <si>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</si>
  <si>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</si>
  <si>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</si>
  <si>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</si>
  <si>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</si>
  <si>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</si>
  <si>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</si>
  <si>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</si>
  <si>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</si>
  <si>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</si>
  <si>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</si>
  <si>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</si>
  <si>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</si>
  <si>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</si>
  <si>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</si>
  <si>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</si>
  <si>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</si>
  <si>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</si>
  <si>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</si>
  <si>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</si>
  <si>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</si>
  <si>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</si>
  <si>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Mean number of backers</t>
  </si>
  <si>
    <t>Median number of backers</t>
  </si>
  <si>
    <t>Minimum number of backers</t>
  </si>
  <si>
    <t>Maximum number of backers</t>
  </si>
  <si>
    <t>Variance of the numbers</t>
  </si>
  <si>
    <t>Standard deviation of the number of backers</t>
  </si>
  <si>
    <t>Successful Campaigns Evaluatation</t>
  </si>
  <si>
    <t>Failure Campaigns Evaluatation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</si>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</sst>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2" applyFont="1"/>
    <xf numFmtId="0" fontId="1" fillId="0" borderId="1" xfId="0" applyFont="1" applyBorder="1"/>
    <xf numFmtId="0" fontId="0" fillId="0" borderId="1" xfId="0" applyBorder="1"/>
    <xf numFmtId="2" fontId="0" fillId="0" borderId="1" xfId="0" applyNumberFormat="1" applyBorder="1"/>
    <xf numFmtId="0" fontId="4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4094930008748907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0.67077464788732399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8E-4E68-9BFA-C6470CEDF2D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0.28169014084507044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8E-4E68-9BFA-C6470CEDF2D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4.7535211267605633E-2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8E-4E68-9BFA-C6470CEDF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3756559"/>
        <c:axId val="1993760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8E-4E68-9BFA-C6470CEDF2D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160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F8E-4E68-9BFA-C6470CEDF2D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27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8E-4E68-9BFA-C6470CEDF2D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568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F8E-4E68-9BFA-C6470CEDF2D2}"/>
                  </c:ext>
                </c:extLst>
              </c15:ser>
            </c15:filteredLineSeries>
          </c:ext>
        </c:extLst>
      </c:lineChart>
      <c:catAx>
        <c:axId val="19937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60303"/>
        <c:crosses val="autoZero"/>
        <c:auto val="1"/>
        <c:lblAlgn val="ctr"/>
        <c:lblOffset val="100"/>
        <c:noMultiLvlLbl val="0"/>
      </c:catAx>
      <c:valAx>
        <c:axId val="19937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Date!PivotTable1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D-472A-AD3A-DCED12A7CF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D-472A-AD3A-DCED12A7CF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D-472A-AD3A-DCED12A7C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333760"/>
        <c:axId val="278333344"/>
      </c:lineChart>
      <c:catAx>
        <c:axId val="27833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344"/>
        <c:crosses val="autoZero"/>
        <c:auto val="1"/>
        <c:lblAlgn val="ctr"/>
        <c:lblOffset val="100"/>
        <c:noMultiLvlLbl val="0"/>
      </c:catAx>
      <c:valAx>
        <c:axId val="2783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8-4684-B0F8-F303B4D75468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8-4684-B0F8-F303B4D75468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8-4684-B0F8-F303B4D75468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8-4684-B0F8-F303B4D7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333760"/>
        <c:axId val="278333344"/>
      </c:barChart>
      <c:catAx>
        <c:axId val="27833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344"/>
        <c:crosses val="autoZero"/>
        <c:auto val="1"/>
        <c:lblAlgn val="ctr"/>
        <c:lblOffset val="100"/>
        <c:noMultiLvlLbl val="0"/>
      </c:catAx>
      <c:valAx>
        <c:axId val="2783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5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3">
                  <c:v>30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2-48C3-92CF-3BA195C367A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E2-48C3-92CF-3BA195C367A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E2-48C3-92CF-3BA195C367A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E2-48C3-92CF-3BA195C3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333760"/>
        <c:axId val="278333344"/>
      </c:barChart>
      <c:catAx>
        <c:axId val="27833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344"/>
        <c:crosses val="autoZero"/>
        <c:auto val="1"/>
        <c:lblAlgn val="ctr"/>
        <c:lblOffset val="100"/>
        <c:noMultiLvlLbl val="0"/>
      </c:catAx>
      <c:valAx>
        <c:axId val="2783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7621</xdr:colOff>
      <xdr:row>9</xdr:row>
      <xdr:rowOff>19050</xdr:rowOff>
    </xdr:from>
    <xdr:ext cx="295656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14143BB-F34E-4AB4-A0DA-3A7BBB37F088}"/>
            </a:ext>
          </a:extLst>
        </xdr:cNvPr>
        <xdr:cNvSpPr txBox="1"/>
      </xdr:nvSpPr>
      <xdr:spPr>
        <a:xfrm>
          <a:off x="4979671" y="1743075"/>
          <a:ext cx="29565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15</xdr:row>
      <xdr:rowOff>163829</xdr:rowOff>
    </xdr:from>
    <xdr:to>
      <xdr:col>8</xdr:col>
      <xdr:colOff>7620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DBC08-AEE5-449B-B695-5FBF7B3D2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185736</xdr:rowOff>
    </xdr:from>
    <xdr:to>
      <xdr:col>17</xdr:col>
      <xdr:colOff>485775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0334B-8DD0-4761-8047-7DDAFCA78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185736</xdr:rowOff>
    </xdr:from>
    <xdr:to>
      <xdr:col>17</xdr:col>
      <xdr:colOff>485775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C57E4-C108-422F-B9B9-1CDF391D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185736</xdr:rowOff>
    </xdr:from>
    <xdr:to>
      <xdr:col>17</xdr:col>
      <xdr:colOff>485775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AE07F-6AA9-48FA-95E8-384B5BD31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y Hardy" refreshedDate="44359.381678240738" createdVersion="7" refreshedVersion="7" minRefreshableVersion="3" recordCount="4114" xr:uid="{265E1BDB-5D2E-457F-B8A6-C1A0F23DDEC2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j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B82C7-DA83-4D72-88E1-58B2FDD019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8">
    <chartFormat chart="8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17FEE-8F54-4314-A352-C3DEC8A3C1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16" baseItem="0"/>
  </dataFields>
  <chartFormats count="1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E06F7-B8F4-4E21-BBC1-8B69515B72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3"/>
    </i>
    <i>
      <x v="1"/>
    </i>
    <i>
      <x v="2"/>
    </i>
    <i>
      <x v="6"/>
    </i>
    <i>
      <x v="5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4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9395A4-FC07-46C3-9144-FF8B824DA209}" name="Table1" displayName="Table1" ref="A1:T4115" totalsRowShown="0" headerRowDxfId="4">
  <autoFilter ref="A1:T4115" xr:uid="{8D9395A4-FC07-46C3-9144-FF8B824DA209}">
    <filterColumn colId="5">
      <filters>
        <filter val="failed"/>
        <filter val="successful"/>
      </filters>
    </filterColumn>
  </autoFilter>
  <tableColumns count="20">
    <tableColumn id="1" xr3:uid="{284F7BA6-0DA6-4737-98F5-A673EAB9DFBB}" name="id"/>
    <tableColumn id="2" xr3:uid="{5D1FEDB1-8EC3-40AF-85B6-2F82E118B162}" name="name" dataDxfId="3"/>
    <tableColumn id="3" xr3:uid="{43E219D1-8761-4867-8967-5679D8EFBC80}" name="blurb" dataDxfId="2"/>
    <tableColumn id="4" xr3:uid="{E01EB037-850A-4523-A191-90F4B414656C}" name="goal"/>
    <tableColumn id="5" xr3:uid="{5C0BEB42-3EBE-46B6-8CFB-5E9E8B9E1CA4}" name="pledged"/>
    <tableColumn id="6" xr3:uid="{9CDC312A-C164-44EA-B1E0-3518651CD125}" name="state"/>
    <tableColumn id="7" xr3:uid="{A0BF706F-B4CC-4854-91CC-2C291FFBCBB3}" name="country"/>
    <tableColumn id="8" xr3:uid="{49F4A5FA-B69C-4F6A-ABDD-A22F5B3DF072}" name="currency"/>
    <tableColumn id="9" xr3:uid="{0F8AB874-5B20-48FE-8BED-62BC34266786}" name="deadline"/>
    <tableColumn id="10" xr3:uid="{838E9EBE-5AC7-4420-9611-360BEE37F938}" name="launched_at"/>
    <tableColumn id="11" xr3:uid="{C2064525-BCB4-48CF-BE1B-B1C65F0530B2}" name="staff_pick"/>
    <tableColumn id="12" xr3:uid="{B3A373BC-86BD-474E-8C2D-9537B0DCD973}" name="backers_count"/>
    <tableColumn id="13" xr3:uid="{52787DBD-762F-46F7-AA3B-CE9676CE620D}" name="spotlight"/>
    <tableColumn id="14" xr3:uid="{AA501E6C-C3BA-4E49-8E7D-E4E5A5CEDA68}" name="j"/>
    <tableColumn id="15" xr3:uid="{75BE61A7-8141-425A-AA07-E3E02D4EA875}" name="Percent Funded">
      <calculatedColumnFormula>ROUND((E2/D2)  *100,0)</calculatedColumnFormula>
    </tableColumn>
    <tableColumn id="16" xr3:uid="{EB875B54-D9DC-464A-8BF4-EB7C8A586FA8}" name="Average Donation" dataCellStyle="Currency">
      <calculatedColumnFormula>(E2/L2)</calculatedColumnFormula>
    </tableColumn>
    <tableColumn id="18" xr3:uid="{22D0EA89-FBB3-4264-8978-6DD5670EB769}" name="Category"/>
    <tableColumn id="19" xr3:uid="{63270B32-9D9F-47B5-BEDD-BB4575E7CB04}" name="Sub-Catergory"/>
    <tableColumn id="20" xr3:uid="{A50698AA-577F-4444-AE4A-3F3523A5C845}" name="Date Created Conversion" dataDxfId="1">
      <calculatedColumnFormula>(((J2/60)/60)/24)+DATE(1970,1,1)</calculatedColumnFormula>
    </tableColumn>
    <tableColumn id="21" xr3:uid="{CF1190C6-428D-44CD-B0AA-1C58782BDE4D}" name="Date Ended Conversion" dataDxfId="0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01356-0E0F-4CEF-9632-B68A3B389876}">
  <dimension ref="A1:L2186"/>
  <sheetViews>
    <sheetView tabSelected="1" workbookViewId="0">
      <selection activeCell="H12" sqref="H1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9.42578125" customWidth="1"/>
    <col min="5" max="5" width="13.85546875" bestFit="1" customWidth="1"/>
    <col min="8" max="8" width="41.28515625" bestFit="1" customWidth="1"/>
    <col min="9" max="9" width="9.5703125" bestFit="1" customWidth="1"/>
    <col min="11" max="11" width="41.28515625" bestFit="1" customWidth="1"/>
  </cols>
  <sheetData>
    <row r="1" spans="1:12" ht="15.75" x14ac:dyDescent="0.25">
      <c r="A1" s="1" t="s">
        <v>8400</v>
      </c>
      <c r="B1" s="1" t="s">
        <v>8262</v>
      </c>
      <c r="C1" s="1"/>
      <c r="D1" s="1" t="s">
        <v>8400</v>
      </c>
      <c r="E1" s="1" t="s">
        <v>8262</v>
      </c>
      <c r="F1" s="1"/>
      <c r="H1" s="18" t="s">
        <v>8407</v>
      </c>
      <c r="I1" s="16"/>
      <c r="K1" s="15" t="s">
        <v>8408</v>
      </c>
      <c r="L1" s="16"/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16" t="s">
        <v>8401</v>
      </c>
      <c r="I2" s="17">
        <f>AVERAGE(B2:B2186)</f>
        <v>194.42517162471395</v>
      </c>
      <c r="K2" s="16" t="s">
        <v>8401</v>
      </c>
      <c r="L2" s="17">
        <f>AVERAGE(E2:E1531)</f>
        <v>17.709803921568628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6" t="s">
        <v>8402</v>
      </c>
      <c r="I3" s="16">
        <f>MEDIAN(B2:B2186)</f>
        <v>62</v>
      </c>
      <c r="K3" s="16" t="s">
        <v>8402</v>
      </c>
      <c r="L3" s="16">
        <f>MEDIAN(E2:E1531)</f>
        <v>4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6" t="s">
        <v>8403</v>
      </c>
      <c r="I4" s="16">
        <f>MIN(B2:B2186)</f>
        <v>1</v>
      </c>
      <c r="K4" s="16" t="s">
        <v>8403</v>
      </c>
      <c r="L4" s="16">
        <f>MIN(E2:E1531)</f>
        <v>0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6" t="s">
        <v>8404</v>
      </c>
      <c r="I5" s="16">
        <f>MAX(B2:B2186)</f>
        <v>26457</v>
      </c>
      <c r="K5" s="16" t="s">
        <v>8404</v>
      </c>
      <c r="L5" s="16">
        <f>MAX(E2:E1531)</f>
        <v>1293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6" t="s">
        <v>8405</v>
      </c>
      <c r="I6" s="16">
        <f>_xlfn.VAR.P(B2:B2186)</f>
        <v>712840.9867348104</v>
      </c>
      <c r="K6" s="16" t="s">
        <v>8405</v>
      </c>
      <c r="L6" s="16">
        <f>_xlfn.VAR.P(E2:E1531)</f>
        <v>3773.2216685890044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6" t="s">
        <v>8406</v>
      </c>
      <c r="I7" s="16">
        <f>_xlfn.STDEV.P(B2:B2186)</f>
        <v>844.29910975602149</v>
      </c>
      <c r="K7" s="16" t="s">
        <v>8406</v>
      </c>
      <c r="L7" s="16">
        <f>_xlfn.STDEV.P(E2:E1531)</f>
        <v>61.426555076684906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A2:B3716">
    <sortCondition descending="1" ref="A2:A3716"/>
  </sortState>
  <conditionalFormatting sqref="A1:A2186 A3717:A1048177 D2:D1531">
    <cfRule type="containsText" dxfId="12" priority="1" operator="containsText" text="failed">
      <formula>NOT(ISERROR(SEARCH("failed",A1)))</formula>
    </cfRule>
    <cfRule type="containsText" dxfId="11" priority="2" operator="containsText" text="live">
      <formula>NOT(ISERROR(SEARCH("live",A1)))</formula>
    </cfRule>
    <cfRule type="containsText" dxfId="10" priority="3" operator="containsText" text="canceled">
      <formula>NOT(ISERROR(SEARCH("canceled",A1)))</formula>
    </cfRule>
    <cfRule type="containsText" dxfId="9" priority="4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44E30-8547-40FE-B4B0-3A159789E181}">
  <sheetPr codeName="Sheet1"/>
  <dimension ref="A1:H13"/>
  <sheetViews>
    <sheetView topLeftCell="A10" workbookViewId="0">
      <selection activeCell="A14" sqref="A14"/>
    </sheetView>
  </sheetViews>
  <sheetFormatPr defaultColWidth="9.28515625"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s="13" customFormat="1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COUNTIFS('Kickstarter Table'!$F:$F,"successful",'Kickstarter Table'!$D:$D,"&lt; 1000")</f>
        <v>322</v>
      </c>
      <c r="C2">
        <f>COUNTIFS('Kickstarter Table'!$F:$F,"FAILED",'Kickstarter Table'!$D:$D,"&lt; 1000")</f>
        <v>113</v>
      </c>
      <c r="D2">
        <f>COUNTIFS('Kickstarter Table'!$F:$F,"canceled",'Kickstarter Table'!$D:$D,"&lt; 1000")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8390</v>
      </c>
      <c r="B3">
        <f>COUNTIFS('Kickstarter Table'!$F:$F,"successful",'Kickstarter Table'!$D:$D,"&gt;= 1,000",'Kickstarter Table'!$D:$D,"&lt;=4,999")</f>
        <v>932</v>
      </c>
      <c r="C3">
        <f>COUNTIFS('Kickstarter Table'!$F:$F,"failed",'Kickstarter Table'!$D:$D,"&gt;= 1,000",'Kickstarter Table'!$D:$D,"&lt;=4,999")</f>
        <v>420</v>
      </c>
      <c r="D3">
        <f>COUNTIFS('Kickstarter Table'!$F:$F,"canceled",'Kickstarter Table'!$D:$D,"&gt;= 1,000",'Kickstarter Table'!$D:$D,"&lt;=4,999")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8391</v>
      </c>
      <c r="B4">
        <f>COUNTIFS('Kickstarter Table'!$F:$F,"successful",'Kickstarter Table'!$D:$D,"&gt;= 5,000",'Kickstarter Table'!$D:$D,"&lt;=9,999")</f>
        <v>381</v>
      </c>
      <c r="C4">
        <f>COUNTIFS('Kickstarter Table'!$F:$F,"failed",'Kickstarter Table'!$D:$D,"&gt; 5000",'Kickstarter Table'!$D:$D,"&lt;9999")</f>
        <v>160</v>
      </c>
      <c r="D4">
        <f>COUNTIFS('Kickstarter Table'!$F:$F,"canceled",'Kickstarter Table'!$D:$D,"&gt; 5000",'Kickstarter Table'!$D:$D,"&lt;9999")</f>
        <v>27</v>
      </c>
      <c r="E4">
        <f t="shared" si="0"/>
        <v>568</v>
      </c>
      <c r="F4" s="14">
        <f t="shared" si="1"/>
        <v>0.67077464788732399</v>
      </c>
      <c r="G4" s="14">
        <f t="shared" si="2"/>
        <v>0.28169014084507044</v>
      </c>
      <c r="H4" s="14">
        <f t="shared" si="3"/>
        <v>4.7535211267605633E-2</v>
      </c>
    </row>
    <row r="5" spans="1:8" x14ac:dyDescent="0.25">
      <c r="A5" t="s">
        <v>8392</v>
      </c>
      <c r="B5">
        <f>COUNTIFS('Kickstarter Table'!$F:$F,"successful",'Kickstarter Table'!$D:$D,"&gt;= 10,000",'Kickstarter Table'!$D:$D,"&lt;=14,999")</f>
        <v>168</v>
      </c>
      <c r="C5">
        <f>COUNTIFS('Kickstarter Table'!$F:$F,"failed",'Kickstarter Table'!$D:$D,"&gt;= 10,000",'Kickstarter Table'!$D:$D,"&lt;=14,999")</f>
        <v>144</v>
      </c>
      <c r="D5">
        <f>COUNTIFS('Kickstarter Table'!$F:$F,"canceled",'Kickstarter Table'!$D:$D,"&gt;= 10,000",'Kickstarter Table'!$D:$D,"&lt;=14,999")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8393</v>
      </c>
      <c r="B6">
        <f>COUNTIFS('Kickstarter Table'!$F:$F,"successful",'Kickstarter Table'!$D:$D,"&gt;= 15,000",'Kickstarter Table'!$D:$D,"&lt;=19,999")</f>
        <v>94</v>
      </c>
      <c r="C6">
        <f>COUNTIFS('Kickstarter Table'!$F:$F,"failed",'Kickstarter Table'!$D:$D,"&gt;= 15,000",'Kickstarter Table'!$D:$D,"&lt;=19,999")</f>
        <v>90</v>
      </c>
      <c r="D6">
        <f>COUNTIFS('Kickstarter Table'!$F:$F,"canceled",'Kickstarter Table'!$D:$D,"&gt;= 15,000",'Kickstarter Table'!$D:$D,"&lt;=19,999")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8394</v>
      </c>
      <c r="B7">
        <f>COUNTIFS('Kickstarter Table'!$F:$F,"successful",'Kickstarter Table'!$D:$D,"&gt;= 20,000",'Kickstarter Table'!$D:$D,"&lt;=24,999")</f>
        <v>62</v>
      </c>
      <c r="C7">
        <f>COUNTIFS('Kickstarter Table'!$F:$F,"failed",'Kickstarter Table'!$D:$D,"&gt;= 20,000",'Kickstarter Table'!$D:$D,"&lt;=24,999")</f>
        <v>72</v>
      </c>
      <c r="D7">
        <f>COUNTIFS('Kickstarter Table'!$F:$F,"canceled",'Kickstarter Table'!$D:$D,"&gt;= 20,000",'Kickstarter Table'!$D:$D,"&lt;=24,999")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8395</v>
      </c>
      <c r="B8">
        <f>COUNTIFS('Kickstarter Table'!$F:$F,"successful",'Kickstarter Table'!$D:$D,"&gt;= 25,000",'Kickstarter Table'!$D:$D,"&lt;=29,999")</f>
        <v>55</v>
      </c>
      <c r="C8">
        <f>COUNTIFS('Kickstarter Table'!$F:$F,"failed",'Kickstarter Table'!$D:$D,"&gt;= 25,000",'Kickstarter Table'!$D:$D,"&lt;=29,999")</f>
        <v>64</v>
      </c>
      <c r="D8">
        <f>COUNTIFS('Kickstarter Table'!$F:$F,"canceled",'Kickstarter Table'!$D:$D,"&gt;= 25,000",'Kickstarter Table'!$D:$D,"&lt;=29,999")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8396</v>
      </c>
      <c r="B9">
        <f>COUNTIFS('Kickstarter Table'!$F:$F,"successful",'Kickstarter Table'!$D:$D,"&gt;= 30,000",'Kickstarter Table'!$D:$D,"&lt;=34,999")</f>
        <v>32</v>
      </c>
      <c r="C9">
        <f>COUNTIFS('Kickstarter Table'!$F:$F,"failed",'Kickstarter Table'!$D:$D,"&gt;= 30,000",'Kickstarter Table'!$D:$D,"&lt;=34,999")</f>
        <v>37</v>
      </c>
      <c r="D9">
        <f>COUNTIFS('Kickstarter Table'!$F:$F,"canceled",'Kickstarter Table'!$D:$D,"&gt;= 30,000",'Kickstarter Table'!$D:$D,"&lt;=34,999")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8397</v>
      </c>
      <c r="B10">
        <f>COUNTIFS('Kickstarter Table'!$F:$F,"successful",'Kickstarter Table'!$D:$D,"&gt;= 35,000",'Kickstarter Table'!$D:$D,"&lt;=39,999")</f>
        <v>26</v>
      </c>
      <c r="C10">
        <f>COUNTIFS('Kickstarter Table'!$F:$F,"failed",'Kickstarter Table'!$D:$D,"&gt;= 35,000",'Kickstarter Table'!$D:$D,"&lt;=39,999")</f>
        <v>22</v>
      </c>
      <c r="D10">
        <f>COUNTIFS('Kickstarter Table'!$F:$F,"canceled",'Kickstarter Table'!$D:$D,"&gt;= 35,000",'Kickstarter Table'!$D:$D,"&lt;=39,999")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8398</v>
      </c>
      <c r="B11">
        <f>COUNTIFS('Kickstarter Table'!$F:$F,"successful",'Kickstarter Table'!$D:$D,"&gt;= 40,000",'Kickstarter Table'!$D:$D,"&lt;=44,999")</f>
        <v>21</v>
      </c>
      <c r="C11">
        <f>COUNTIFS('Kickstarter Table'!$F:$F,"failed",'Kickstarter Table'!$D:$D,"&gt;= 40,000",'Kickstarter Table'!$D:$D,"&lt;=44,999")</f>
        <v>16</v>
      </c>
      <c r="D11">
        <f>COUNTIFS('Kickstarter Table'!$F:$F,"canceled",'Kickstarter Table'!$D:$D,"&gt;= 40,000",'Kickstarter Table'!$D:$D,"&lt;=44,999")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8399</v>
      </c>
      <c r="B12">
        <f>COUNTIFS('Kickstarter Table'!$F:$F,"successful",'Kickstarter Table'!$D:$D,"&gt;= 45,000",'Kickstarter Table'!$D:$D,"&lt;=49,999")</f>
        <v>6</v>
      </c>
      <c r="C12">
        <f>COUNTIFS('Kickstarter Table'!$F:$F,"failed",'Kickstarter Table'!$D:$D,"&gt;= 45,000",'Kickstarter Table'!$D:$D,"&lt;=49,999")</f>
        <v>11</v>
      </c>
      <c r="D12">
        <f>COUNTIFS('Kickstarter Table'!$F:$F,"canceled",'Kickstarter Table'!$D:$D,"&gt;= 45,000",'Kickstarter Table'!$D:$D,"&lt;=49,999")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8409</v>
      </c>
      <c r="B13">
        <f>COUNTIFS('Kickstarter Table'!$F:$F,"successful",'Kickstarter Table'!$D:$D,"&gt;=50000")</f>
        <v>86</v>
      </c>
      <c r="C13">
        <f>COUNTIFS('Kickstarter Table'!$F:$F,"failed",'Kickstarter Table'!$D:$D,"&gt;=50000")</f>
        <v>258</v>
      </c>
      <c r="D13">
        <f>COUNTIFS('Kickstarter Table'!$F:$F,"canceled",'Kickstarter Table'!$D:$D,"&gt;=50000")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E41F-1366-408B-81C7-ABE87E4EEA6E}">
  <sheetPr codeName="Sheet2"/>
  <dimension ref="A1:E18"/>
  <sheetViews>
    <sheetView topLeftCell="G1" workbookViewId="0">
      <selection activeCell="D6" sqref="D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8358</v>
      </c>
      <c r="B1" t="s">
        <v>8362</v>
      </c>
    </row>
    <row r="2" spans="1:5" x14ac:dyDescent="0.25">
      <c r="A2" s="7" t="s">
        <v>8380</v>
      </c>
      <c r="B2" t="s">
        <v>8362</v>
      </c>
    </row>
    <row r="4" spans="1:5" x14ac:dyDescent="0.25">
      <c r="A4" s="7" t="s">
        <v>8379</v>
      </c>
      <c r="B4" s="7" t="s">
        <v>8360</v>
      </c>
    </row>
    <row r="5" spans="1:5" x14ac:dyDescent="0.25">
      <c r="A5" s="7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2" t="s">
        <v>8367</v>
      </c>
      <c r="B6" s="9">
        <v>26</v>
      </c>
      <c r="C6" s="9">
        <v>126</v>
      </c>
      <c r="D6" s="9">
        <v>234</v>
      </c>
      <c r="E6" s="9">
        <v>386</v>
      </c>
    </row>
    <row r="7" spans="1:5" x14ac:dyDescent="0.25">
      <c r="A7" s="12" t="s">
        <v>8377</v>
      </c>
      <c r="B7" s="9">
        <v>27</v>
      </c>
      <c r="C7" s="9">
        <v>147</v>
      </c>
      <c r="D7" s="9">
        <v>211</v>
      </c>
      <c r="E7" s="9">
        <v>385</v>
      </c>
    </row>
    <row r="8" spans="1:5" x14ac:dyDescent="0.25">
      <c r="A8" s="12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12" t="s">
        <v>8368</v>
      </c>
      <c r="B9" s="9">
        <v>43</v>
      </c>
      <c r="C9" s="9">
        <v>150</v>
      </c>
      <c r="D9" s="9">
        <v>194</v>
      </c>
      <c r="E9" s="9">
        <v>387</v>
      </c>
    </row>
    <row r="10" spans="1:5" x14ac:dyDescent="0.25">
      <c r="A10" s="12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12" t="s">
        <v>8372</v>
      </c>
      <c r="B11" s="9">
        <v>37</v>
      </c>
      <c r="C11" s="9">
        <v>114</v>
      </c>
      <c r="D11" s="9">
        <v>183</v>
      </c>
      <c r="E11" s="9">
        <v>334</v>
      </c>
    </row>
    <row r="12" spans="1:5" x14ac:dyDescent="0.25">
      <c r="A12" s="12" t="s">
        <v>8371</v>
      </c>
      <c r="B12" s="9">
        <v>20</v>
      </c>
      <c r="C12" s="9">
        <v>149</v>
      </c>
      <c r="D12" s="9">
        <v>183</v>
      </c>
      <c r="E12" s="9">
        <v>352</v>
      </c>
    </row>
    <row r="13" spans="1:5" x14ac:dyDescent="0.25">
      <c r="A13" s="12" t="s">
        <v>8373</v>
      </c>
      <c r="B13" s="9">
        <v>34</v>
      </c>
      <c r="C13" s="9">
        <v>149</v>
      </c>
      <c r="D13" s="9">
        <v>182</v>
      </c>
      <c r="E13" s="9">
        <v>365</v>
      </c>
    </row>
    <row r="14" spans="1:5" x14ac:dyDescent="0.25">
      <c r="A14" s="12" t="s">
        <v>8375</v>
      </c>
      <c r="B14" s="9">
        <v>28</v>
      </c>
      <c r="C14" s="9">
        <v>108</v>
      </c>
      <c r="D14" s="9">
        <v>180</v>
      </c>
      <c r="E14" s="9">
        <v>316</v>
      </c>
    </row>
    <row r="15" spans="1:5" x14ac:dyDescent="0.25">
      <c r="A15" s="12" t="s">
        <v>8369</v>
      </c>
      <c r="B15" s="9">
        <v>33</v>
      </c>
      <c r="C15" s="9">
        <v>134</v>
      </c>
      <c r="D15" s="9">
        <v>166</v>
      </c>
      <c r="E15" s="9">
        <v>333</v>
      </c>
    </row>
    <row r="16" spans="1:5" x14ac:dyDescent="0.25">
      <c r="A16" s="12" t="s">
        <v>8370</v>
      </c>
      <c r="B16" s="9">
        <v>24</v>
      </c>
      <c r="C16" s="9">
        <v>127</v>
      </c>
      <c r="D16" s="9">
        <v>147</v>
      </c>
      <c r="E16" s="9">
        <v>298</v>
      </c>
    </row>
    <row r="17" spans="1:5" x14ac:dyDescent="0.25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25D6F-DB4D-4670-A077-AA4FA7CB6E9C}">
  <sheetPr codeName="Sheet3"/>
  <dimension ref="A1:F46"/>
  <sheetViews>
    <sheetView topLeftCell="A19" workbookViewId="0">
      <selection activeCell="E5" sqref="E5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8360</v>
      </c>
    </row>
    <row r="4" spans="1:6" x14ac:dyDescent="0.2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8316</v>
      </c>
      <c r="B5" s="9"/>
      <c r="C5" s="9">
        <v>353</v>
      </c>
      <c r="D5" s="9">
        <v>19</v>
      </c>
      <c r="E5" s="9">
        <v>694</v>
      </c>
      <c r="F5" s="9">
        <v>1066</v>
      </c>
    </row>
    <row r="6" spans="1:6" x14ac:dyDescent="0.25">
      <c r="A6" s="8" t="s">
        <v>8324</v>
      </c>
      <c r="B6" s="9"/>
      <c r="C6" s="9"/>
      <c r="D6" s="9"/>
      <c r="E6" s="9">
        <v>260</v>
      </c>
      <c r="F6" s="9">
        <v>260</v>
      </c>
    </row>
    <row r="7" spans="1:6" x14ac:dyDescent="0.25">
      <c r="A7" s="8" t="s">
        <v>8313</v>
      </c>
      <c r="B7" s="9"/>
      <c r="C7" s="9"/>
      <c r="D7" s="9"/>
      <c r="E7" s="9">
        <v>180</v>
      </c>
      <c r="F7" s="9">
        <v>180</v>
      </c>
    </row>
    <row r="8" spans="1:6" x14ac:dyDescent="0.25">
      <c r="A8" s="8" t="s">
        <v>8327</v>
      </c>
      <c r="B8" s="9"/>
      <c r="C8" s="9">
        <v>20</v>
      </c>
      <c r="D8" s="9"/>
      <c r="E8" s="9">
        <v>140</v>
      </c>
      <c r="F8" s="9">
        <v>160</v>
      </c>
    </row>
    <row r="9" spans="1:6" x14ac:dyDescent="0.25">
      <c r="A9" s="8" t="s">
        <v>8347</v>
      </c>
      <c r="B9" s="9"/>
      <c r="C9" s="9"/>
      <c r="D9" s="9"/>
      <c r="E9" s="9">
        <v>140</v>
      </c>
      <c r="F9" s="9">
        <v>140</v>
      </c>
    </row>
    <row r="10" spans="1:6" x14ac:dyDescent="0.25">
      <c r="A10" s="8" t="s">
        <v>8337</v>
      </c>
      <c r="B10" s="9"/>
      <c r="C10" s="9">
        <v>57</v>
      </c>
      <c r="D10" s="9"/>
      <c r="E10" s="9">
        <v>103</v>
      </c>
      <c r="F10" s="9">
        <v>160</v>
      </c>
    </row>
    <row r="11" spans="1:6" x14ac:dyDescent="0.25">
      <c r="A11" s="8" t="s">
        <v>8355</v>
      </c>
      <c r="B11" s="9">
        <v>17</v>
      </c>
      <c r="C11" s="9">
        <v>80</v>
      </c>
      <c r="D11" s="9">
        <v>5</v>
      </c>
      <c r="E11" s="9">
        <v>85</v>
      </c>
      <c r="F11" s="9">
        <v>187</v>
      </c>
    </row>
    <row r="12" spans="1:6" x14ac:dyDescent="0.25">
      <c r="A12" s="8" t="s">
        <v>8349</v>
      </c>
      <c r="B12" s="9"/>
      <c r="C12" s="9"/>
      <c r="D12" s="9"/>
      <c r="E12" s="9">
        <v>80</v>
      </c>
      <c r="F12" s="9">
        <v>80</v>
      </c>
    </row>
    <row r="13" spans="1:6" x14ac:dyDescent="0.25">
      <c r="A13" s="8" t="s">
        <v>8357</v>
      </c>
      <c r="B13" s="9">
        <v>20</v>
      </c>
      <c r="C13" s="9">
        <v>60</v>
      </c>
      <c r="D13" s="9"/>
      <c r="E13" s="9">
        <v>60</v>
      </c>
      <c r="F13" s="9">
        <v>140</v>
      </c>
    </row>
    <row r="14" spans="1:6" x14ac:dyDescent="0.25">
      <c r="A14" s="8" t="s">
        <v>8309</v>
      </c>
      <c r="B14" s="9"/>
      <c r="C14" s="9"/>
      <c r="D14" s="9"/>
      <c r="E14" s="9">
        <v>60</v>
      </c>
      <c r="F14" s="9">
        <v>60</v>
      </c>
    </row>
    <row r="15" spans="1:6" x14ac:dyDescent="0.25">
      <c r="A15" s="8" t="s">
        <v>8310</v>
      </c>
      <c r="B15" s="9"/>
      <c r="C15" s="9"/>
      <c r="D15" s="9"/>
      <c r="E15" s="9">
        <v>60</v>
      </c>
      <c r="F15" s="9">
        <v>60</v>
      </c>
    </row>
    <row r="16" spans="1:6" x14ac:dyDescent="0.25">
      <c r="A16" s="8" t="s">
        <v>8321</v>
      </c>
      <c r="B16" s="9"/>
      <c r="C16" s="9"/>
      <c r="D16" s="9"/>
      <c r="E16" s="9">
        <v>60</v>
      </c>
      <c r="F16" s="9">
        <v>60</v>
      </c>
    </row>
    <row r="17" spans="1:6" x14ac:dyDescent="0.25">
      <c r="A17" s="8" t="s">
        <v>8353</v>
      </c>
      <c r="B17" s="9">
        <v>18</v>
      </c>
      <c r="C17" s="9">
        <v>2</v>
      </c>
      <c r="D17" s="9"/>
      <c r="E17" s="9">
        <v>40</v>
      </c>
      <c r="F17" s="9">
        <v>60</v>
      </c>
    </row>
    <row r="18" spans="1:6" x14ac:dyDescent="0.25">
      <c r="A18" s="8" t="s">
        <v>8328</v>
      </c>
      <c r="B18" s="9"/>
      <c r="C18" s="9"/>
      <c r="D18" s="9"/>
      <c r="E18" s="9">
        <v>40</v>
      </c>
      <c r="F18" s="9">
        <v>40</v>
      </c>
    </row>
    <row r="19" spans="1:6" x14ac:dyDescent="0.25">
      <c r="A19" s="8" t="s">
        <v>8352</v>
      </c>
      <c r="B19" s="9"/>
      <c r="C19" s="9"/>
      <c r="D19" s="9"/>
      <c r="E19" s="9">
        <v>40</v>
      </c>
      <c r="F19" s="9">
        <v>40</v>
      </c>
    </row>
    <row r="20" spans="1:6" x14ac:dyDescent="0.25">
      <c r="A20" s="8" t="s">
        <v>8344</v>
      </c>
      <c r="B20" s="9"/>
      <c r="C20" s="9"/>
      <c r="D20" s="9"/>
      <c r="E20" s="9">
        <v>40</v>
      </c>
      <c r="F20" s="9">
        <v>40</v>
      </c>
    </row>
    <row r="21" spans="1:6" x14ac:dyDescent="0.25">
      <c r="A21" s="8" t="s">
        <v>8350</v>
      </c>
      <c r="B21" s="9"/>
      <c r="C21" s="9"/>
      <c r="D21" s="9">
        <v>6</v>
      </c>
      <c r="E21" s="9">
        <v>34</v>
      </c>
      <c r="F21" s="9">
        <v>40</v>
      </c>
    </row>
    <row r="22" spans="1:6" x14ac:dyDescent="0.25">
      <c r="A22" s="8" t="s">
        <v>8319</v>
      </c>
      <c r="B22" s="9">
        <v>60</v>
      </c>
      <c r="C22" s="9">
        <v>120</v>
      </c>
      <c r="D22" s="9"/>
      <c r="E22" s="9">
        <v>20</v>
      </c>
      <c r="F22" s="9">
        <v>200</v>
      </c>
    </row>
    <row r="23" spans="1:6" x14ac:dyDescent="0.25">
      <c r="A23" s="8" t="s">
        <v>8325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8340</v>
      </c>
      <c r="B24" s="9"/>
      <c r="C24" s="9"/>
      <c r="D24" s="9"/>
      <c r="E24" s="9">
        <v>20</v>
      </c>
      <c r="F24" s="9">
        <v>20</v>
      </c>
    </row>
    <row r="25" spans="1:6" x14ac:dyDescent="0.25">
      <c r="A25" s="8" t="s">
        <v>8354</v>
      </c>
      <c r="B25" s="9"/>
      <c r="C25" s="9">
        <v>11</v>
      </c>
      <c r="D25" s="9"/>
      <c r="E25" s="9">
        <v>9</v>
      </c>
      <c r="F25" s="9">
        <v>20</v>
      </c>
    </row>
    <row r="26" spans="1:6" x14ac:dyDescent="0.25">
      <c r="A26" s="8" t="s">
        <v>8332</v>
      </c>
      <c r="B26" s="9"/>
      <c r="C26" s="9">
        <v>100</v>
      </c>
      <c r="D26" s="9"/>
      <c r="E26" s="9"/>
      <c r="F26" s="9">
        <v>100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8314</v>
      </c>
      <c r="B28" s="9"/>
      <c r="C28" s="9">
        <v>100</v>
      </c>
      <c r="D28" s="9"/>
      <c r="E28" s="9"/>
      <c r="F28" s="9">
        <v>100</v>
      </c>
    </row>
    <row r="29" spans="1:6" x14ac:dyDescent="0.25">
      <c r="A29" s="8" t="s">
        <v>8342</v>
      </c>
      <c r="B29" s="9">
        <v>20</v>
      </c>
      <c r="C29" s="9"/>
      <c r="D29" s="9"/>
      <c r="E29" s="9"/>
      <c r="F29" s="9">
        <v>20</v>
      </c>
    </row>
    <row r="30" spans="1:6" x14ac:dyDescent="0.25">
      <c r="A30" s="8" t="s">
        <v>8346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8343</v>
      </c>
      <c r="B31" s="9"/>
      <c r="C31" s="9">
        <v>20</v>
      </c>
      <c r="D31" s="9"/>
      <c r="E31" s="9"/>
      <c r="F31" s="9">
        <v>20</v>
      </c>
    </row>
    <row r="32" spans="1:6" x14ac:dyDescent="0.25">
      <c r="A32" s="8" t="s">
        <v>8318</v>
      </c>
      <c r="B32" s="9">
        <v>100</v>
      </c>
      <c r="C32" s="9">
        <v>60</v>
      </c>
      <c r="D32" s="9"/>
      <c r="E32" s="9"/>
      <c r="F32" s="9">
        <v>160</v>
      </c>
    </row>
    <row r="33" spans="1:6" x14ac:dyDescent="0.25">
      <c r="A33" s="8" t="s">
        <v>8312</v>
      </c>
      <c r="B33" s="9"/>
      <c r="C33" s="9">
        <v>80</v>
      </c>
      <c r="D33" s="9"/>
      <c r="E33" s="9"/>
      <c r="F33" s="9">
        <v>80</v>
      </c>
    </row>
    <row r="34" spans="1:6" x14ac:dyDescent="0.25">
      <c r="A34" s="8" t="s">
        <v>8333</v>
      </c>
      <c r="B34" s="9"/>
      <c r="C34" s="9">
        <v>40</v>
      </c>
      <c r="D34" s="9"/>
      <c r="E34" s="9"/>
      <c r="F34" s="9">
        <v>40</v>
      </c>
    </row>
    <row r="35" spans="1:6" x14ac:dyDescent="0.25">
      <c r="A35" s="8" t="s">
        <v>8326</v>
      </c>
      <c r="B35" s="9"/>
      <c r="C35" s="9">
        <v>60</v>
      </c>
      <c r="D35" s="9"/>
      <c r="E35" s="9"/>
      <c r="F35" s="9">
        <v>60</v>
      </c>
    </row>
    <row r="36" spans="1:6" x14ac:dyDescent="0.25">
      <c r="A36" s="8" t="s">
        <v>8322</v>
      </c>
      <c r="B36" s="9"/>
      <c r="C36" s="9">
        <v>40</v>
      </c>
      <c r="D36" s="9"/>
      <c r="E36" s="9"/>
      <c r="F36" s="9">
        <v>40</v>
      </c>
    </row>
    <row r="37" spans="1:6" x14ac:dyDescent="0.25">
      <c r="A37" s="8" t="s">
        <v>8335</v>
      </c>
      <c r="B37" s="9">
        <v>20</v>
      </c>
      <c r="C37" s="9">
        <v>120</v>
      </c>
      <c r="D37" s="9"/>
      <c r="E37" s="9"/>
      <c r="F37" s="9">
        <v>140</v>
      </c>
    </row>
    <row r="38" spans="1:6" x14ac:dyDescent="0.25">
      <c r="A38" s="8" t="s">
        <v>8330</v>
      </c>
      <c r="B38" s="9">
        <v>24</v>
      </c>
      <c r="C38" s="9"/>
      <c r="D38" s="9"/>
      <c r="E38" s="9"/>
      <c r="F38" s="9">
        <v>24</v>
      </c>
    </row>
    <row r="39" spans="1:6" x14ac:dyDescent="0.25">
      <c r="A39" s="8" t="s">
        <v>8339</v>
      </c>
      <c r="B39" s="9">
        <v>10</v>
      </c>
      <c r="C39" s="9">
        <v>47</v>
      </c>
      <c r="D39" s="9"/>
      <c r="E39" s="9"/>
      <c r="F39" s="9">
        <v>57</v>
      </c>
    </row>
    <row r="40" spans="1:6" x14ac:dyDescent="0.25">
      <c r="A40" s="8" t="s">
        <v>8351</v>
      </c>
      <c r="B40" s="9"/>
      <c r="C40" s="9">
        <v>20</v>
      </c>
      <c r="D40" s="9"/>
      <c r="E40" s="9"/>
      <c r="F40" s="9">
        <v>20</v>
      </c>
    </row>
    <row r="41" spans="1:6" x14ac:dyDescent="0.25">
      <c r="A41" s="8" t="s">
        <v>8341</v>
      </c>
      <c r="B41" s="9"/>
      <c r="C41" s="9">
        <v>20</v>
      </c>
      <c r="D41" s="9"/>
      <c r="E41" s="9"/>
      <c r="F41" s="9">
        <v>20</v>
      </c>
    </row>
    <row r="42" spans="1:6" x14ac:dyDescent="0.25">
      <c r="A42" s="8" t="s">
        <v>8356</v>
      </c>
      <c r="B42" s="9"/>
      <c r="C42" s="9">
        <v>40</v>
      </c>
      <c r="D42" s="9"/>
      <c r="E42" s="9"/>
      <c r="F42" s="9">
        <v>40</v>
      </c>
    </row>
    <row r="43" spans="1:6" x14ac:dyDescent="0.25">
      <c r="A43" s="8" t="s">
        <v>8338</v>
      </c>
      <c r="B43" s="9">
        <v>20</v>
      </c>
      <c r="C43" s="9"/>
      <c r="D43" s="9"/>
      <c r="E43" s="9"/>
      <c r="F43" s="9">
        <v>20</v>
      </c>
    </row>
    <row r="44" spans="1:6" x14ac:dyDescent="0.25">
      <c r="A44" s="8" t="s">
        <v>8311</v>
      </c>
      <c r="B44" s="9">
        <v>40</v>
      </c>
      <c r="C44" s="9"/>
      <c r="D44" s="9"/>
      <c r="E44" s="9"/>
      <c r="F44" s="9">
        <v>40</v>
      </c>
    </row>
    <row r="45" spans="1:6" x14ac:dyDescent="0.25">
      <c r="A45" s="8" t="s">
        <v>8345</v>
      </c>
      <c r="B45" s="9"/>
      <c r="C45" s="9">
        <v>40</v>
      </c>
      <c r="D45" s="9">
        <v>20</v>
      </c>
      <c r="E45" s="9"/>
      <c r="F45" s="9">
        <v>60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0F6C-0DA9-4F83-B276-76A9EEBAC6D1}">
  <sheetPr codeName="Sheet4"/>
  <dimension ref="A1:F14"/>
  <sheetViews>
    <sheetView workbookViewId="0">
      <selection activeCell="E9" sqref="E9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8364</v>
      </c>
      <c r="B3" s="7" t="s">
        <v>8360</v>
      </c>
    </row>
    <row r="4" spans="1:6" x14ac:dyDescent="0.2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8329</v>
      </c>
      <c r="B5" s="9">
        <v>24</v>
      </c>
      <c r="C5" s="9"/>
      <c r="D5" s="9"/>
      <c r="E5" s="9"/>
      <c r="F5" s="9">
        <v>24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8320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5">
      <c r="A9" s="8" t="s">
        <v>8336</v>
      </c>
      <c r="B9" s="9"/>
      <c r="C9" s="9">
        <v>117</v>
      </c>
      <c r="D9" s="9"/>
      <c r="E9" s="9">
        <v>103</v>
      </c>
      <c r="F9" s="9">
        <v>220</v>
      </c>
    </row>
    <row r="10" spans="1:6" x14ac:dyDescent="0.25">
      <c r="A10" s="8" t="s">
        <v>8317</v>
      </c>
      <c r="B10" s="9">
        <v>178</v>
      </c>
      <c r="C10" s="9">
        <v>213</v>
      </c>
      <c r="D10" s="9"/>
      <c r="E10" s="9">
        <v>209</v>
      </c>
      <c r="F10" s="9">
        <v>600</v>
      </c>
    </row>
    <row r="11" spans="1:6" x14ac:dyDescent="0.25">
      <c r="A11" s="8" t="s">
        <v>8308</v>
      </c>
      <c r="B11" s="9">
        <v>40</v>
      </c>
      <c r="C11" s="9">
        <v>180</v>
      </c>
      <c r="D11" s="9"/>
      <c r="E11" s="9">
        <v>300</v>
      </c>
      <c r="F11" s="9">
        <v>520</v>
      </c>
    </row>
    <row r="12" spans="1:6" x14ac:dyDescent="0.25">
      <c r="A12" s="8" t="s">
        <v>8323</v>
      </c>
      <c r="B12" s="9">
        <v>20</v>
      </c>
      <c r="C12" s="9">
        <v>120</v>
      </c>
      <c r="D12" s="9">
        <v>20</v>
      </c>
      <c r="E12" s="9">
        <v>540</v>
      </c>
      <c r="F12" s="9">
        <v>700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165" zoomScaleNormal="100" workbookViewId="0">
      <selection activeCell="G7" sqref="G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140625" customWidth="1"/>
    <col min="16" max="16" width="19" style="6" customWidth="1"/>
    <col min="17" max="17" width="13.42578125" bestFit="1" customWidth="1"/>
    <col min="18" max="18" width="18.28515625" bestFit="1" customWidth="1"/>
    <col min="19" max="19" width="28" style="11" bestFit="1" customWidth="1"/>
    <col min="20" max="20" width="2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1" t="s">
        <v>8306</v>
      </c>
      <c r="P1" s="5" t="s">
        <v>8307</v>
      </c>
      <c r="Q1" s="1" t="s">
        <v>8358</v>
      </c>
      <c r="R1" s="1" t="s">
        <v>8359</v>
      </c>
      <c r="S1" s="10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 t="shared" ref="O2:O65" si="0">ROUND((E2/D2)  *100,0)</f>
        <v>137</v>
      </c>
      <c r="P2" s="6">
        <f t="shared" ref="P2:P65" si="1">(E2/L2)</f>
        <v>63.917582417582416</v>
      </c>
      <c r="Q2" t="s">
        <v>8308</v>
      </c>
      <c r="R2" t="s">
        <v>8309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si="0"/>
        <v>143</v>
      </c>
      <c r="P3" s="6">
        <f t="shared" si="1"/>
        <v>185.48101265822785</v>
      </c>
      <c r="Q3" t="s">
        <v>8308</v>
      </c>
      <c r="R3" t="s">
        <v>8309</v>
      </c>
      <c r="S3" s="11">
        <f t="shared" si="2"/>
        <v>42766.600497685184</v>
      </c>
      <c r="T3" s="11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6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6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6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6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6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6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6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6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6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6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6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6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6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6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6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6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6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6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6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6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6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6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6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6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6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6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6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6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6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6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6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6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6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6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6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6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6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6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6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6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6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6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6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6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6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6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6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6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6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6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6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ref="O66:O129" si="4">ROUND((E66/D66)  *100,0)</f>
        <v>173</v>
      </c>
      <c r="P66" s="6">
        <f t="shared" ref="P66:P129" si="5">(E66/L66)</f>
        <v>86.666666666666671</v>
      </c>
      <c r="Q66" t="s">
        <v>8308</v>
      </c>
      <c r="R66" t="s">
        <v>8310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si="4"/>
        <v>108</v>
      </c>
      <c r="P67" s="6">
        <f t="shared" si="5"/>
        <v>132.05263157894737</v>
      </c>
      <c r="Q67" t="s">
        <v>8308</v>
      </c>
      <c r="R67" t="s">
        <v>8310</v>
      </c>
      <c r="S67" s="11">
        <f t="shared" si="6"/>
        <v>41835.821226851855</v>
      </c>
      <c r="T67" s="11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ref="O130:O193" si="8">ROUND((E130/D130)  *100,0)</f>
        <v>2</v>
      </c>
      <c r="P130" s="6">
        <f t="shared" ref="P130:P193" si="9">(E130/L130)</f>
        <v>311.16666666666669</v>
      </c>
      <c r="Q130" t="s">
        <v>8308</v>
      </c>
      <c r="R130" t="s">
        <v>8311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si="8"/>
        <v>0</v>
      </c>
      <c r="P131" s="6" t="e">
        <f t="shared" si="9"/>
        <v>#DIV/0!</v>
      </c>
      <c r="Q131" t="s">
        <v>8308</v>
      </c>
      <c r="R131" t="s">
        <v>8311</v>
      </c>
      <c r="S131" s="11">
        <f t="shared" si="10"/>
        <v>41882.937303240738</v>
      </c>
      <c r="T131" s="11">
        <f t="shared" si="11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ref="O194:O257" si="12">ROUND((E194/D194)  *100,0)</f>
        <v>0</v>
      </c>
      <c r="P194" s="6">
        <f t="shared" ref="P194:P257" si="13">(E194/L194)</f>
        <v>5.666666666666667</v>
      </c>
      <c r="Q194" t="s">
        <v>8308</v>
      </c>
      <c r="R194" t="s">
        <v>8312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si="12"/>
        <v>0</v>
      </c>
      <c r="P195" s="6" t="e">
        <f t="shared" si="13"/>
        <v>#DIV/0!</v>
      </c>
      <c r="Q195" t="s">
        <v>8308</v>
      </c>
      <c r="R195" t="s">
        <v>8312</v>
      </c>
      <c r="S195" s="11">
        <f t="shared" si="14"/>
        <v>41911.934791666667</v>
      </c>
      <c r="T195" s="11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ref="O258:O321" si="16">ROUND((E258/D258)  *100,0)</f>
        <v>139</v>
      </c>
      <c r="P258" s="6">
        <f t="shared" ref="P258:P321" si="17">(E258/L258)</f>
        <v>65.756363636363631</v>
      </c>
      <c r="Q258" t="s">
        <v>8308</v>
      </c>
      <c r="R258" t="s">
        <v>8313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si="16"/>
        <v>107</v>
      </c>
      <c r="P259" s="6">
        <f t="shared" si="17"/>
        <v>66.70405357142856</v>
      </c>
      <c r="Q259" t="s">
        <v>8308</v>
      </c>
      <c r="R259" t="s">
        <v>8313</v>
      </c>
      <c r="S259" s="11">
        <f t="shared" si="18"/>
        <v>42479.626875000002</v>
      </c>
      <c r="T259" s="11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ref="O322:O385" si="20">ROUND((E322/D322)  *100,0)</f>
        <v>107</v>
      </c>
      <c r="P322" s="6">
        <f t="shared" ref="P322:P385" si="21">(E322/L322)</f>
        <v>134.91139240506328</v>
      </c>
      <c r="Q322" t="s">
        <v>8308</v>
      </c>
      <c r="R322" t="s">
        <v>8313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si="20"/>
        <v>103</v>
      </c>
      <c r="P323" s="6">
        <f t="shared" si="21"/>
        <v>106.62314540059347</v>
      </c>
      <c r="Q323" t="s">
        <v>8308</v>
      </c>
      <c r="R323" t="s">
        <v>8313</v>
      </c>
      <c r="S323" s="11">
        <f t="shared" si="22"/>
        <v>42647.446597222224</v>
      </c>
      <c r="T323" s="11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ref="O386:O449" si="24">ROUND((E386/D386)  *100,0)</f>
        <v>112</v>
      </c>
      <c r="P386" s="6">
        <f t="shared" ref="P386:P449" si="25">(E386/L386)</f>
        <v>58.540469973890339</v>
      </c>
      <c r="Q386" t="s">
        <v>8308</v>
      </c>
      <c r="R386" t="s">
        <v>8313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si="24"/>
        <v>106</v>
      </c>
      <c r="P387" s="6">
        <f t="shared" si="25"/>
        <v>111.79535864978902</v>
      </c>
      <c r="Q387" t="s">
        <v>8308</v>
      </c>
      <c r="R387" t="s">
        <v>8313</v>
      </c>
      <c r="S387" s="11">
        <f t="shared" si="26"/>
        <v>41934.584502314814</v>
      </c>
      <c r="T387" s="11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ref="O450:O513" si="28">ROUND((E450/D450)  *100,0)</f>
        <v>3</v>
      </c>
      <c r="P450" s="6">
        <f t="shared" ref="P450:P513" si="29">(E450/L450)</f>
        <v>20.502500000000001</v>
      </c>
      <c r="Q450" t="s">
        <v>8308</v>
      </c>
      <c r="R450" t="s">
        <v>8314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si="28"/>
        <v>2</v>
      </c>
      <c r="P451" s="6">
        <f t="shared" si="29"/>
        <v>9</v>
      </c>
      <c r="Q451" t="s">
        <v>8308</v>
      </c>
      <c r="R451" t="s">
        <v>8314</v>
      </c>
      <c r="S451" s="11">
        <f t="shared" si="30"/>
        <v>41534.568113425928</v>
      </c>
      <c r="T451" s="11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ref="O514:O577" si="32">ROUND((E514/D514)  *100,0)</f>
        <v>0</v>
      </c>
      <c r="P514" s="6">
        <f t="shared" ref="P514:P577" si="33">(E514/L514)</f>
        <v>5.5</v>
      </c>
      <c r="Q514" t="s">
        <v>8308</v>
      </c>
      <c r="R514" t="s">
        <v>8314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si="32"/>
        <v>14</v>
      </c>
      <c r="P515" s="6">
        <f t="shared" si="33"/>
        <v>102.38235294117646</v>
      </c>
      <c r="Q515" t="s">
        <v>8308</v>
      </c>
      <c r="R515" t="s">
        <v>8314</v>
      </c>
      <c r="S515" s="11">
        <f t="shared" si="34"/>
        <v>42552.653993055559</v>
      </c>
      <c r="T515" s="11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 s="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 s="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 s="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 s="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 s="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 s="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 s="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 s="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 s="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 s="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 s="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 s="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 s="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 s="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 s="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 s="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 s="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 s="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 s="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 s="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 s="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 s="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 s="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 s="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 s="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 s="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 s="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 s="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 s="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 s="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 s="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 s="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 s="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 s="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 s="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 s="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 s="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 s="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 s="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 s="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 s="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 s="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 s="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 s="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 s="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 s="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ref="O578:O641" si="36">ROUND((E578/D578)  *100,0)</f>
        <v>0</v>
      </c>
      <c r="P578" s="6">
        <f t="shared" ref="P578:P641" si="37">(E578/L578)</f>
        <v>1</v>
      </c>
      <c r="Q578" t="s">
        <v>8317</v>
      </c>
      <c r="R578" t="s">
        <v>8318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si="36"/>
        <v>0</v>
      </c>
      <c r="P579" s="6">
        <f t="shared" si="37"/>
        <v>10</v>
      </c>
      <c r="Q579" t="s">
        <v>8317</v>
      </c>
      <c r="R579" t="s">
        <v>8318</v>
      </c>
      <c r="S579" s="11">
        <f t="shared" si="38"/>
        <v>42450.589143518519</v>
      </c>
      <c r="T579" s="11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 s="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 s="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 s="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 s="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 s="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 s="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 s="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 s="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 s="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 s="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 s="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 s="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 s="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 s="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 s="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 s="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 s="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 s="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 s="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 s="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 s="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 s="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 s="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 s="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 s="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 s="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 s="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 s="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 s="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 s="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ref="O642:O705" si="40">ROUND((E642/D642)  *100,0)</f>
        <v>144</v>
      </c>
      <c r="P642" s="6">
        <f t="shared" ref="P642:P705" si="41">(E642/L642)</f>
        <v>50.5</v>
      </c>
      <c r="Q642" t="s">
        <v>8317</v>
      </c>
      <c r="R642" t="s">
        <v>8319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si="40"/>
        <v>119</v>
      </c>
      <c r="P643" s="6">
        <f t="shared" si="41"/>
        <v>151.31746031746033</v>
      </c>
      <c r="Q643" t="s">
        <v>8317</v>
      </c>
      <c r="R643" t="s">
        <v>8319</v>
      </c>
      <c r="S643" s="11">
        <f t="shared" si="42"/>
        <v>42199.57</v>
      </c>
      <c r="T643" s="11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 s="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 s="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 s="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 s="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 s="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 s="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 s="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 s="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 s="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 s="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 s="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 s="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 s="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 s="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 s="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 s="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 s="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 s="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 s="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 s="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 s="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 s="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 s="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 s="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 s="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 s="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 s="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 s="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 s="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 s="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 s="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 s="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 s="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 s="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 s="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 s="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 s="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 s="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 s="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 s="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 s="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 s="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 s="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 s="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 s="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 s="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 s="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 s="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 s="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 s="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 s="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 s="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 s="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 s="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 s="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 s="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 s="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 s="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 s="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 s="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 s="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ref="O706:O769" si="44">ROUND((E706/D706)  *100,0)</f>
        <v>1</v>
      </c>
      <c r="P706" s="6">
        <f t="shared" ref="P706:P769" si="45">(E706/L706)</f>
        <v>120.25</v>
      </c>
      <c r="Q706" t="s">
        <v>8317</v>
      </c>
      <c r="R706" t="s">
        <v>8319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si="44"/>
        <v>1</v>
      </c>
      <c r="P707" s="6">
        <f t="shared" si="45"/>
        <v>195.4</v>
      </c>
      <c r="Q707" t="s">
        <v>8317</v>
      </c>
      <c r="R707" t="s">
        <v>8319</v>
      </c>
      <c r="S707" s="11">
        <f t="shared" si="46"/>
        <v>42726.491643518515</v>
      </c>
      <c r="T707" s="11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 s="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 s="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 s="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 s="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 s="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 s="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 s="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 s="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 s="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 s="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 s="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 s="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 s="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 s="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 s="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 s="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 s="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 s="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 s="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 s="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 s="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 s="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 s="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 s="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 s="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 s="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 s="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 s="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 s="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 s="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 s="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 s="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 s="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 s="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 s="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 s="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 s="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 s="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 s="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 s="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 s="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 s="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 s="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 s="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 s="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 s="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 s="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 s="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 s="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 s="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 s="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 s="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 s="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 s="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 s="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 s="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ref="O770:O833" si="48">ROUND((E770/D770)  *100,0)</f>
        <v>0</v>
      </c>
      <c r="P770" s="6" t="e">
        <f t="shared" ref="P770:P833" si="49">(E770/L770)</f>
        <v>#DIV/0!</v>
      </c>
      <c r="Q770" t="s">
        <v>8320</v>
      </c>
      <c r="R770" t="s">
        <v>8322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si="48"/>
        <v>41</v>
      </c>
      <c r="P771" s="6">
        <f t="shared" si="49"/>
        <v>31.846153846153847</v>
      </c>
      <c r="Q771" t="s">
        <v>8320</v>
      </c>
      <c r="R771" t="s">
        <v>8322</v>
      </c>
      <c r="S771" s="11">
        <f t="shared" si="50"/>
        <v>41604.996458333335</v>
      </c>
      <c r="T771" s="11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 s="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 s="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 s="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 s="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 s="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 s="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 s="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 s="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 s="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 s="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 s="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 s="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 s="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 s="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 s="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 s="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 s="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 s="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 s="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 s="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 s="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 s="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 s="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 s="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 s="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 s="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 s="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 s="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 s="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 s="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 s="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 s="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 s="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 s="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 s="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 s="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 s="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 s="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 s="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 s="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 s="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 s="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 s="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 s="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 s="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 s="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 s="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 s="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 s="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 s="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 s="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 s="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 s="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 s="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 s="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 s="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 s="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 s="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ref="O834:O897" si="52">ROUND((E834/D834)  *100,0)</f>
        <v>101</v>
      </c>
      <c r="P834" s="6">
        <f t="shared" ref="P834:P897" si="53">(E834/L834)</f>
        <v>97.993896103896105</v>
      </c>
      <c r="Q834" t="s">
        <v>8323</v>
      </c>
      <c r="R834" t="s">
        <v>8324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si="52"/>
        <v>102</v>
      </c>
      <c r="P835" s="6">
        <f t="shared" si="53"/>
        <v>148.78048780487805</v>
      </c>
      <c r="Q835" t="s">
        <v>8323</v>
      </c>
      <c r="R835" t="s">
        <v>8324</v>
      </c>
      <c r="S835" s="11">
        <f t="shared" si="54"/>
        <v>41718.878182870372</v>
      </c>
      <c r="T835" s="11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 s="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 s="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 s="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 s="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 s="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 s="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 s="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 s="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 s="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 s="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 s="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 s="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 s="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 s="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 s="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 s="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 s="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 s="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 s="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 s="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 s="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 s="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 s="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 s="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 s="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 s="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 s="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 s="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 s="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 s="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 s="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 s="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 s="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 s="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 s="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 s="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 s="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 s="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 s="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 s="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 s="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 s="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 s="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 s="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 s="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 s="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 s="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 s="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 s="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 s="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 s="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 s="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 s="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 s="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ref="O898:O961" si="56">ROUND((E898/D898)  *100,0)</f>
        <v>40</v>
      </c>
      <c r="P898" s="6">
        <f t="shared" ref="P898:P961" si="57">(E898/L898)</f>
        <v>44.444444444444443</v>
      </c>
      <c r="Q898" t="s">
        <v>8323</v>
      </c>
      <c r="R898" t="s">
        <v>8327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si="56"/>
        <v>0</v>
      </c>
      <c r="P899" s="6" t="e">
        <f t="shared" si="57"/>
        <v>#DIV/0!</v>
      </c>
      <c r="Q899" t="s">
        <v>8323</v>
      </c>
      <c r="R899" t="s">
        <v>8327</v>
      </c>
      <c r="S899" s="11">
        <f t="shared" si="58"/>
        <v>41211.688750000001</v>
      </c>
      <c r="T899" s="11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 s="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 s="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 s="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 s="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 s="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 s="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 s="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 s="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 s="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 s="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 s="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 s="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 s="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 s="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 s="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 s="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 s="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 s="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 s="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 s="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 s="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 s="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 s="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 s="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 s="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 s="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 s="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 s="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 s="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 s="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 s="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 s="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 s="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 s="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 s="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 s="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 s="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 s="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 s="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 s="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 s="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 s="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 s="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 s="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 s="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 s="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 s="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ref="O962:O1025" si="60">ROUND((E962/D962)  *100,0)</f>
        <v>46</v>
      </c>
      <c r="P962" s="6">
        <f t="shared" ref="P962:P1025" si="61">(E962/L962)</f>
        <v>136.46276595744681</v>
      </c>
      <c r="Q962" t="s">
        <v>8317</v>
      </c>
      <c r="R962" t="s">
        <v>8319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si="60"/>
        <v>42</v>
      </c>
      <c r="P963" s="6">
        <f t="shared" si="61"/>
        <v>364.35454545454547</v>
      </c>
      <c r="Q963" t="s">
        <v>8317</v>
      </c>
      <c r="R963" t="s">
        <v>8319</v>
      </c>
      <c r="S963" s="11">
        <f t="shared" si="62"/>
        <v>42740.693692129629</v>
      </c>
      <c r="T963" s="11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 s="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 s="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 s="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 s="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 s="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 s="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 s="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 s="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 s="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 s="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 s="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 s="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 s="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 s="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 s="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 s="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 s="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 s="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 s="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 s="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 s="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 s="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 s="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 s="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 s="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 s="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 s="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 s="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 s="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 s="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 s="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 s="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 s="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 s="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 s="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 s="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 s="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 s="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 s="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 s="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 s="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 s="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 s="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 s="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 s="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 s="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 s="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 s="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 s="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 s="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 s="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 s="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 s="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 s="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 s="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 s="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 s="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ref="O1026:O1089" si="64">ROUND((E1026/D1026)  *100,0)</f>
        <v>119</v>
      </c>
      <c r="P1026" s="6">
        <f t="shared" ref="P1026:P1089" si="65">(E1026/L1026)</f>
        <v>388.9762295081967</v>
      </c>
      <c r="Q1026" t="s">
        <v>8323</v>
      </c>
      <c r="R1026" t="s">
        <v>8328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si="64"/>
        <v>110</v>
      </c>
      <c r="P1027" s="6">
        <f t="shared" si="65"/>
        <v>71.848571428571432</v>
      </c>
      <c r="Q1027" t="s">
        <v>8323</v>
      </c>
      <c r="R1027" t="s">
        <v>8328</v>
      </c>
      <c r="S1027" s="11">
        <f t="shared" si="66"/>
        <v>42049.833761574075</v>
      </c>
      <c r="T1027" s="11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 s="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 s="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 s="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 s="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 s="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 s="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 s="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 s="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 s="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 s="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 s="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 s="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 s="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 s="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 s="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 s="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 s="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 s="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 s="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 s="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 s="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 s="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 s="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 s="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 s="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 s="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 s="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 s="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 s="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 s="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 s="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 s="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 s="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 s="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 s="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 s="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 s="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ref="O1090:O1153" si="68">ROUND((E1090/D1090)  *100,0)</f>
        <v>14</v>
      </c>
      <c r="P1090" s="6">
        <f t="shared" ref="P1090:P1153" si="69">(E1090/L1090)</f>
        <v>43.41727891156463</v>
      </c>
      <c r="Q1090" t="s">
        <v>8331</v>
      </c>
      <c r="R1090" t="s">
        <v>8332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si="68"/>
        <v>8</v>
      </c>
      <c r="P1091" s="6">
        <f t="shared" si="69"/>
        <v>23.959183673469386</v>
      </c>
      <c r="Q1091" t="s">
        <v>8331</v>
      </c>
      <c r="R1091" t="s">
        <v>8332</v>
      </c>
      <c r="S1091" s="11">
        <f t="shared" si="70"/>
        <v>42151.189525462964</v>
      </c>
      <c r="T1091" s="11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 s="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 s="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 s="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 s="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 s="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 s="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 s="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 s="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 s="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 s="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 s="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 s="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 s="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 s="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 s="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 s="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 s="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 s="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 s="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 s="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 s="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 s="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 s="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 s="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 s="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 s="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 s="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 s="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 s="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 s="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 s="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 s="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 s="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 s="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 s="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 s="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 s="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 s="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 s="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 s="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 s="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 s="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 s="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 s="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 s="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 s="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 s="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 s="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 s="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ref="O1154:O1217" si="72">ROUND((E1154/D1154)  *100,0)</f>
        <v>6</v>
      </c>
      <c r="P1154" s="6">
        <f t="shared" ref="P1154:P1217" si="73">(E1154/L1154)</f>
        <v>60.733333333333334</v>
      </c>
      <c r="Q1154" t="s">
        <v>8334</v>
      </c>
      <c r="R1154" t="s">
        <v>8335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si="72"/>
        <v>1</v>
      </c>
      <c r="P1155" s="6">
        <f t="shared" si="73"/>
        <v>50</v>
      </c>
      <c r="Q1155" t="s">
        <v>8334</v>
      </c>
      <c r="R1155" t="s">
        <v>8335</v>
      </c>
      <c r="S1155" s="11">
        <f t="shared" si="74"/>
        <v>42143.714178240742</v>
      </c>
      <c r="T1155" s="11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 s="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 s="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 s="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 s="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 s="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 s="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 s="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 s="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 s="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 s="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 s="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 s="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 s="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 s="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 s="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 s="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 s="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 s="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 s="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 s="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 s="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 s="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 s="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 s="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 s="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 s="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 s="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 s="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 s="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 s="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 s="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 s="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 s="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 s="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 s="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 s="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 s="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 s="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 s="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 s="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 s="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 s="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 s="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 s="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 s="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 s="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 s="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 s="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 s="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 s="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 s="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 s="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 s="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 s="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ref="O1218:O1281" si="76">ROUND((E1218/D1218)  *100,0)</f>
        <v>146</v>
      </c>
      <c r="P1218" s="6">
        <f t="shared" ref="P1218:P1281" si="77">(E1218/L1218)</f>
        <v>91.882882882882882</v>
      </c>
      <c r="Q1218" t="s">
        <v>8336</v>
      </c>
      <c r="R1218" t="s">
        <v>8337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si="76"/>
        <v>103</v>
      </c>
      <c r="P1219" s="6">
        <f t="shared" si="77"/>
        <v>148.57377049180329</v>
      </c>
      <c r="Q1219" t="s">
        <v>8336</v>
      </c>
      <c r="R1219" t="s">
        <v>8337</v>
      </c>
      <c r="S1219" s="11">
        <f t="shared" si="78"/>
        <v>42535.809490740736</v>
      </c>
      <c r="T1219" s="11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 s="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 s="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 s="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 s="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 s="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 s="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 s="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 s="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 s="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 s="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 s="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 s="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 s="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 s="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 s="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 s="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 s="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 s="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 s="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 s="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 s="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 s="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 s="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 s="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 s="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 s="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 s="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 s="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 s="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 s="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 s="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 s="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 s="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 s="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 s="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 s="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 s="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 s="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 s="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 s="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 s="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 s="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 s="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 s="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 s="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 s="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 s="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 s="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 s="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 s="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 s="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 s="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 s="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 s="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 s="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ref="O1282:O1345" si="80">ROUND((E1282/D1282)  *100,0)</f>
        <v>111</v>
      </c>
      <c r="P1282" s="6">
        <f t="shared" ref="P1282:P1345" si="81">(E1282/L1282)</f>
        <v>127.97523076923076</v>
      </c>
      <c r="Q1282" t="s">
        <v>8323</v>
      </c>
      <c r="R1282" t="s">
        <v>8324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si="80"/>
        <v>111</v>
      </c>
      <c r="P1283" s="6">
        <f t="shared" si="81"/>
        <v>104.72972972972973</v>
      </c>
      <c r="Q1283" t="s">
        <v>8323</v>
      </c>
      <c r="R1283" t="s">
        <v>8324</v>
      </c>
      <c r="S1283" s="11">
        <f t="shared" si="82"/>
        <v>41463.743472222224</v>
      </c>
      <c r="T1283" s="11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 s="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 s="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 s="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 s="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 s="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 s="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 s="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 s="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 s="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 s="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 s="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 s="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 s="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 s="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 s="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 s="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 s="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 s="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 s="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 s="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 s="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 s="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 s="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 s="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 s="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 s="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 s="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 s="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 s="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 s="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 s="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 s="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 s="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 s="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 s="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 s="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 s="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 s="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 s="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 s="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 s="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 s="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 s="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 s="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 s="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 s="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 s="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 s="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 s="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 s="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 s="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 s="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 s="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ref="O1346:O1409" si="84">ROUND((E1346/D1346)  *100,0)</f>
        <v>378</v>
      </c>
      <c r="P1346" s="6">
        <f t="shared" ref="P1346:P1409" si="85">(E1346/L1346)</f>
        <v>40.762589928057551</v>
      </c>
      <c r="Q1346" t="s">
        <v>8320</v>
      </c>
      <c r="R1346" t="s">
        <v>8321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si="84"/>
        <v>125</v>
      </c>
      <c r="P1347" s="6">
        <f t="shared" si="85"/>
        <v>53.571428571428569</v>
      </c>
      <c r="Q1347" t="s">
        <v>8320</v>
      </c>
      <c r="R1347" t="s">
        <v>8321</v>
      </c>
      <c r="S1347" s="11">
        <f t="shared" si="86"/>
        <v>41799.814340277779</v>
      </c>
      <c r="T1347" s="11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 s="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 s="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 s="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 s="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 s="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 s="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 s="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 s="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 s="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 s="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 s="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 s="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 s="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 s="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 s="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 s="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 s="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 s="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 s="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 s="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 s="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 s="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 s="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 s="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 s="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 s="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 s="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 s="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 s="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 s="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 s="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 s="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 s="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 s="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 s="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 s="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 s="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 s="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 s="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 s="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 s="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 s="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 s="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 s="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 s="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 s="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 s="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 s="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 s="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 s="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 s="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 s="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 s="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 s="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 s="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 s="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 s="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 s="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 s="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ref="O1410:O1473" si="88">ROUND((E1410/D1410)  *100,0)</f>
        <v>7</v>
      </c>
      <c r="P1410" s="6">
        <f t="shared" ref="P1410:P1473" si="89">(E1410/L1410)</f>
        <v>12</v>
      </c>
      <c r="Q1410" t="s">
        <v>8320</v>
      </c>
      <c r="R1410" t="s">
        <v>8339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si="88"/>
        <v>0</v>
      </c>
      <c r="P1411" s="6" t="e">
        <f t="shared" si="89"/>
        <v>#DIV/0!</v>
      </c>
      <c r="Q1411" t="s">
        <v>8320</v>
      </c>
      <c r="R1411" t="s">
        <v>8339</v>
      </c>
      <c r="S1411" s="11">
        <f t="shared" si="90"/>
        <v>41945.133506944447</v>
      </c>
      <c r="T1411" s="11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 s="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 s="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 s="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 s="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 s="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 s="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 s="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 s="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 s="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 s="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 s="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 s="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 s="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 s="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 s="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 s="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 s="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 s="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 s="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 s="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 s="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 s="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 s="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 s="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 s="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 s="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 s="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 s="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 s="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 s="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 s="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 s="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 s="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 s="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 s="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 s="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 s="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 s="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 s="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 s="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 s="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ref="O1474:O1537" si="92">ROUND((E1474/D1474)  *100,0)</f>
        <v>139</v>
      </c>
      <c r="P1474" s="6">
        <f t="shared" ref="P1474:P1537" si="93">(E1474/L1474)</f>
        <v>103.20238095238095</v>
      </c>
      <c r="Q1474" t="s">
        <v>8320</v>
      </c>
      <c r="R1474" t="s">
        <v>8340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si="92"/>
        <v>121</v>
      </c>
      <c r="P1475" s="6">
        <f t="shared" si="93"/>
        <v>38.462553191489363</v>
      </c>
      <c r="Q1475" t="s">
        <v>8320</v>
      </c>
      <c r="R1475" t="s">
        <v>8340</v>
      </c>
      <c r="S1475" s="11">
        <f t="shared" si="94"/>
        <v>40939.979618055557</v>
      </c>
      <c r="T1475" s="11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 s="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 s="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 s="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 s="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 s="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 s="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 s="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 s="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 s="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 s="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 s="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 s="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 s="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 s="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 s="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 s="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 s="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 s="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 s="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 s="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 s="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 s="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 s="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 s="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 s="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 s="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 s="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 s="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 s="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 s="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 s="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 s="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 s="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 s="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 s="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 s="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 s="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 s="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 s="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 s="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 s="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 s="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 s="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 s="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 s="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 s="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 s="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 s="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 s="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 s="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 s="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 s="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 s="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 s="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 s="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 s="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ref="O1538:O1601" si="96">ROUND((E1538/D1538)  *100,0)</f>
        <v>250</v>
      </c>
      <c r="P1538" s="6">
        <f t="shared" ref="P1538:P1601" si="97">(E1538/L1538)</f>
        <v>66.015406593406595</v>
      </c>
      <c r="Q1538" t="s">
        <v>8336</v>
      </c>
      <c r="R1538" t="s">
        <v>8337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si="96"/>
        <v>180</v>
      </c>
      <c r="P1539" s="6">
        <f t="shared" si="97"/>
        <v>96.375</v>
      </c>
      <c r="Q1539" t="s">
        <v>8336</v>
      </c>
      <c r="R1539" t="s">
        <v>8337</v>
      </c>
      <c r="S1539" s="11">
        <f t="shared" si="98"/>
        <v>42552.315127314811</v>
      </c>
      <c r="T1539" s="11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 s="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 s="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 s="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 s="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 s="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 s="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 s="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 s="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 s="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 s="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 s="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 s="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 s="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 s="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 s="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 s="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 s="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 s="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 s="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 s="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 s="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 s="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 s="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 s="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 s="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 s="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 s="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 s="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 s="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 s="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 s="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 s="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 s="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 s="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 s="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 s="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 s="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 s="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 s="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 s="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 s="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ref="O1602:O1665" si="100">ROUND((E1602/D1602)  *100,0)</f>
        <v>7</v>
      </c>
      <c r="P1602" s="6">
        <f t="shared" ref="P1602:P1665" si="101">(E1602/L1602)</f>
        <v>40.777777777777779</v>
      </c>
      <c r="Q1602" t="s">
        <v>8336</v>
      </c>
      <c r="R1602" t="s">
        <v>8343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si="100"/>
        <v>108</v>
      </c>
      <c r="P1603" s="6">
        <f t="shared" si="101"/>
        <v>48.325535714285714</v>
      </c>
      <c r="Q1603" t="s">
        <v>8323</v>
      </c>
      <c r="R1603" t="s">
        <v>8324</v>
      </c>
      <c r="S1603" s="11">
        <f t="shared" si="102"/>
        <v>40638.092974537038</v>
      </c>
      <c r="T1603" s="11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 s="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 s="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 s="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 s="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 s="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 s="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 s="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 s="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 s="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 s="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 s="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 s="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 s="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 s="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 s="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 s="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 s="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 s="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 s="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 s="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 s="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 s="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 s="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 s="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 s="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 s="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 s="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 s="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 s="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 s="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 s="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 s="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 s="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 s="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 s="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 s="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 s="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 s="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 s="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 s="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 s="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 s="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 s="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 s="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 s="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 s="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 s="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 s="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 s="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 s="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 s="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 s="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 s="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 s="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 s="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 s="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 s="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 s="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 s="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 s="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ref="O1666:O1729" si="104">ROUND((E1666/D1666)  *100,0)</f>
        <v>122</v>
      </c>
      <c r="P1666" s="6">
        <f t="shared" ref="P1666:P1729" si="105">(E1666/L1666)</f>
        <v>34.384494382022467</v>
      </c>
      <c r="Q1666" t="s">
        <v>8323</v>
      </c>
      <c r="R1666" t="s">
        <v>8344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si="104"/>
        <v>119</v>
      </c>
      <c r="P1667" s="6">
        <f t="shared" si="105"/>
        <v>44.956989247311824</v>
      </c>
      <c r="Q1667" t="s">
        <v>8323</v>
      </c>
      <c r="R1667" t="s">
        <v>8344</v>
      </c>
      <c r="S1667" s="11">
        <f t="shared" si="106"/>
        <v>40564.649456018517</v>
      </c>
      <c r="T1667" s="11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 s="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 s="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 s="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 s="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 s="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 s="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 s="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 s="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 s="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 s="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 s="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 s="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 s="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 s="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 s="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 s="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 s="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 s="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 s="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 s="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 s="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 s="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 s="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 s="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 s="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 s="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 s="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 s="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 s="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 s="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 s="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 s="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 s="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 s="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 s="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 s="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 s="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 s="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 s="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 s="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 s="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 s="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 s="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 s="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 s="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 s="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 s="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 s="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 s="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 s="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 s="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 s="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 s="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ref="O1730:O1793" si="108">ROUND((E1730/D1730)  *100,0)</f>
        <v>68</v>
      </c>
      <c r="P1730" s="6">
        <f t="shared" ref="P1730:P1793" si="109">(E1730/L1730)</f>
        <v>122.14285714285714</v>
      </c>
      <c r="Q1730" t="s">
        <v>8323</v>
      </c>
      <c r="R1730" t="s">
        <v>8345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si="108"/>
        <v>0</v>
      </c>
      <c r="P1731" s="6" t="e">
        <f t="shared" si="109"/>
        <v>#DIV/0!</v>
      </c>
      <c r="Q1731" t="s">
        <v>8323</v>
      </c>
      <c r="R1731" t="s">
        <v>8345</v>
      </c>
      <c r="S1731" s="11">
        <f t="shared" si="110"/>
        <v>42471.052152777775</v>
      </c>
      <c r="T1731" s="11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 s="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 s="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 s="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 s="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 s="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 s="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 s="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 s="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 s="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 s="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 s="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 s="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 s="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 s="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 s="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 s="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 s="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 s="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 s="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 s="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 s="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 s="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 s="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 s="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 s="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 s="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 s="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 s="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 s="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 s="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 s="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 s="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 s="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 s="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 s="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 s="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 s="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 s="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 s="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 s="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 s="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 s="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 s="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 s="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 s="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 s="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 s="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 s="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 s="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 s="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 s="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 s="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ref="O1794:O1857" si="112">ROUND((E1794/D1794)  *100,0)</f>
        <v>61</v>
      </c>
      <c r="P1794" s="6">
        <f t="shared" ref="P1794:P1857" si="113">(E1794/L1794)</f>
        <v>109.93525179856115</v>
      </c>
      <c r="Q1794" t="s">
        <v>8336</v>
      </c>
      <c r="R1794" t="s">
        <v>8337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si="112"/>
        <v>1</v>
      </c>
      <c r="P1795" s="6">
        <f t="shared" si="113"/>
        <v>20</v>
      </c>
      <c r="Q1795" t="s">
        <v>8336</v>
      </c>
      <c r="R1795" t="s">
        <v>8337</v>
      </c>
      <c r="S1795" s="11">
        <f t="shared" si="114"/>
        <v>41940.89166666667</v>
      </c>
      <c r="T1795" s="11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 s="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 s="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 s="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 s="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 s="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 s="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 s="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 s="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 s="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 s="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 s="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 s="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 s="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 s="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 s="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 s="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 s="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 s="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 s="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 s="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 s="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 s="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 s="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 s="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 s="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 s="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 s="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 s="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 s="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 s="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 s="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 s="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 s="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 s="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 s="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 s="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 s="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 s="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 s="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 s="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 s="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 s="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 s="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 s="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 s="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 s="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 s="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 s="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 s="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 s="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 s="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 s="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 s="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 s="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 s="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 s="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 s="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 s="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 s="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ref="O1858:O1921" si="116">ROUND((E1858/D1858)  *100,0)</f>
        <v>101</v>
      </c>
      <c r="P1858" s="6">
        <f t="shared" ref="P1858:P1921" si="117">(E1858/L1858)</f>
        <v>53.289473684210527</v>
      </c>
      <c r="Q1858" t="s">
        <v>8323</v>
      </c>
      <c r="R1858" t="s">
        <v>8324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si="116"/>
        <v>100</v>
      </c>
      <c r="P1859" s="6">
        <f t="shared" si="117"/>
        <v>136.36363636363637</v>
      </c>
      <c r="Q1859" t="s">
        <v>8323</v>
      </c>
      <c r="R1859" t="s">
        <v>8324</v>
      </c>
      <c r="S1859" s="11">
        <f t="shared" si="118"/>
        <v>41864.76866898148</v>
      </c>
      <c r="T1859" s="11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 s="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 s="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 s="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 s="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 s="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 s="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 s="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 s="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 s="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 s="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 s="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 s="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 s="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 s="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 s="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 s="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 s="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 s="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 s="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 s="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 s="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 s="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 s="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 s="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 s="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 s="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 s="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 s="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 s="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 s="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 s="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 s="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 s="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 s="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 s="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 s="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 s="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 s="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 s="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 s="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 s="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 s="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 s="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 s="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 s="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 s="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 s="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 s="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 s="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 s="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 s="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 s="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 s="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 s="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 s="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ref="O1922:O1985" si="120">ROUND((E1922/D1922)  *100,0)</f>
        <v>43</v>
      </c>
      <c r="P1922" s="6">
        <f t="shared" ref="P1922:P1985" si="121">(E1922/L1922)</f>
        <v>40.980952380952381</v>
      </c>
      <c r="Q1922" t="s">
        <v>8317</v>
      </c>
      <c r="R1922" t="s">
        <v>8346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si="120"/>
        <v>137</v>
      </c>
      <c r="P1923" s="6">
        <f t="shared" si="121"/>
        <v>54</v>
      </c>
      <c r="Q1923" t="s">
        <v>8323</v>
      </c>
      <c r="R1923" t="s">
        <v>8327</v>
      </c>
      <c r="S1923" s="11">
        <f t="shared" si="122"/>
        <v>41074.221562500003</v>
      </c>
      <c r="T1923" s="11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 s="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 s="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 s="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 s="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 s="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 s="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 s="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 s="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 s="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 s="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 s="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 s="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 s="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 s="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 s="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 s="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 s="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 s="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 s="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 s="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 s="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 s="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 s="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 s="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 s="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 s="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 s="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 s="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 s="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 s="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 s="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 s="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 s="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 s="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 s="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 s="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 s="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 s="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 s="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 s="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 s="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 s="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 s="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 s="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 s="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 s="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 s="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 s="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 s="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 s="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 s="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 s="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 s="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 s="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 s="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 s="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 s="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 s="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 s="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 s="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 s="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ref="O1986:O2049" si="124">ROUND((E1986/D1986)  *100,0)</f>
        <v>21</v>
      </c>
      <c r="P1986" s="6">
        <f t="shared" ref="P1986:P2049" si="125">(E1986/L1986)</f>
        <v>453.14285714285717</v>
      </c>
      <c r="Q1986" t="s">
        <v>8336</v>
      </c>
      <c r="R1986" t="s">
        <v>8348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si="124"/>
        <v>3</v>
      </c>
      <c r="P1987" s="6">
        <f t="shared" si="125"/>
        <v>12.75</v>
      </c>
      <c r="Q1987" t="s">
        <v>8336</v>
      </c>
      <c r="R1987" t="s">
        <v>8348</v>
      </c>
      <c r="S1987" s="11">
        <f t="shared" si="126"/>
        <v>42555.698738425926</v>
      </c>
      <c r="T1987" s="11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 s="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 s="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 s="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 s="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 s="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 s="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 s="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 s="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 s="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 s="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 s="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 s="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 s="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 s="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 s="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 s="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 s="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 s="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 s="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 s="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 s="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 s="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 s="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 s="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 s="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 s="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 s="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 s="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 s="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 s="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 s="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 s="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 s="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 s="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 s="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 s="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 s="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 s="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 s="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 s="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 s="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 s="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 s="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 s="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 s="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 s="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 s="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 s="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 s="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 s="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 s="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 s="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 s="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 s="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 s="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 s="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 s="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ref="O2050:O2113" si="128">ROUND((E2050/D2050)  *100,0)</f>
        <v>148</v>
      </c>
      <c r="P2050" s="6">
        <f t="shared" ref="P2050:P2113" si="129">(E2050/L2050)</f>
        <v>91.82989803350327</v>
      </c>
      <c r="Q2050" t="s">
        <v>8317</v>
      </c>
      <c r="R2050" t="s">
        <v>8347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si="128"/>
        <v>120</v>
      </c>
      <c r="P2051" s="6">
        <f t="shared" si="129"/>
        <v>80.991037735849048</v>
      </c>
      <c r="Q2051" t="s">
        <v>8317</v>
      </c>
      <c r="R2051" t="s">
        <v>8347</v>
      </c>
      <c r="S2051" s="11">
        <f t="shared" si="130"/>
        <v>41575.527349537035</v>
      </c>
      <c r="T2051" s="11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 s="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 s="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 s="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 s="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 s="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 s="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 s="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 s="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 s="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 s="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 s="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 s="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 s="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 s="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 s="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 s="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 s="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 s="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 s="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 s="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 s="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 s="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 s="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 s="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 s="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 s="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 s="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 s="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 s="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 s="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 s="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 s="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 s="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 s="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 s="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 s="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 s="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 s="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 s="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 s="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 s="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 s="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 s="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 s="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 s="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 s="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 s="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 s="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 s="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 s="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 s="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 s="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 s="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 s="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 s="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 s="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 s="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 s="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 s="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 s="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 s="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 s="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ref="O2114:O2177" si="132">ROUND((E2114/D2114)  *100,0)</f>
        <v>100</v>
      </c>
      <c r="P2114" s="6">
        <f t="shared" ref="P2114:P2177" si="133">(E2114/L2114)</f>
        <v>27.272727272727273</v>
      </c>
      <c r="Q2114" t="s">
        <v>8323</v>
      </c>
      <c r="R2114" t="s">
        <v>8327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si="132"/>
        <v>105</v>
      </c>
      <c r="P2115" s="6">
        <f t="shared" si="133"/>
        <v>68.598130841121488</v>
      </c>
      <c r="Q2115" t="s">
        <v>8323</v>
      </c>
      <c r="R2115" t="s">
        <v>8327</v>
      </c>
      <c r="S2115" s="11">
        <f t="shared" si="134"/>
        <v>41870.86546296296</v>
      </c>
      <c r="T2115" s="11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 s="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 s="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 s="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 s="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 s="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 s="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 s="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 s="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 s="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 s="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 s="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 s="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 s="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 s="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 s="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 s="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 s="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 s="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 s="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 s="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 s="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 s="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 s="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 s="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 s="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 s="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 s="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 s="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 s="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 s="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 s="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 s="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 s="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 s="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 s="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 s="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 s="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 s="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 s="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 s="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 s="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 s="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 s="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 s="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 s="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 s="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 s="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 s="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 s="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 s="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 s="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 s="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 s="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 s="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 s="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 s="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 s="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ref="O2178:O2241" si="136">ROUND((E2178/D2178)  *100,0)</f>
        <v>126</v>
      </c>
      <c r="P2178" s="6">
        <f t="shared" ref="P2178:P2241" si="137">(E2178/L2178)</f>
        <v>88.74647887323944</v>
      </c>
      <c r="Q2178" t="s">
        <v>8323</v>
      </c>
      <c r="R2178" t="s">
        <v>8324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si="136"/>
        <v>100</v>
      </c>
      <c r="P2179" s="6">
        <f t="shared" si="137"/>
        <v>65.868421052631575</v>
      </c>
      <c r="Q2179" t="s">
        <v>8323</v>
      </c>
      <c r="R2179" t="s">
        <v>8324</v>
      </c>
      <c r="S2179" s="11">
        <f t="shared" si="138"/>
        <v>42502.250775462962</v>
      </c>
      <c r="T2179" s="11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 s="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 s="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 s="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 s="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 s="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 s="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 s="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 s="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 s="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 s="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 s="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 s="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 s="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 s="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 s="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 s="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 s="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 s="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 s="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 s="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 s="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 s="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 s="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 s="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 s="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 s="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 s="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 s="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 s="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 s="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 s="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 s="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 s="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 s="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 s="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 s="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 s="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 s="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 s="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 s="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 s="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 s="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 s="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 s="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 s="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 s="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 s="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 s="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 s="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 s="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 s="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 s="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 s="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 s="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 s="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 s="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 s="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 s="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 s="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 s="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 s="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ref="O2242:O2305" si="140">ROUND((E2242/D2242)  *100,0)</f>
        <v>271</v>
      </c>
      <c r="P2242" s="6">
        <f t="shared" ref="P2242:P2305" si="141">(E2242/L2242)</f>
        <v>140.97916666666666</v>
      </c>
      <c r="Q2242" t="s">
        <v>8331</v>
      </c>
      <c r="R2242" t="s">
        <v>8349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si="140"/>
        <v>806</v>
      </c>
      <c r="P2243" s="6">
        <f t="shared" si="141"/>
        <v>49.472392638036808</v>
      </c>
      <c r="Q2243" t="s">
        <v>8331</v>
      </c>
      <c r="R2243" t="s">
        <v>8349</v>
      </c>
      <c r="S2243" s="11">
        <f t="shared" si="142"/>
        <v>42766.827546296292</v>
      </c>
      <c r="T2243" s="11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 s="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 s="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 s="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 s="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 s="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 s="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 s="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 s="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 s="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 s="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 s="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 s="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 s="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 s="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 s="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 s="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 s="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 s="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 s="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 s="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 s="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 s="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 s="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 s="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 s="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 s="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 s="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 s="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 s="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 s="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 s="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 s="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 s="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 s="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 s="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 s="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 s="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 s="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 s="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 s="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 s="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 s="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 s="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 s="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 s="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 s="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 s="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 s="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 s="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 s="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 s="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 s="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 s="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 s="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 s="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 s="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 s="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 s="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 s="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 s="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 s="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 s="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ref="O2306:O2369" si="144">ROUND((E2306/D2306)  *100,0)</f>
        <v>101</v>
      </c>
      <c r="P2306" s="6">
        <f t="shared" ref="P2306:P2369" si="145">(E2306/L2306)</f>
        <v>53.469203539823013</v>
      </c>
      <c r="Q2306" t="s">
        <v>8323</v>
      </c>
      <c r="R2306" t="s">
        <v>8327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si="144"/>
        <v>101</v>
      </c>
      <c r="P2307" s="6">
        <f t="shared" si="145"/>
        <v>109.10778443113773</v>
      </c>
      <c r="Q2307" t="s">
        <v>8323</v>
      </c>
      <c r="R2307" t="s">
        <v>8327</v>
      </c>
      <c r="S2307" s="11">
        <f t="shared" si="146"/>
        <v>41834.695277777777</v>
      </c>
      <c r="T2307" s="11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 s="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 s="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 s="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 s="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 s="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 s="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 s="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 s="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 s="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 s="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 s="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 s="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 s="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 s="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 s="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 s="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 s="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 s="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 s="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 s="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 s="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 s="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 s="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 s="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 s="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 s="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 s="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 s="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 s="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 s="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 s="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 s="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 s="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 s="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 s="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 s="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 s="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 s="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 s="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 s="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 s="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ref="O2370:O2433" si="148">ROUND((E2370/D2370)  *100,0)</f>
        <v>0</v>
      </c>
      <c r="P2370" s="6">
        <f t="shared" ref="P2370:P2433" si="149">(E2370/L2370)</f>
        <v>50</v>
      </c>
      <c r="Q2370" t="s">
        <v>8317</v>
      </c>
      <c r="R2370" t="s">
        <v>8318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si="148"/>
        <v>0</v>
      </c>
      <c r="P2371" s="6" t="e">
        <f t="shared" si="149"/>
        <v>#DIV/0!</v>
      </c>
      <c r="Q2371" t="s">
        <v>8317</v>
      </c>
      <c r="R2371" t="s">
        <v>8318</v>
      </c>
      <c r="S2371" s="11">
        <f t="shared" si="150"/>
        <v>42380.812627314815</v>
      </c>
      <c r="T2371" s="11">
        <f t="shared" si="151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 s="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 s="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 s="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 s="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 s="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 s="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 s="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 s="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 s="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 s="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 s="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 s="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 s="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 s="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 s="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 s="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 s="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 s="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 s="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 s="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 s="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 s="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 s="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 s="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 s="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 s="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 s="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 s="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 s="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 s="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 s="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 s="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 s="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 s="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 s="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ref="O2434:O2497" si="152">ROUND((E2434/D2434)  *100,0)</f>
        <v>0</v>
      </c>
      <c r="P2434" s="6">
        <f t="shared" ref="P2434:P2497" si="153">(E2434/L2434)</f>
        <v>1</v>
      </c>
      <c r="Q2434" t="s">
        <v>8334</v>
      </c>
      <c r="R2434" t="s">
        <v>8335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si="152"/>
        <v>0</v>
      </c>
      <c r="P2435" s="6" t="e">
        <f t="shared" si="153"/>
        <v>#DIV/0!</v>
      </c>
      <c r="Q2435" t="s">
        <v>8334</v>
      </c>
      <c r="R2435" t="s">
        <v>8335</v>
      </c>
      <c r="S2435" s="11">
        <f t="shared" si="154"/>
        <v>42397.89980324074</v>
      </c>
      <c r="T2435" s="11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 s="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 s="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 s="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 s="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 s="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 s="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 s="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 s="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 s="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 s="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 s="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 s="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 s="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 s="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 s="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 s="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 s="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 s="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 s="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 s="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 s="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 s="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 s="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 s="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 s="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 s="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 s="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 s="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 s="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 s="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 s="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 s="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 s="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 s="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 s="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 s="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 s="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 s="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 s="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 s="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 s="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 s="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 s="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 s="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 s="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 s="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 s="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 s="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 s="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 s="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 s="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 s="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 s="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 s="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 s="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 s="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 s="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 s="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ref="O2498:O2561" si="156">ROUND((E2498/D2498)  *100,0)</f>
        <v>100</v>
      </c>
      <c r="P2498" s="6">
        <f t="shared" ref="P2498:P2561" si="157">(E2498/L2498)</f>
        <v>600</v>
      </c>
      <c r="Q2498" t="s">
        <v>8323</v>
      </c>
      <c r="R2498" t="s">
        <v>8327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si="156"/>
        <v>113</v>
      </c>
      <c r="P2499" s="6">
        <f t="shared" si="157"/>
        <v>80.551071428571419</v>
      </c>
      <c r="Q2499" t="s">
        <v>8323</v>
      </c>
      <c r="R2499" t="s">
        <v>8327</v>
      </c>
      <c r="S2499" s="11">
        <f t="shared" si="158"/>
        <v>40730.878912037035</v>
      </c>
      <c r="T2499" s="11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 s="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 s="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 s="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 s="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 s="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 s="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 s="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 s="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 s="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 s="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 s="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 s="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 s="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 s="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 s="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 s="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 s="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 s="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 s="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 s="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 s="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 s="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 s="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 s="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 s="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 s="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 s="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 s="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 s="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 s="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 s="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 s="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 s="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 s="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 s="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 s="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 s="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 s="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 s="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 s="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 s="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 s="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 s="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 s="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 s="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 s="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 s="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 s="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 s="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 s="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ref="O2562:O2625" si="160">ROUND((E2562/D2562)  *100,0)</f>
        <v>100</v>
      </c>
      <c r="P2562" s="6">
        <f t="shared" ref="P2562:P2625" si="161">(E2562/L2562)</f>
        <v>143</v>
      </c>
      <c r="Q2562" t="s">
        <v>8323</v>
      </c>
      <c r="R2562" t="s">
        <v>8352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si="160"/>
        <v>0</v>
      </c>
      <c r="P2563" s="6" t="e">
        <f t="shared" si="161"/>
        <v>#DIV/0!</v>
      </c>
      <c r="Q2563" t="s">
        <v>8334</v>
      </c>
      <c r="R2563" t="s">
        <v>8335</v>
      </c>
      <c r="S2563" s="11">
        <f t="shared" si="162"/>
        <v>42260.528807870374</v>
      </c>
      <c r="T2563" s="11">
        <f t="shared" si="163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 s="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 s="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 s="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 s="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 s="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 s="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 s="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 s="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 s="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 s="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 s="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 s="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 s="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 s="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 s="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 s="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 s="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 s="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 s="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 s="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 s="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 s="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 s="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 s="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 s="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 s="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 s="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 s="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 s="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 s="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 s="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 s="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 s="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 s="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 s="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 s="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 s="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 s="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 s="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 s="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 s="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 s="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 s="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 s="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 s="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ref="O2626:O2689" si="164">ROUND((E2626/D2626)  *100,0)</f>
        <v>1379</v>
      </c>
      <c r="P2626" s="6">
        <f t="shared" ref="P2626:P2689" si="165">(E2626/L2626)</f>
        <v>31.820544982698959</v>
      </c>
      <c r="Q2626" t="s">
        <v>8317</v>
      </c>
      <c r="R2626" t="s">
        <v>8353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si="164"/>
        <v>956</v>
      </c>
      <c r="P2627" s="6">
        <f t="shared" si="165"/>
        <v>27.576923076923077</v>
      </c>
      <c r="Q2627" t="s">
        <v>8317</v>
      </c>
      <c r="R2627" t="s">
        <v>8353</v>
      </c>
      <c r="S2627" s="11">
        <f t="shared" si="166"/>
        <v>42658.810277777782</v>
      </c>
      <c r="T2627" s="11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 s="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 s="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 s="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 s="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 s="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 s="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 s="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 s="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 s="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 s="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 s="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 s="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 s="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 s="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 s="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 s="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 s="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 s="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 s="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 s="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 s="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 s="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 s="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 s="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 s="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 s="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 s="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 s="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 s="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 s="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 s="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 s="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 s="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 s="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 s="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 s="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 s="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 s="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 s="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 s="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 s="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 s="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 s="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 s="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 s="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 s="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 s="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 s="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 s="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 s="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 s="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 s="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 s="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 s="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 s="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ref="O2690:O2753" si="168">ROUND((E2690/D2690)  *100,0)</f>
        <v>0</v>
      </c>
      <c r="P2690" s="6">
        <f t="shared" ref="P2690:P2753" si="169">(E2690/L2690)</f>
        <v>5.2857142857142856</v>
      </c>
      <c r="Q2690" t="s">
        <v>8334</v>
      </c>
      <c r="R2690" t="s">
        <v>8335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si="168"/>
        <v>0</v>
      </c>
      <c r="P2691" s="6">
        <f t="shared" si="169"/>
        <v>1</v>
      </c>
      <c r="Q2691" t="s">
        <v>8334</v>
      </c>
      <c r="R2691" t="s">
        <v>8335</v>
      </c>
      <c r="S2691" s="11">
        <f t="shared" si="170"/>
        <v>42551.961689814809</v>
      </c>
      <c r="T2691" s="11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 s="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 s="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 s="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 s="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 s="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 s="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 s="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 s="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 s="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 s="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 s="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 s="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 s="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 s="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 s="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 s="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 s="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 s="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 s="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 s="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 s="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 s="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 s="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 s="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 s="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 s="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 s="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 s="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 s="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 s="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 s="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 s="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 s="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 s="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 s="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 s="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 s="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 s="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 s="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 s="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 s="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 s="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 s="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 s="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 s="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 s="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 s="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 s="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 s="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 s="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 s="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 s="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 s="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 s="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 s="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 s="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 s="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 s="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ref="O2754:O2817" si="172">ROUND((E2754/D2754)  *100,0)</f>
        <v>11</v>
      </c>
      <c r="P2754" s="6">
        <f t="shared" ref="P2754:P2817" si="173">(E2754/L2754)</f>
        <v>39.285714285714285</v>
      </c>
      <c r="Q2754" t="s">
        <v>8320</v>
      </c>
      <c r="R2754" t="s">
        <v>8356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si="172"/>
        <v>19</v>
      </c>
      <c r="P2755" s="6">
        <f t="shared" si="173"/>
        <v>47.5</v>
      </c>
      <c r="Q2755" t="s">
        <v>8320</v>
      </c>
      <c r="R2755" t="s">
        <v>8356</v>
      </c>
      <c r="S2755" s="11">
        <f t="shared" si="174"/>
        <v>41117.900729166664</v>
      </c>
      <c r="T2755" s="11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 s="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 s="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 s="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 s="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 s="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 s="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 s="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 s="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 s="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 s="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 s="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 s="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 s="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 s="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 s="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 s="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 s="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 s="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 s="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 s="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 s="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 s="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 s="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 s="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 s="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 s="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 s="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 s="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 s="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 s="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 s="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 s="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 s="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 s="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 s="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 s="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 s="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 s="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 s="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 s="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 s="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 s="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 s="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 s="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 s="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 s="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 s="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 s="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 s="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 s="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 s="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 s="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ref="O2818:O2881" si="176">ROUND((E2818/D2818)  *100,0)</f>
        <v>142</v>
      </c>
      <c r="P2818" s="6">
        <f t="shared" ref="P2818:P2881" si="177">(E2818/L2818)</f>
        <v>25.130177514792898</v>
      </c>
      <c r="Q2818" t="s">
        <v>8315</v>
      </c>
      <c r="R2818" t="s">
        <v>8316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si="176"/>
        <v>130</v>
      </c>
      <c r="P2819" s="6">
        <f t="shared" si="177"/>
        <v>23.636363636363637</v>
      </c>
      <c r="Q2819" t="s">
        <v>8315</v>
      </c>
      <c r="R2819" t="s">
        <v>8316</v>
      </c>
      <c r="S2819" s="11">
        <f t="shared" si="178"/>
        <v>42023.634976851856</v>
      </c>
      <c r="T2819" s="11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 s="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 s="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 s="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 s="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 s="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 s="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 s="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 s="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 s="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 s="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 s="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 s="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 s="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 s="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 s="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 s="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 s="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 s="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 s="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 s="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 s="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 s="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 s="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 s="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 s="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 s="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 s="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 s="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 s="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 s="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 s="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 s="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 s="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 s="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 s="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 s="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 s="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 s="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 s="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 s="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 s="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 s="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 s="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 s="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 s="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 s="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 s="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 s="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ref="O2882:O2945" si="180">ROUND((E2882/D2882)  *100,0)</f>
        <v>23</v>
      </c>
      <c r="P2882" s="6">
        <f t="shared" ref="P2882:P2945" si="181">(E2882/L2882)</f>
        <v>96.551724137931032</v>
      </c>
      <c r="Q2882" t="s">
        <v>8315</v>
      </c>
      <c r="R2882" t="s">
        <v>8316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si="180"/>
        <v>0</v>
      </c>
      <c r="P2883" s="6" t="e">
        <f t="shared" si="181"/>
        <v>#DIV/0!</v>
      </c>
      <c r="Q2883" t="s">
        <v>8315</v>
      </c>
      <c r="R2883" t="s">
        <v>8316</v>
      </c>
      <c r="S2883" s="11">
        <f t="shared" si="182"/>
        <v>41916.597638888888</v>
      </c>
      <c r="T2883" s="11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 s="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 s="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 s="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 s="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 s="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 s="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 s="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 s="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 s="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 s="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 s="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 s="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 s="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 s="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 s="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 s="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 s="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 s="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 s="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 s="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 s="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 s="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 s="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 s="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 s="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 s="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 s="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 s="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 s="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 s="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 s="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 s="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 s="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 s="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 s="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 s="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 s="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 s="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 s="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 s="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 s="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 s="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 s="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 s="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 s="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 s="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 s="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 s="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 s="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 s="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 s="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 s="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 s="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ref="O2946:O3009" si="184">ROUND((E2946/D2946)  *100,0)</f>
        <v>1</v>
      </c>
      <c r="P2946" s="6">
        <f t="shared" ref="P2946:P3009" si="185">(E2946/L2946)</f>
        <v>100</v>
      </c>
      <c r="Q2946" t="s">
        <v>8315</v>
      </c>
      <c r="R2946" t="s">
        <v>8355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si="184"/>
        <v>0</v>
      </c>
      <c r="P2947" s="6" t="e">
        <f t="shared" si="185"/>
        <v>#DIV/0!</v>
      </c>
      <c r="Q2947" t="s">
        <v>8315</v>
      </c>
      <c r="R2947" t="s">
        <v>8355</v>
      </c>
      <c r="S2947" s="11">
        <f t="shared" si="186"/>
        <v>42118.139583333337</v>
      </c>
      <c r="T2947" s="11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 s="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 s="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 s="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 s="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 s="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 s="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 s="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 s="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 s="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 s="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 s="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 s="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 s="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 s="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 s="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 s="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 s="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 s="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 s="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 s="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 s="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 s="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 s="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 s="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 s="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 s="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 s="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 s="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 s="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 s="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 s="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 s="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 s="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 s="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 s="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 s="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 s="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 s="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 s="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 s="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 s="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 s="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 s="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 s="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 s="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 s="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 s="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 s="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 s="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 s="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 s="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 s="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 s="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 s="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 s="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ref="O3010:O3073" si="188">ROUND((E3010/D3010)  *100,0)</f>
        <v>101</v>
      </c>
      <c r="P3010" s="6">
        <f t="shared" ref="P3010:P3073" si="189">(E3010/L3010)</f>
        <v>116.73076923076923</v>
      </c>
      <c r="Q3010" t="s">
        <v>8315</v>
      </c>
      <c r="R3010" t="s">
        <v>8355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si="188"/>
        <v>120</v>
      </c>
      <c r="P3011" s="6">
        <f t="shared" si="189"/>
        <v>233.8984375</v>
      </c>
      <c r="Q3011" t="s">
        <v>8315</v>
      </c>
      <c r="R3011" t="s">
        <v>8355</v>
      </c>
      <c r="S3011" s="11">
        <f t="shared" si="190"/>
        <v>41939.569907407407</v>
      </c>
      <c r="T3011" s="11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 s="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 s="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 s="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 s="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 s="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 s="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 s="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 s="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 s="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 s="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 s="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 s="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 s="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 s="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 s="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 s="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 s="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 s="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 s="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 s="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 s="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 s="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 s="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 s="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 s="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 s="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 s="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 s="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 s="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 s="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 s="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 s="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 s="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 s="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 s="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 s="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 s="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 s="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 s="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 s="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 s="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 s="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 s="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 s="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 s="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 s="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 s="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 s="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 s="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 s="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 s="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 s="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 s="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 s="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 s="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 s="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ref="O3074:O3137" si="192">ROUND((E3074/D3074)  *100,0)</f>
        <v>0</v>
      </c>
      <c r="P3074" s="6">
        <f t="shared" ref="P3074:P3137" si="193">(E3074/L3074)</f>
        <v>1</v>
      </c>
      <c r="Q3074" t="s">
        <v>8315</v>
      </c>
      <c r="R3074" t="s">
        <v>8355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si="192"/>
        <v>0</v>
      </c>
      <c r="P3075" s="6">
        <f t="shared" si="193"/>
        <v>92.142857142857139</v>
      </c>
      <c r="Q3075" t="s">
        <v>8315</v>
      </c>
      <c r="R3075" t="s">
        <v>8355</v>
      </c>
      <c r="S3075" s="11">
        <f t="shared" si="194"/>
        <v>42111.684027777781</v>
      </c>
      <c r="T3075" s="11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 s="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 s="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 s="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 s="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 s="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 s="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 s="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 s="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 s="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 s="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 s="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 s="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 s="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 s="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 s="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 s="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 s="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 s="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 s="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 s="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 s="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 s="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 s="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 s="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 s="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 s="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 s="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 s="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 s="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 s="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 s="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 s="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 s="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 s="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 s="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 s="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 s="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 s="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 s="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 s="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 s="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 s="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 s="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 s="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 s="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 s="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 s="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 s="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 s="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 s="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ref="O3138:O3201" si="196">ROUND((E3138/D3138)  *100,0)</f>
        <v>128</v>
      </c>
      <c r="P3138" s="6">
        <f t="shared" ref="P3138:P3201" si="197">(E3138/L3138)</f>
        <v>29.045454545454547</v>
      </c>
      <c r="Q3138" t="s">
        <v>8315</v>
      </c>
      <c r="R3138" t="s">
        <v>8316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si="196"/>
        <v>3</v>
      </c>
      <c r="P3139" s="6">
        <f t="shared" si="197"/>
        <v>50</v>
      </c>
      <c r="Q3139" t="s">
        <v>8315</v>
      </c>
      <c r="R3139" t="s">
        <v>8316</v>
      </c>
      <c r="S3139" s="11">
        <f t="shared" si="198"/>
        <v>42807.885057870371</v>
      </c>
      <c r="T3139" s="11">
        <f t="shared" si="199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 s="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 s="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 s="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 s="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 s="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 s="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 s="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 s="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 s="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 s="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 s="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 s="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 s="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 s="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 s="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 s="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 s="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 s="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 s="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 s="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 s="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 s="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 s="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 s="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 s="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 s="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 s="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 s="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 s="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 s="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 s="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 s="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 s="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 s="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 s="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 s="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 s="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 s="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 s="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 s="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 s="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 s="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 s="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 s="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 s="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 s="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 s="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 s="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 s="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 s="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 s="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 s="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 s="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 s="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 s="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 s="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ref="O3202:O3265" si="200">ROUND((E3202/D3202)  *100,0)</f>
        <v>0</v>
      </c>
      <c r="P3202" s="6">
        <f t="shared" ref="P3202:P3265" si="201">(E3202/L3202)</f>
        <v>1</v>
      </c>
      <c r="Q3202" t="s">
        <v>8315</v>
      </c>
      <c r="R3202" t="s">
        <v>8357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si="200"/>
        <v>1</v>
      </c>
      <c r="P3203" s="6">
        <f t="shared" si="201"/>
        <v>12.5</v>
      </c>
      <c r="Q3203" t="s">
        <v>8315</v>
      </c>
      <c r="R3203" t="s">
        <v>8357</v>
      </c>
      <c r="S3203" s="11">
        <f t="shared" si="202"/>
        <v>41861.767094907409</v>
      </c>
      <c r="T3203" s="11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 s="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 s="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 s="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 s="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 s="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 s="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 s="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 s="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 s="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 s="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 s="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 s="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 s="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 s="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 s="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 s="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 s="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 s="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 s="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 s="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 s="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 s="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 s="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 s="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 s="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 s="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 s="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 s="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 s="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 s="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 s="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 s="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 s="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 s="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 s="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 s="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 s="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 s="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 s="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 s="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 s="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 s="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 s="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 s="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 s="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 s="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 s="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 s="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 s="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 s="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 s="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 s="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 s="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 s="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 s="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 s="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 s="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 s="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ref="O3266:O3329" si="204">ROUND((E3266/D3266)  *100,0)</f>
        <v>103</v>
      </c>
      <c r="P3266" s="6">
        <f t="shared" ref="P3266:P3329" si="205">(E3266/L3266)</f>
        <v>52.551020408163268</v>
      </c>
      <c r="Q3266" t="s">
        <v>8315</v>
      </c>
      <c r="R3266" t="s">
        <v>8316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si="204"/>
        <v>164</v>
      </c>
      <c r="P3267" s="6">
        <f t="shared" si="205"/>
        <v>70.285714285714292</v>
      </c>
      <c r="Q3267" t="s">
        <v>8315</v>
      </c>
      <c r="R3267" t="s">
        <v>8316</v>
      </c>
      <c r="S3267" s="11">
        <f t="shared" si="206"/>
        <v>42311.711979166663</v>
      </c>
      <c r="T3267" s="11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 s="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 s="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 s="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 s="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 s="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 s="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 s="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 s="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 s="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 s="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 s="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 s="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 s="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 s="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 s="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 s="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 s="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 s="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 s="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 s="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 s="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 s="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 s="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 s="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 s="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 s="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 s="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 s="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 s="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 s="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 s="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 s="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 s="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 s="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 s="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 s="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 s="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 s="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 s="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 s="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 s="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 s="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 s="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 s="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 s="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 s="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 s="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 s="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 s="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 s="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 s="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 s="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 s="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 s="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 s="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 s="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 s="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 s="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 s="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 s="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 s="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ref="O3330:O3393" si="208">ROUND((E3330/D3330)  *100,0)</f>
        <v>146</v>
      </c>
      <c r="P3330" s="6">
        <f t="shared" ref="P3330:P3393" si="209">(E3330/L3330)</f>
        <v>292.77777777777777</v>
      </c>
      <c r="Q3330" t="s">
        <v>8315</v>
      </c>
      <c r="R3330" t="s">
        <v>8316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si="208"/>
        <v>117</v>
      </c>
      <c r="P3331" s="6">
        <f t="shared" si="209"/>
        <v>44.92307692307692</v>
      </c>
      <c r="Q3331" t="s">
        <v>8315</v>
      </c>
      <c r="R3331" t="s">
        <v>8316</v>
      </c>
      <c r="S3331" s="11">
        <f t="shared" si="210"/>
        <v>41837.323009259257</v>
      </c>
      <c r="T3331" s="11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 s="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 s="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 s="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 s="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 s="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 s="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 s="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 s="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 s="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 s="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 s="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 s="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 s="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 s="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 s="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 s="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 s="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 s="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 s="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 s="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 s="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 s="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 s="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 s="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 s="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 s="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 s="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 s="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 s="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 s="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 s="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 s="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 s="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 s="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 s="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 s="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 s="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 s="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 s="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 s="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 s="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 s="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 s="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 s="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 s="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 s="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 s="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 s="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 s="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 s="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 s="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 s="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 s="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 s="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 s="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 s="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 s="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 s="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 s="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 s="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 s="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ref="O3394:O3457" si="212">ROUND((E3394/D3394)  *100,0)</f>
        <v>100</v>
      </c>
      <c r="P3394" s="6">
        <f t="shared" ref="P3394:P3457" si="213">(E3394/L3394)</f>
        <v>41.666666666666664</v>
      </c>
      <c r="Q3394" t="s">
        <v>8315</v>
      </c>
      <c r="R3394" t="s">
        <v>8316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si="212"/>
        <v>106</v>
      </c>
      <c r="P3395" s="6">
        <f t="shared" si="213"/>
        <v>36.06818181818182</v>
      </c>
      <c r="Q3395" t="s">
        <v>8315</v>
      </c>
      <c r="R3395" t="s">
        <v>8316</v>
      </c>
      <c r="S3395" s="11">
        <f t="shared" si="214"/>
        <v>41923.921643518523</v>
      </c>
      <c r="T3395" s="11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 s="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 s="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 s="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 s="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 s="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 s="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 s="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 s="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 s="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 s="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 s="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 s="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 s="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 s="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 s="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 s="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 s="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 s="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 s="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 s="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 s="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 s="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 s="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 s="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 s="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 s="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 s="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 s="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 s="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 s="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 s="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 s="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 s="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 s="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 s="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 s="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 s="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 s="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 s="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 s="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 s="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 s="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 s="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 s="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 s="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 s="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 s="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 s="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 s="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 s="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 s="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 s="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 s="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 s="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 s="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 s="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 s="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 s="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ref="O3458:O3521" si="216">ROUND((E3458/D3458)  *100,0)</f>
        <v>191</v>
      </c>
      <c r="P3458" s="6">
        <f t="shared" ref="P3458:P3521" si="217">(E3458/L3458)</f>
        <v>358.6875</v>
      </c>
      <c r="Q3458" t="s">
        <v>8315</v>
      </c>
      <c r="R3458" t="s">
        <v>8316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si="216"/>
        <v>140</v>
      </c>
      <c r="P3459" s="6">
        <f t="shared" si="217"/>
        <v>50.981818181818184</v>
      </c>
      <c r="Q3459" t="s">
        <v>8315</v>
      </c>
      <c r="R3459" t="s">
        <v>8316</v>
      </c>
      <c r="S3459" s="11">
        <f t="shared" si="218"/>
        <v>42016.706678240742</v>
      </c>
      <c r="T3459" s="11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 s="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 s="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 s="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 s="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 s="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 s="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 s="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 s="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 s="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 s="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 s="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 s="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 s="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 s="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 s="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 s="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 s="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 s="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 s="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 s="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 s="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 s="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 s="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 s="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 s="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 s="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 s="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 s="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 s="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 s="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 s="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 s="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 s="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 s="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 s="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 s="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 s="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 s="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 s="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 s="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 s="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 s="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 s="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 s="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 s="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 s="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 s="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 s="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 s="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 s="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 s="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 s="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 s="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 s="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 s="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 s="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 s="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 s="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ref="O3522:O3585" si="220">ROUND((E3522/D3522)  *100,0)</f>
        <v>101</v>
      </c>
      <c r="P3522" s="6">
        <f t="shared" ref="P3522:P3585" si="221">(E3522/L3522)</f>
        <v>95.952380952380949</v>
      </c>
      <c r="Q3522" t="s">
        <v>8315</v>
      </c>
      <c r="R3522" t="s">
        <v>8316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si="220"/>
        <v>169</v>
      </c>
      <c r="P3523" s="6">
        <f t="shared" si="221"/>
        <v>45.615384615384613</v>
      </c>
      <c r="Q3523" t="s">
        <v>8315</v>
      </c>
      <c r="R3523" t="s">
        <v>8316</v>
      </c>
      <c r="S3523" s="11">
        <f t="shared" si="222"/>
        <v>41881.361342592594</v>
      </c>
      <c r="T3523" s="11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 s="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 s="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 s="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 s="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 s="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 s="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 s="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 s="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 s="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 s="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 s="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 s="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 s="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 s="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 s="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 s="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 s="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 s="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 s="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 s="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 s="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 s="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 s="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 s="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 s="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 s="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 s="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 s="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 s="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 s="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 s="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 s="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 s="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 s="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 s="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 s="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 s="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 s="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 s="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 s="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 s="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 s="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 s="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 s="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 s="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 s="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 s="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 s="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 s="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 s="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 s="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 s="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 s="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 s="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 s="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 s="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 s="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 s="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ref="O3586:O3649" si="224">ROUND((E3586/D3586)  *100,0)</f>
        <v>116</v>
      </c>
      <c r="P3586" s="6">
        <f t="shared" ref="P3586:P3649" si="225">(E3586/L3586)</f>
        <v>30.9375</v>
      </c>
      <c r="Q3586" t="s">
        <v>8315</v>
      </c>
      <c r="R3586" t="s">
        <v>8316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si="224"/>
        <v>119</v>
      </c>
      <c r="P3587" s="6">
        <f t="shared" si="225"/>
        <v>176.08695652173913</v>
      </c>
      <c r="Q3587" t="s">
        <v>8315</v>
      </c>
      <c r="R3587" t="s">
        <v>8316</v>
      </c>
      <c r="S3587" s="11">
        <f t="shared" si="226"/>
        <v>41964.716319444444</v>
      </c>
      <c r="T3587" s="11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 s="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 s="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 s="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 s="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 s="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 s="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 s="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 s="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 s="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 s="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 s="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 s="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 s="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 s="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 s="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 s="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 s="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 s="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 s="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 s="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 s="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 s="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 s="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 s="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 s="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 s="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 s="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 s="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 s="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 s="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 s="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 s="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 s="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 s="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 s="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 s="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 s="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 s="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 s="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 s="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 s="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 s="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 s="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 s="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 s="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 s="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 s="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 s="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 s="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 s="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 s="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 s="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 s="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 s="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ref="O3650:O3713" si="228">ROUND((E3650/D3650)  *100,0)</f>
        <v>100</v>
      </c>
      <c r="P3650" s="6">
        <f t="shared" ref="P3650:P3713" si="229">(E3650/L3650)</f>
        <v>550.04109589041093</v>
      </c>
      <c r="Q3650" t="s">
        <v>8315</v>
      </c>
      <c r="R3650" t="s">
        <v>8316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si="228"/>
        <v>104</v>
      </c>
      <c r="P3651" s="6">
        <f t="shared" si="229"/>
        <v>97.5</v>
      </c>
      <c r="Q3651" t="s">
        <v>8315</v>
      </c>
      <c r="R3651" t="s">
        <v>8316</v>
      </c>
      <c r="S3651" s="11">
        <f t="shared" si="230"/>
        <v>41780.712893518517</v>
      </c>
      <c r="T3651" s="11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 s="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 s="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 s="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 s="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 s="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 s="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 s="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 s="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 s="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 s="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 s="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 s="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 s="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 s="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 s="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 s="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 s="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 s="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 s="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 s="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 s="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 s="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 s="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 s="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 s="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 s="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 s="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 s="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 s="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 s="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 s="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 s="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 s="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 s="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 s="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 s="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 s="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 s="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 s="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 s="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 s="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 s="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 s="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 s="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 s="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 s="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 s="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 s="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 s="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 s="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 s="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 s="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 s="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 s="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 s="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 s="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 s="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 s="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 s="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 s="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ref="O3714:O3777" si="232">ROUND((E3714/D3714)  *100,0)</f>
        <v>154</v>
      </c>
      <c r="P3714" s="6">
        <f t="shared" ref="P3714:P3777" si="233">(E3714/L3714)</f>
        <v>110.86538461538461</v>
      </c>
      <c r="Q3714" t="s">
        <v>8315</v>
      </c>
      <c r="R3714" t="s">
        <v>8316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si="232"/>
        <v>102</v>
      </c>
      <c r="P3715" s="6">
        <f t="shared" si="233"/>
        <v>106.84210526315789</v>
      </c>
      <c r="Q3715" t="s">
        <v>8315</v>
      </c>
      <c r="R3715" t="s">
        <v>8316</v>
      </c>
      <c r="S3715" s="11">
        <f t="shared" si="234"/>
        <v>42505.738032407404</v>
      </c>
      <c r="T3715" s="11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 s="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 s="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 s="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 s="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 s="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 s="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 s="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 s="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 s="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 s="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 s="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 s="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 s="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 s="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 s="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 s="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 s="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 s="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 s="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 s="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 s="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 s="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 s="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 s="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 s="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 s="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 s="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 s="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 s="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 s="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 s="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 s="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 s="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 s="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 s="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 s="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 s="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 s="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 s="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 s="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 s="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 s="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 s="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 s="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 s="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 s="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ref="O3778:O3841" si="236">ROUND((E3778/D3778)  *100,0)</f>
        <v>107</v>
      </c>
      <c r="P3778" s="6">
        <f t="shared" ref="P3778:P3841" si="237">(E3778/L3778)</f>
        <v>90.819148936170208</v>
      </c>
      <c r="Q3778" t="s">
        <v>8315</v>
      </c>
      <c r="R3778" t="s">
        <v>8357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si="236"/>
        <v>143</v>
      </c>
      <c r="P3779" s="6">
        <f t="shared" si="237"/>
        <v>48.542372881355931</v>
      </c>
      <c r="Q3779" t="s">
        <v>8315</v>
      </c>
      <c r="R3779" t="s">
        <v>8357</v>
      </c>
      <c r="S3779" s="11">
        <f t="shared" si="238"/>
        <v>41887.111354166671</v>
      </c>
      <c r="T3779" s="11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 s="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 s="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 s="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 s="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 s="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 s="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 s="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 s="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 s="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 s="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 s="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 s="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 s="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 s="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 s="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 s="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 s="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 s="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 s="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 s="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 s="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 s="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 s="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 s="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 s="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 s="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 s="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 s="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 s="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 s="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 s="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 s="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 s="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 s="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 s="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 s="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 s="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 s="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 s="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 s="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 s="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 s="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 s="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 s="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 s="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 s="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 s="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 s="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 s="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 s="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 s="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 s="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 s="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 s="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ref="O3842:O3905" si="240">ROUND((E3842/D3842)  *100,0)</f>
        <v>6500</v>
      </c>
      <c r="P3842" s="6">
        <f t="shared" ref="P3842:P3905" si="241">(E3842/L3842)</f>
        <v>21.666666666666668</v>
      </c>
      <c r="Q3842" t="s">
        <v>8315</v>
      </c>
      <c r="R3842" t="s">
        <v>8316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si="240"/>
        <v>9</v>
      </c>
      <c r="P3843" s="6">
        <f t="shared" si="241"/>
        <v>25.647058823529413</v>
      </c>
      <c r="Q3843" t="s">
        <v>8315</v>
      </c>
      <c r="R3843" t="s">
        <v>8316</v>
      </c>
      <c r="S3843" s="11">
        <f t="shared" si="242"/>
        <v>41780.785729166666</v>
      </c>
      <c r="T3843" s="11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 s="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 s="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 s="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 s="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 s="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 s="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 s="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 s="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 s="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 s="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 s="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 s="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 s="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 s="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 s="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 s="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 s="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 s="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 s="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 s="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 s="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 s="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 s="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 s="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 s="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 s="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 s="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 s="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 s="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 s="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 s="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 s="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 s="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 s="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 s="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 s="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 s="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 s="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 s="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 s="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 s="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ref="O3906:O3969" si="244">ROUND((E3906/D3906)  *100,0)</f>
        <v>0</v>
      </c>
      <c r="P3906" s="6">
        <f t="shared" ref="P3906:P3969" si="245">(E3906/L3906)</f>
        <v>1.5</v>
      </c>
      <c r="Q3906" t="s">
        <v>8315</v>
      </c>
      <c r="R3906" t="s">
        <v>8316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si="244"/>
        <v>12</v>
      </c>
      <c r="P3907" s="6">
        <f t="shared" si="245"/>
        <v>24.714285714285715</v>
      </c>
      <c r="Q3907" t="s">
        <v>8315</v>
      </c>
      <c r="R3907" t="s">
        <v>8316</v>
      </c>
      <c r="S3907" s="11">
        <f t="shared" si="246"/>
        <v>42124.623877314814</v>
      </c>
      <c r="T3907" s="11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 s="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 s="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 s="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 s="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 s="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 s="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 s="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 s="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 s="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 s="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 s="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 s="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 s="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 s="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 s="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 s="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 s="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 s="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 s="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 s="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 s="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 s="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 s="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 s="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 s="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 s="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 s="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 s="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 s="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 s="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 s="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 s="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 s="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 s="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 s="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 s="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 s="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 s="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 s="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 s="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 s="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 s="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 s="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 s="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 s="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 s="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 s="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ref="O3970:O4033" si="248">ROUND((E3970/D3970)  *100,0)</f>
        <v>11</v>
      </c>
      <c r="P3970" s="6">
        <f t="shared" ref="P3970:P4033" si="249">(E3970/L3970)</f>
        <v>47.909090909090907</v>
      </c>
      <c r="Q3970" t="s">
        <v>8315</v>
      </c>
      <c r="R3970" t="s">
        <v>8316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si="248"/>
        <v>7</v>
      </c>
      <c r="P3971" s="6">
        <f t="shared" si="249"/>
        <v>35.166666666666664</v>
      </c>
      <c r="Q3971" t="s">
        <v>8315</v>
      </c>
      <c r="R3971" t="s">
        <v>8316</v>
      </c>
      <c r="S3971" s="11">
        <f t="shared" si="250"/>
        <v>42601.854699074072</v>
      </c>
      <c r="T3971" s="11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 s="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 s="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 s="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 s="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 s="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 s="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 s="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 s="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 s="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 s="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 s="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 s="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 s="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 s="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 s="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 s="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 s="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 s="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 s="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 s="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 s="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 s="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 s="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 s="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 s="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 s="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 s="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 s="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 s="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 s="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 s="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 s="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 s="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 s="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 s="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 s="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 s="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 s="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 s="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 s="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 s="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 s="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 s="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 s="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 s="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ref="O4034:O4097" si="252">ROUND((E4034/D4034)  *100,0)</f>
        <v>7</v>
      </c>
      <c r="P4034" s="6">
        <f t="shared" ref="P4034:P4097" si="253">(E4034/L4034)</f>
        <v>59</v>
      </c>
      <c r="Q4034" t="s">
        <v>8315</v>
      </c>
      <c r="R4034" t="s">
        <v>8316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si="252"/>
        <v>26</v>
      </c>
      <c r="P4035" s="6">
        <f t="shared" si="253"/>
        <v>65.340319148936175</v>
      </c>
      <c r="Q4035" t="s">
        <v>8315</v>
      </c>
      <c r="R4035" t="s">
        <v>8316</v>
      </c>
      <c r="S4035" s="11">
        <f t="shared" si="254"/>
        <v>42614.268796296295</v>
      </c>
      <c r="T4035" s="11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 s="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 s="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 s="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 s="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 s="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 s="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 s="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 s="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 s="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 s="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 s="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 s="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 s="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 s="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 s="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 s="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 s="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 s="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 s="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 s="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 s="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 s="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 s="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 s="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 s="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 s="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 s="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 s="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 s="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 s="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 s="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 s="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 s="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 s="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 s="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 s="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 s="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 s="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 s="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 s="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 s="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 s="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 s="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 s="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 s="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 s="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 s="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ref="O4098:O4115" si="256">ROUND((E4098/D4098)  *100,0)</f>
        <v>11</v>
      </c>
      <c r="P4098" s="6">
        <f t="shared" ref="P4098:P4115" si="257">(E4098/L4098)</f>
        <v>80</v>
      </c>
      <c r="Q4098" t="s">
        <v>8315</v>
      </c>
      <c r="R4098" t="s">
        <v>8316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 s="6" t="e">
        <f t="shared" si="257"/>
        <v>#DIV/0!</v>
      </c>
      <c r="Q4099" t="s">
        <v>8315</v>
      </c>
      <c r="R4099" t="s">
        <v>8316</v>
      </c>
      <c r="S4099" s="11">
        <f t="shared" si="258"/>
        <v>42344.824502314819</v>
      </c>
      <c r="T4099" s="11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 s="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 s="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 s="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 s="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 s="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 s="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 s="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 s="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 s="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 s="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 s="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 s="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phoneticPr fontId="3" type="noConversion"/>
  <conditionalFormatting sqref="F1:F1048576">
    <cfRule type="containsText" dxfId="8" priority="4" operator="containsText" text="failed">
      <formula>NOT(ISERROR(SEARCH("failed",F1)))</formula>
    </cfRule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ellIs" dxfId="5" priority="7" operator="equal">
      <formula>$F$45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</vt:lpstr>
      <vt:lpstr>Bonus</vt:lpstr>
      <vt:lpstr>Outcomes Based on Launch Date</vt:lpstr>
      <vt:lpstr>Sub-category Stats</vt:lpstr>
      <vt:lpstr>Category Stats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Grey Hardy</cp:lastModifiedBy>
  <dcterms:created xsi:type="dcterms:W3CDTF">2017-04-20T15:17:24Z</dcterms:created>
  <dcterms:modified xsi:type="dcterms:W3CDTF">2021-06-16T01:43:11Z</dcterms:modified>
</cp:coreProperties>
</file>