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swater\OneDrive\"/>
    </mc:Choice>
  </mc:AlternateContent>
  <xr:revisionPtr revIDLastSave="0" documentId="8_{434598EC-0B27-4B63-99D0-B6D088D6FD58}" xr6:coauthVersionLast="44" xr6:coauthVersionMax="44" xr10:uidLastSave="{00000000-0000-0000-0000-000000000000}"/>
  <bookViews>
    <workbookView xWindow="480" yWindow="150" windowWidth="27960" windowHeight="133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rum">Sheet1!$AL$5</definedName>
    <definedName name="Head">Sheet1!$AM$5</definedName>
    <definedName name="Oar">Sheet1!$AK$5</definedName>
    <definedName name="_xlnm.Print_Area" localSheetId="0">Sheet1!$A$1:$AB$53</definedName>
  </definedNames>
  <calcPr calcId="191028" calcOnSave="0"/>
  <extLst>
    <ext xmlns:x14="http://schemas.microsoft.com/office/spreadsheetml/2009/9/main" uri="{79F54976-1DA5-4618-B147-4CDE4B953A38}">
      <x14:workbookPr defaultImageDpi="96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2" i="1" l="1"/>
  <c r="Z14" i="1"/>
  <c r="Z16" i="1"/>
  <c r="Z18" i="1"/>
  <c r="Z20" i="1"/>
  <c r="Z22" i="1"/>
  <c r="Z24" i="1"/>
  <c r="Z26" i="1"/>
  <c r="Z28" i="1"/>
  <c r="Z10" i="1"/>
  <c r="Y12" i="1"/>
  <c r="Y14" i="1"/>
  <c r="Y16" i="1"/>
  <c r="Y18" i="1"/>
  <c r="Y20" i="1"/>
  <c r="Y22" i="1"/>
  <c r="Y24" i="1"/>
  <c r="Y26" i="1"/>
  <c r="Y28" i="1"/>
  <c r="Y31" i="1"/>
  <c r="Y7" i="1"/>
  <c r="Y10" i="1"/>
  <c r="J7" i="1"/>
  <c r="V7" i="1"/>
  <c r="J31" i="1"/>
  <c r="V31" i="1" s="1"/>
  <c r="J28" i="1"/>
  <c r="J26" i="1"/>
  <c r="J24" i="1"/>
  <c r="J22" i="1"/>
  <c r="J20" i="1"/>
  <c r="J18" i="1"/>
  <c r="J16" i="1"/>
  <c r="J14" i="1"/>
  <c r="J12" i="1"/>
  <c r="J10" i="1"/>
  <c r="S10" i="1"/>
  <c r="M31" i="1"/>
  <c r="L31" i="1" s="1"/>
  <c r="L7" i="1"/>
  <c r="M7" i="1"/>
  <c r="P28" i="1"/>
  <c r="Q28" i="1" s="1"/>
  <c r="P26" i="1"/>
  <c r="Q26" i="1" s="1"/>
  <c r="P24" i="1"/>
  <c r="Q24" i="1" s="1"/>
  <c r="P22" i="1"/>
  <c r="Q22" i="1" s="1"/>
  <c r="P20" i="1"/>
  <c r="Q20" i="1" s="1"/>
  <c r="P18" i="1"/>
  <c r="Q18" i="1" s="1"/>
  <c r="P16" i="1"/>
  <c r="Q16" i="1" s="1"/>
  <c r="P14" i="1"/>
  <c r="Q14" i="1" s="1"/>
  <c r="P12" i="1"/>
  <c r="Q12" i="1" s="1"/>
  <c r="P10" i="1"/>
  <c r="Q10" i="1" s="1"/>
  <c r="M28" i="1"/>
  <c r="L28" i="1" s="1"/>
  <c r="M26" i="1"/>
  <c r="L26" i="1" s="1"/>
  <c r="M24" i="1"/>
  <c r="L24" i="1" s="1"/>
  <c r="M22" i="1"/>
  <c r="L22" i="1" s="1"/>
  <c r="M20" i="1"/>
  <c r="L20" i="1" s="1"/>
  <c r="M18" i="1"/>
  <c r="L18" i="1" s="1"/>
  <c r="M16" i="1"/>
  <c r="L16" i="1" s="1"/>
  <c r="M14" i="1"/>
  <c r="L14" i="1" s="1"/>
  <c r="M12" i="1"/>
  <c r="L12" i="1" s="1"/>
  <c r="M10" i="1"/>
  <c r="L10" i="1" s="1"/>
  <c r="S28" i="1"/>
  <c r="S26" i="1"/>
  <c r="S24" i="1"/>
  <c r="S22" i="1"/>
  <c r="S20" i="1"/>
  <c r="S18" i="1"/>
  <c r="S16" i="1"/>
  <c r="S14" i="1"/>
  <c r="S12" i="1"/>
  <c r="V20" i="1" l="1"/>
  <c r="V24" i="1"/>
  <c r="V10" i="1"/>
  <c r="V26" i="1"/>
  <c r="V22" i="1"/>
  <c r="V18" i="1"/>
  <c r="V12" i="1"/>
  <c r="V28" i="1"/>
  <c r="V14" i="1"/>
  <c r="V16" i="1"/>
  <c r="AB8" i="1"/>
  <c r="L5" i="1"/>
  <c r="T22" i="1"/>
  <c r="AB7" i="1"/>
  <c r="T16" i="1"/>
  <c r="Q5" i="1"/>
  <c r="W18" i="1" l="1"/>
  <c r="W16" i="1"/>
  <c r="U19" i="1"/>
  <c r="AB5" i="1" s="1"/>
  <c r="AB4" i="1"/>
  <c r="N3" i="1"/>
  <c r="X17" i="1" l="1"/>
  <c r="AB6" i="1" s="1"/>
</calcChain>
</file>

<file path=xl/sharedStrings.xml><?xml version="1.0" encoding="utf-8"?>
<sst xmlns="http://schemas.openxmlformats.org/spreadsheetml/2006/main" count="146" uniqueCount="70">
  <si>
    <t>Name</t>
  </si>
  <si>
    <t>Sex</t>
  </si>
  <si>
    <t>Weight</t>
  </si>
  <si>
    <t>Side</t>
  </si>
  <si>
    <t>Pref</t>
  </si>
  <si>
    <t>EVENT:</t>
  </si>
  <si>
    <t>200m Mixed 20</t>
  </si>
  <si>
    <t>BLANK</t>
  </si>
  <si>
    <t>AARON</t>
  </si>
  <si>
    <t>M</t>
  </si>
  <si>
    <t>Metrics</t>
  </si>
  <si>
    <t>ALAN</t>
  </si>
  <si>
    <t>AFT</t>
  </si>
  <si>
    <t>L/R Balance (+ve left heavy):</t>
  </si>
  <si>
    <t>Oar</t>
  </si>
  <si>
    <t>Drum</t>
  </si>
  <si>
    <t>Head</t>
  </si>
  <si>
    <t>ANNE</t>
  </si>
  <si>
    <t>F</t>
  </si>
  <si>
    <t>L</t>
  </si>
  <si>
    <t>DRM</t>
  </si>
  <si>
    <t>Fore/Aft Balance (+ve front heavy):</t>
  </si>
  <si>
    <t>BRENT</t>
  </si>
  <si>
    <t>ENG</t>
  </si>
  <si>
    <t>Fore/Aft DIP (+ve front heavy)*:</t>
  </si>
  <si>
    <t>R</t>
  </si>
  <si>
    <t>SWP</t>
  </si>
  <si>
    <t>CARL</t>
  </si>
  <si>
    <t>drm</t>
  </si>
  <si>
    <t>Number of Males</t>
  </si>
  <si>
    <t>CHERIE</t>
  </si>
  <si>
    <t>Number of Females</t>
  </si>
  <si>
    <t>STK</t>
  </si>
  <si>
    <t>YVONNE</t>
  </si>
  <si>
    <t>FOR</t>
  </si>
  <si>
    <t>GARRY</t>
  </si>
  <si>
    <t>LO</t>
  </si>
  <si>
    <t>l</t>
  </si>
  <si>
    <t>front</t>
  </si>
  <si>
    <t>GARY</t>
  </si>
  <si>
    <t>GEOFFREY</t>
  </si>
  <si>
    <t>GINA</t>
  </si>
  <si>
    <t>HOLLY</t>
  </si>
  <si>
    <t>left</t>
  </si>
  <si>
    <t>right</t>
  </si>
  <si>
    <t>JEANETTE</t>
  </si>
  <si>
    <t>JOHN</t>
  </si>
  <si>
    <t>KAREN</t>
  </si>
  <si>
    <t>KRISTIN</t>
  </si>
  <si>
    <t>KYLIE</t>
  </si>
  <si>
    <t>back</t>
  </si>
  <si>
    <t>LIAM</t>
  </si>
  <si>
    <t>LYN</t>
  </si>
  <si>
    <t>LYNNE</t>
  </si>
  <si>
    <t>RO</t>
  </si>
  <si>
    <t>MARK</t>
  </si>
  <si>
    <t>MIA</t>
  </si>
  <si>
    <t>NICHOLAS</t>
  </si>
  <si>
    <t>ROD</t>
  </si>
  <si>
    <t>SANDY</t>
  </si>
  <si>
    <t>STUART</t>
  </si>
  <si>
    <t>SUE</t>
  </si>
  <si>
    <t>THERESA</t>
  </si>
  <si>
    <t>TIM</t>
  </si>
  <si>
    <t>swp</t>
  </si>
  <si>
    <t>No side preference</t>
  </si>
  <si>
    <t>Not on preferred side</t>
  </si>
  <si>
    <t>On preferred side</t>
  </si>
  <si>
    <t>* Fore/Aft DIP is calculated on the difference in rotational moment about the centre of the boat. (think see-saw)</t>
  </si>
  <si>
    <t>Dragon Analytics believes this is a more important measurement than a difference between front half and back half weights.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</si>
</sst>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55"/>
      <name val="Arial"/>
      <family val="2"/>
    </font>
    <font>
      <sz val="10"/>
      <color indexed="10"/>
      <name val="Wingdings"/>
      <charset val="2"/>
    </font>
    <font>
      <sz val="10"/>
      <color indexed="11"/>
      <name val="Wingdings"/>
      <charset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5"/>
      <color indexed="9"/>
      <name val="Arial"/>
      <family val="2"/>
    </font>
    <font>
      <sz val="10"/>
      <color indexed="55"/>
      <name val="Wingdings"/>
      <charset val="2"/>
    </font>
    <font>
      <b/>
      <sz val="8"/>
      <color indexed="8"/>
      <name val="Arial"/>
      <family val="2"/>
    </font>
    <font>
      <b/>
      <sz val="8"/>
      <color indexed="22"/>
      <name val="Arial"/>
      <family val="2"/>
    </font>
    <font>
      <sz val="5"/>
      <name val="Arial"/>
      <family val="2"/>
    </font>
    <font>
      <sz val="8"/>
      <color indexed="22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22"/>
      <name val="Arial"/>
      <family val="2"/>
    </font>
    <font>
      <sz val="8"/>
      <color indexed="9"/>
      <name val="Arial"/>
      <family val="2"/>
    </font>
    <font>
      <u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8"/>
      <name val="Segoe UI Black"/>
      <family val="2"/>
    </font>
    <font>
      <b/>
      <sz val="10"/>
      <color indexed="55"/>
      <name val="Wingdings"/>
      <charset val="2"/>
    </font>
    <font>
      <b/>
      <sz val="8"/>
      <color indexed="47"/>
      <name val="Segoe UI Black"/>
      <family val="2"/>
    </font>
    <font>
      <b/>
      <sz val="10"/>
      <color indexed="47"/>
      <name val="Arial"/>
      <family val="2"/>
    </font>
    <font>
      <b/>
      <sz val="10"/>
      <color indexed="47"/>
      <name val="Wingdings"/>
      <charset val="2"/>
    </font>
    <font>
      <sz val="10"/>
      <color theme="0" tint="-0.3499862666707357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9" fontId="3" fillId="0" borderId="0" applyFill="0" applyBorder="0" applyAlignment="0" applyProtection="0"/>
  </cellStyleXfs>
  <cellXfs count="138">
    <xf numFmtId="0" fontId="0" fillId="0" borderId="0" xfId="0"/>
    <xf numFmtId="0" fontId="11" fillId="4" borderId="3" xfId="3" applyFont="1" applyFill="1" applyBorder="1"/>
    <xf numFmtId="0" fontId="12" fillId="4" borderId="4" xfId="3" applyFont="1" applyFill="1" applyBorder="1" applyAlignment="1">
      <alignment horizontal="center"/>
    </xf>
    <xf numFmtId="0" fontId="3" fillId="3" borderId="0" xfId="3" applyFill="1" applyBorder="1"/>
    <xf numFmtId="0" fontId="3" fillId="3" borderId="0" xfId="3" applyFill="1"/>
    <xf numFmtId="0" fontId="11" fillId="4" borderId="2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1" fontId="5" fillId="3" borderId="0" xfId="3" applyNumberFormat="1" applyFont="1" applyFill="1" applyAlignment="1">
      <alignment horizontal="center"/>
    </xf>
    <xf numFmtId="0" fontId="11" fillId="3" borderId="0" xfId="3" applyFont="1" applyFill="1" applyBorder="1" applyAlignment="1">
      <alignment horizontal="center"/>
    </xf>
    <xf numFmtId="0" fontId="3" fillId="3" borderId="0" xfId="3" applyFill="1" applyBorder="1" applyAlignment="1"/>
    <xf numFmtId="0" fontId="3" fillId="3" borderId="0" xfId="3" applyFill="1" applyBorder="1" applyAlignment="1">
      <alignment horizontal="center"/>
    </xf>
    <xf numFmtId="1" fontId="3" fillId="3" borderId="0" xfId="3" applyNumberFormat="1" applyFill="1"/>
    <xf numFmtId="0" fontId="6" fillId="3" borderId="0" xfId="3" applyFont="1" applyFill="1" applyBorder="1"/>
    <xf numFmtId="0" fontId="4" fillId="3" borderId="0" xfId="3" applyFont="1" applyFill="1" applyBorder="1" applyAlignment="1">
      <alignment horizontal="right"/>
    </xf>
    <xf numFmtId="0" fontId="3" fillId="3" borderId="0" xfId="3" applyFill="1" applyBorder="1" applyAlignment="1">
      <alignment horizontal="right"/>
    </xf>
    <xf numFmtId="1" fontId="8" fillId="3" borderId="0" xfId="3" applyNumberFormat="1" applyFont="1" applyFill="1"/>
    <xf numFmtId="0" fontId="4" fillId="3" borderId="0" xfId="3" applyFont="1" applyFill="1"/>
    <xf numFmtId="1" fontId="8" fillId="3" borderId="0" xfId="3" applyNumberFormat="1" applyFont="1" applyFill="1" applyAlignment="1">
      <alignment horizontal="left"/>
    </xf>
    <xf numFmtId="0" fontId="14" fillId="3" borderId="0" xfId="3" applyFont="1" applyFill="1" applyAlignment="1">
      <alignment horizontal="center"/>
    </xf>
    <xf numFmtId="0" fontId="18" fillId="3" borderId="0" xfId="3" applyFont="1" applyFill="1" applyAlignment="1">
      <alignment horizontal="center"/>
    </xf>
    <xf numFmtId="0" fontId="4" fillId="3" borderId="0" xfId="3" applyFont="1" applyFill="1" applyAlignment="1">
      <alignment horizontal="left"/>
    </xf>
    <xf numFmtId="0" fontId="5" fillId="3" borderId="0" xfId="2" applyFont="1" applyFill="1" applyAlignment="1">
      <alignment horizontal="center"/>
    </xf>
    <xf numFmtId="1" fontId="15" fillId="3" borderId="0" xfId="3" applyNumberFormat="1" applyFont="1" applyFill="1" applyAlignment="1">
      <alignment horizontal="center"/>
    </xf>
    <xf numFmtId="164" fontId="16" fillId="3" borderId="0" xfId="3" applyNumberFormat="1" applyFont="1" applyFill="1" applyAlignment="1">
      <alignment horizontal="center"/>
    </xf>
    <xf numFmtId="0" fontId="6" fillId="3" borderId="0" xfId="3" applyFont="1" applyFill="1"/>
    <xf numFmtId="0" fontId="7" fillId="3" borderId="0" xfId="3" applyFont="1" applyFill="1" applyAlignment="1">
      <alignment horizontal="left"/>
    </xf>
    <xf numFmtId="0" fontId="14" fillId="3" borderId="0" xfId="3" applyFont="1" applyFill="1" applyAlignment="1">
      <alignment horizontal="right"/>
    </xf>
    <xf numFmtId="0" fontId="9" fillId="3" borderId="0" xfId="3" applyFont="1" applyFill="1" applyAlignment="1">
      <alignment horizontal="right"/>
    </xf>
    <xf numFmtId="0" fontId="10" fillId="3" borderId="0" xfId="3" applyFont="1" applyFill="1" applyAlignment="1">
      <alignment horizontal="right"/>
    </xf>
    <xf numFmtId="10" fontId="13" fillId="3" borderId="0" xfId="4" applyNumberFormat="1" applyFont="1" applyFill="1" applyBorder="1"/>
    <xf numFmtId="10" fontId="13" fillId="3" borderId="0" xfId="4" applyNumberFormat="1" applyFont="1" applyFill="1"/>
    <xf numFmtId="0" fontId="17" fillId="3" borderId="0" xfId="3" applyFont="1" applyFill="1"/>
    <xf numFmtId="0" fontId="3" fillId="3" borderId="0" xfId="3" applyFill="1" applyAlignment="1">
      <alignment horizontal="center"/>
    </xf>
    <xf numFmtId="0" fontId="0" fillId="0" borderId="0" xfId="0" applyAlignment="1">
      <alignment horizontal="center"/>
    </xf>
    <xf numFmtId="0" fontId="12" fillId="3" borderId="0" xfId="3" applyFont="1" applyFill="1" applyBorder="1" applyAlignment="1">
      <alignment horizontal="center"/>
    </xf>
    <xf numFmtId="0" fontId="2" fillId="3" borderId="0" xfId="3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3" borderId="0" xfId="3" applyFont="1" applyFill="1" applyBorder="1" applyAlignment="1">
      <alignment horizontal="right"/>
    </xf>
    <xf numFmtId="1" fontId="3" fillId="3" borderId="0" xfId="3" applyNumberFormat="1" applyFill="1" applyAlignment="1">
      <alignment horizontal="center"/>
    </xf>
    <xf numFmtId="0" fontId="6" fillId="3" borderId="0" xfId="3" applyFont="1" applyFill="1" applyAlignment="1">
      <alignment horizontal="center"/>
    </xf>
    <xf numFmtId="0" fontId="4" fillId="3" borderId="0" xfId="3" applyFont="1" applyFill="1" applyAlignment="1">
      <alignment horizontal="center"/>
    </xf>
    <xf numFmtId="0" fontId="7" fillId="3" borderId="0" xfId="3" applyFont="1" applyFill="1" applyAlignment="1">
      <alignment horizontal="center"/>
    </xf>
    <xf numFmtId="0" fontId="2" fillId="3" borderId="0" xfId="3" applyFont="1" applyFill="1"/>
    <xf numFmtId="1" fontId="6" fillId="3" borderId="0" xfId="3" applyNumberFormat="1" applyFont="1" applyFill="1" applyAlignment="1">
      <alignment horizontal="center"/>
    </xf>
    <xf numFmtId="0" fontId="20" fillId="0" borderId="0" xfId="0" applyFont="1"/>
    <xf numFmtId="0" fontId="2" fillId="3" borderId="0" xfId="3" applyFont="1" applyFill="1" applyBorder="1" applyAlignment="1"/>
    <xf numFmtId="0" fontId="4" fillId="3" borderId="0" xfId="3" applyFont="1" applyFill="1" applyBorder="1" applyAlignment="1">
      <alignment horizontal="center"/>
    </xf>
    <xf numFmtId="1" fontId="5" fillId="3" borderId="2" xfId="3" applyNumberFormat="1" applyFont="1" applyFill="1" applyBorder="1" applyAlignment="1" applyProtection="1">
      <alignment horizontal="center"/>
      <protection locked="0"/>
    </xf>
    <xf numFmtId="0" fontId="2" fillId="3" borderId="0" xfId="3" applyFont="1" applyFill="1" applyBorder="1" applyAlignment="1" applyProtection="1">
      <alignment horizontal="center"/>
      <protection hidden="1"/>
    </xf>
    <xf numFmtId="0" fontId="6" fillId="3" borderId="0" xfId="3" applyFont="1" applyFill="1" applyBorder="1" applyAlignment="1" applyProtection="1">
      <alignment horizontal="center"/>
    </xf>
    <xf numFmtId="164" fontId="18" fillId="3" borderId="0" xfId="3" applyNumberFormat="1" applyFont="1" applyFill="1" applyAlignment="1" applyProtection="1">
      <alignment horizontal="center"/>
    </xf>
    <xf numFmtId="0" fontId="3" fillId="3" borderId="0" xfId="3" applyFill="1" applyProtection="1"/>
    <xf numFmtId="0" fontId="23" fillId="3" borderId="0" xfId="3" applyFont="1" applyFill="1" applyProtection="1"/>
    <xf numFmtId="0" fontId="19" fillId="3" borderId="0" xfId="3" applyFont="1" applyFill="1" applyBorder="1" applyAlignment="1" applyProtection="1">
      <alignment horizontal="center"/>
    </xf>
    <xf numFmtId="0" fontId="0" fillId="5" borderId="0" xfId="0" applyFill="1"/>
    <xf numFmtId="0" fontId="0" fillId="5" borderId="0" xfId="0" applyFont="1" applyFill="1" applyAlignment="1">
      <alignment horizontal="center"/>
    </xf>
    <xf numFmtId="0" fontId="20" fillId="5" borderId="0" xfId="0" applyFont="1" applyFill="1"/>
    <xf numFmtId="0" fontId="0" fillId="5" borderId="0" xfId="0" applyFill="1" applyAlignment="1">
      <alignment horizontal="center"/>
    </xf>
    <xf numFmtId="46" fontId="7" fillId="5" borderId="0" xfId="3" applyNumberFormat="1" applyFont="1" applyFill="1" applyBorder="1" applyAlignment="1">
      <alignment horizontal="center"/>
    </xf>
    <xf numFmtId="46" fontId="6" fillId="5" borderId="0" xfId="3" applyNumberFormat="1" applyFont="1" applyFill="1" applyBorder="1" applyAlignment="1">
      <alignment horizontal="center"/>
    </xf>
    <xf numFmtId="0" fontId="3" fillId="5" borderId="0" xfId="3" applyFill="1"/>
    <xf numFmtId="0" fontId="6" fillId="5" borderId="0" xfId="3" applyFont="1" applyFill="1"/>
    <xf numFmtId="0" fontId="3" fillId="5" borderId="0" xfId="3" applyFill="1" applyBorder="1" applyAlignment="1">
      <alignment horizontal="center"/>
    </xf>
    <xf numFmtId="0" fontId="2" fillId="5" borderId="0" xfId="3" applyFont="1" applyFill="1" applyBorder="1" applyAlignment="1">
      <alignment horizontal="center"/>
    </xf>
    <xf numFmtId="0" fontId="3" fillId="5" borderId="0" xfId="3" applyFill="1" applyAlignment="1">
      <alignment horizontal="center"/>
    </xf>
    <xf numFmtId="0" fontId="9" fillId="5" borderId="0" xfId="3" applyFont="1" applyFill="1" applyAlignment="1">
      <alignment horizontal="right"/>
    </xf>
    <xf numFmtId="0" fontId="10" fillId="5" borderId="0" xfId="3" applyFont="1" applyFill="1" applyAlignment="1">
      <alignment horizontal="right"/>
    </xf>
    <xf numFmtId="0" fontId="21" fillId="5" borderId="0" xfId="0" applyFont="1" applyFill="1" applyBorder="1"/>
    <xf numFmtId="0" fontId="24" fillId="5" borderId="0" xfId="0" applyFont="1" applyFill="1" applyBorder="1" applyAlignment="1"/>
    <xf numFmtId="0" fontId="0" fillId="5" borderId="0" xfId="0" applyFill="1" applyBorder="1" applyAlignment="1"/>
    <xf numFmtId="0" fontId="25" fillId="4" borderId="4" xfId="3" applyFont="1" applyFill="1" applyBorder="1" applyAlignment="1">
      <alignment horizontal="center"/>
    </xf>
    <xf numFmtId="0" fontId="26" fillId="4" borderId="3" xfId="3" applyFont="1" applyFill="1" applyBorder="1"/>
    <xf numFmtId="0" fontId="0" fillId="5" borderId="0" xfId="0" applyFill="1" applyBorder="1"/>
    <xf numFmtId="0" fontId="4" fillId="5" borderId="0" xfId="3" applyFont="1" applyFill="1" applyBorder="1"/>
    <xf numFmtId="1" fontId="3" fillId="5" borderId="0" xfId="3" applyNumberFormat="1" applyFill="1" applyBorder="1"/>
    <xf numFmtId="1" fontId="2" fillId="3" borderId="0" xfId="3" applyNumberFormat="1" applyFont="1" applyFill="1" applyBorder="1"/>
    <xf numFmtId="0" fontId="2" fillId="5" borderId="0" xfId="3" applyFont="1" applyFill="1"/>
    <xf numFmtId="0" fontId="6" fillId="5" borderId="0" xfId="3" applyFont="1" applyFill="1" applyAlignment="1">
      <alignment horizontal="center"/>
    </xf>
    <xf numFmtId="0" fontId="2" fillId="5" borderId="0" xfId="3" applyFont="1" applyFill="1" applyAlignment="1">
      <alignment horizontal="center"/>
    </xf>
    <xf numFmtId="0" fontId="3" fillId="0" borderId="2" xfId="3" applyFill="1" applyBorder="1" applyAlignment="1" applyProtection="1">
      <alignment horizontal="left"/>
      <protection locked="0"/>
    </xf>
    <xf numFmtId="0" fontId="3" fillId="0" borderId="2" xfId="3" applyFill="1" applyBorder="1" applyAlignment="1" applyProtection="1">
      <alignment horizontal="center"/>
      <protection locked="0"/>
    </xf>
    <xf numFmtId="0" fontId="3" fillId="0" borderId="2" xfId="3" applyFill="1" applyBorder="1" applyProtection="1">
      <protection locked="0"/>
    </xf>
    <xf numFmtId="0" fontId="2" fillId="3" borderId="0" xfId="3" applyFont="1" applyFill="1" applyAlignment="1">
      <alignment horizontal="left"/>
    </xf>
    <xf numFmtId="0" fontId="2" fillId="3" borderId="5" xfId="3" applyFont="1" applyFill="1" applyBorder="1" applyAlignment="1">
      <alignment horizontal="left"/>
    </xf>
    <xf numFmtId="0" fontId="2" fillId="3" borderId="0" xfId="3" applyFont="1" applyFill="1" applyAlignment="1">
      <alignment horizontal="right"/>
    </xf>
    <xf numFmtId="1" fontId="5" fillId="3" borderId="3" xfId="3" applyNumberFormat="1" applyFont="1" applyFill="1" applyBorder="1" applyAlignment="1" applyProtection="1">
      <alignment horizontal="center"/>
      <protection locked="0"/>
    </xf>
    <xf numFmtId="0" fontId="6" fillId="3" borderId="5" xfId="3" applyFont="1" applyFill="1" applyBorder="1" applyAlignment="1">
      <alignment horizontal="left"/>
    </xf>
    <xf numFmtId="0" fontId="2" fillId="0" borderId="2" xfId="3" applyFont="1" applyFill="1" applyBorder="1" applyAlignment="1" applyProtection="1">
      <alignment horizontal="center"/>
      <protection locked="0"/>
    </xf>
    <xf numFmtId="0" fontId="4" fillId="6" borderId="6" xfId="3" applyFont="1" applyFill="1" applyBorder="1" applyAlignment="1">
      <alignment horizontal="left"/>
    </xf>
    <xf numFmtId="0" fontId="4" fillId="6" borderId="3" xfId="3" applyFont="1" applyFill="1" applyBorder="1" applyAlignment="1">
      <alignment horizontal="right"/>
    </xf>
    <xf numFmtId="0" fontId="4" fillId="7" borderId="6" xfId="3" applyFont="1" applyFill="1" applyBorder="1" applyAlignment="1">
      <alignment horizontal="left"/>
    </xf>
    <xf numFmtId="0" fontId="4" fillId="7" borderId="3" xfId="3" applyFont="1" applyFill="1" applyBorder="1" applyAlignment="1">
      <alignment horizontal="right"/>
    </xf>
    <xf numFmtId="0" fontId="4" fillId="9" borderId="6" xfId="3" applyFont="1" applyFill="1" applyBorder="1" applyAlignment="1">
      <alignment horizontal="left"/>
    </xf>
    <xf numFmtId="0" fontId="4" fillId="9" borderId="3" xfId="3" applyFont="1" applyFill="1" applyBorder="1" applyAlignment="1">
      <alignment horizontal="right"/>
    </xf>
    <xf numFmtId="0" fontId="4" fillId="8" borderId="6" xfId="3" applyFont="1" applyFill="1" applyBorder="1" applyAlignment="1">
      <alignment horizontal="center"/>
    </xf>
    <xf numFmtId="0" fontId="28" fillId="10" borderId="0" xfId="3" applyFont="1" applyFill="1" applyBorder="1"/>
    <xf numFmtId="1" fontId="29" fillId="10" borderId="0" xfId="3" applyNumberFormat="1" applyFont="1" applyFill="1" applyBorder="1"/>
    <xf numFmtId="0" fontId="27" fillId="10" borderId="7" xfId="0" applyFont="1" applyFill="1" applyBorder="1"/>
    <xf numFmtId="0" fontId="29" fillId="3" borderId="0" xfId="3" applyFont="1" applyFill="1" applyBorder="1"/>
    <xf numFmtId="0" fontId="29" fillId="3" borderId="0" xfId="3" applyFont="1" applyFill="1"/>
    <xf numFmtId="0" fontId="2" fillId="0" borderId="2" xfId="3" applyFont="1" applyFill="1" applyBorder="1" applyProtection="1">
      <protection locked="0"/>
    </xf>
    <xf numFmtId="0" fontId="7" fillId="5" borderId="2" xfId="3" applyFont="1" applyFill="1" applyBorder="1"/>
    <xf numFmtId="0" fontId="7" fillId="3" borderId="2" xfId="3" applyFont="1" applyFill="1" applyBorder="1" applyAlignment="1"/>
    <xf numFmtId="0" fontId="7" fillId="3" borderId="2" xfId="3" applyFont="1" applyFill="1" applyBorder="1"/>
    <xf numFmtId="1" fontId="4" fillId="5" borderId="2" xfId="3" applyNumberFormat="1" applyFont="1" applyFill="1" applyBorder="1"/>
    <xf numFmtId="1" fontId="4" fillId="3" borderId="2" xfId="3" applyNumberFormat="1" applyFont="1" applyFill="1" applyBorder="1"/>
    <xf numFmtId="0" fontId="4" fillId="3" borderId="2" xfId="3" applyFont="1" applyFill="1" applyBorder="1"/>
    <xf numFmtId="1" fontId="32" fillId="3" borderId="0" xfId="3" applyNumberFormat="1" applyFont="1" applyFill="1"/>
    <xf numFmtId="0" fontId="22" fillId="3" borderId="0" xfId="3" applyFont="1" applyFill="1" applyAlignment="1" applyProtection="1">
      <alignment horizontal="center"/>
    </xf>
    <xf numFmtId="0" fontId="4" fillId="3" borderId="0" xfId="3" applyFont="1" applyFill="1" applyBorder="1" applyAlignment="1" applyProtection="1">
      <alignment horizontal="center"/>
    </xf>
    <xf numFmtId="0" fontId="6" fillId="3" borderId="0" xfId="3" applyFont="1" applyFill="1" applyBorder="1" applyAlignment="1" applyProtection="1">
      <alignment horizontal="left"/>
    </xf>
    <xf numFmtId="1" fontId="5" fillId="3" borderId="0" xfId="3" applyNumberFormat="1" applyFont="1" applyFill="1" applyBorder="1" applyAlignment="1" applyProtection="1">
      <alignment horizontal="center"/>
    </xf>
    <xf numFmtId="0" fontId="5" fillId="3" borderId="0" xfId="3" applyFont="1" applyFill="1" applyBorder="1" applyAlignment="1" applyProtection="1">
      <alignment horizontal="center"/>
    </xf>
    <xf numFmtId="0" fontId="2" fillId="3" borderId="0" xfId="3" applyFont="1" applyFill="1" applyProtection="1"/>
    <xf numFmtId="0" fontId="6" fillId="3" borderId="0" xfId="3" applyFont="1" applyFill="1" applyProtection="1"/>
    <xf numFmtId="0" fontId="5" fillId="3" borderId="0" xfId="3" applyFont="1" applyFill="1" applyAlignment="1" applyProtection="1">
      <alignment horizontal="center"/>
    </xf>
    <xf numFmtId="0" fontId="4" fillId="3" borderId="0" xfId="3" applyFont="1" applyFill="1" applyProtection="1"/>
    <xf numFmtId="0" fontId="33" fillId="3" borderId="0" xfId="3" applyFont="1" applyFill="1" applyAlignment="1">
      <alignment horizontal="center"/>
    </xf>
    <xf numFmtId="0" fontId="34" fillId="3" borderId="0" xfId="3" applyFont="1" applyFill="1"/>
    <xf numFmtId="0" fontId="35" fillId="3" borderId="0" xfId="3" applyFont="1" applyFill="1"/>
    <xf numFmtId="0" fontId="36" fillId="3" borderId="0" xfId="3" applyFont="1" applyFill="1"/>
    <xf numFmtId="9" fontId="2" fillId="5" borderId="0" xfId="1" applyFont="1" applyFill="1" applyBorder="1"/>
    <xf numFmtId="9" fontId="2" fillId="3" borderId="0" xfId="1" applyFont="1" applyFill="1" applyBorder="1"/>
    <xf numFmtId="1" fontId="6" fillId="3" borderId="0" xfId="3" applyNumberFormat="1" applyFont="1" applyFill="1" applyBorder="1"/>
    <xf numFmtId="1" fontId="6" fillId="3" borderId="5" xfId="3" applyNumberFormat="1" applyFont="1" applyFill="1" applyBorder="1"/>
    <xf numFmtId="1" fontId="6" fillId="3" borderId="6" xfId="3" applyNumberFormat="1" applyFont="1" applyFill="1" applyBorder="1"/>
    <xf numFmtId="1" fontId="6" fillId="3" borderId="0" xfId="3" applyNumberFormat="1" applyFont="1" applyFill="1" applyBorder="1" applyProtection="1"/>
    <xf numFmtId="0" fontId="37" fillId="3" borderId="0" xfId="3" applyFont="1" applyFill="1" applyBorder="1" applyAlignment="1">
      <alignment horizontal="center"/>
    </xf>
    <xf numFmtId="0" fontId="37" fillId="3" borderId="0" xfId="3" applyFont="1" applyFill="1" applyBorder="1"/>
    <xf numFmtId="1" fontId="5" fillId="5" borderId="0" xfId="3" applyNumberFormat="1" applyFont="1" applyFill="1" applyAlignment="1">
      <alignment horizontal="center"/>
    </xf>
    <xf numFmtId="1" fontId="5" fillId="3" borderId="6" xfId="3" applyNumberFormat="1" applyFont="1" applyFill="1" applyBorder="1" applyAlignment="1" applyProtection="1">
      <alignment horizontal="center"/>
      <protection locked="0"/>
    </xf>
    <xf numFmtId="1" fontId="5" fillId="5" borderId="0" xfId="3" applyNumberFormat="1" applyFont="1" applyFill="1" applyAlignment="1">
      <alignment horizontal="center"/>
    </xf>
    <xf numFmtId="1" fontId="5" fillId="3" borderId="6" xfId="3" applyNumberFormat="1" applyFont="1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30" fillId="5" borderId="7" xfId="0" applyFont="1" applyFill="1" applyBorder="1" applyAlignment="1" applyProtection="1">
      <protection locked="0"/>
    </xf>
    <xf numFmtId="0" fontId="31" fillId="0" borderId="7" xfId="0" applyFont="1" applyBorder="1" applyAlignment="1" applyProtection="1">
      <protection locked="0"/>
    </xf>
    <xf numFmtId="0" fontId="2" fillId="3" borderId="8" xfId="3" applyFont="1" applyFill="1" applyBorder="1" applyAlignment="1"/>
    <xf numFmtId="0" fontId="0" fillId="0" borderId="0" xfId="0" applyAlignment="1"/>
  </cellXfs>
  <cellStyles count="5">
    <cellStyle name="Normal" xfId="0" builtinId="0"/>
    <cellStyle name="Normal 2" xfId="2" xr:uid="{00000000-0005-0000-0000-000001000000}"/>
    <cellStyle name="Normal_paddle2.1" xfId="3" xr:uid="{00000000-0005-0000-0000-000002000000}"/>
    <cellStyle name="Percent" xfId="1" builtinId="5"/>
    <cellStyle name="Percent 2" xfId="4" xr:uid="{00000000-0005-0000-0000-000004000000}"/>
  </cellStyles>
  <dxfs count="1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175451280757431E-2"/>
          <c:y val="6.1495444186831699E-2"/>
          <c:w val="0.80308623611994989"/>
          <c:h val="0.87700911162633655"/>
        </c:manualLayout>
      </c:layout>
      <c:bubbleChart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>
                  <a:alpha val="7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xVal>
            <c:numRef>
              <c:f>Sheet1!$AB$4</c:f>
              <c:numCache>
                <c:formatCode>0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Sheet1!$AB$6</c:f>
              <c:numCache>
                <c:formatCode>0</c:formatCode>
                <c:ptCount val="1"/>
                <c:pt idx="0">
                  <c:v>6.2499999999997726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9EB0-43AE-A88B-73312AF0E6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50"/>
        <c:showNegBubbles val="1"/>
        <c:axId val="168234112"/>
        <c:axId val="168235288"/>
      </c:bubbleChart>
      <c:valAx>
        <c:axId val="168234112"/>
        <c:scaling>
          <c:orientation val="maxMin"/>
          <c:max val="400"/>
          <c:min val="-400"/>
        </c:scaling>
        <c:delete val="0"/>
        <c:axPos val="b"/>
        <c:numFmt formatCode="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5288"/>
        <c:crossesAt val="0"/>
        <c:crossBetween val="midCat"/>
        <c:majorUnit val="50"/>
      </c:valAx>
      <c:valAx>
        <c:axId val="168235288"/>
        <c:scaling>
          <c:orientation val="minMax"/>
          <c:max val="400"/>
          <c:min val="-400"/>
        </c:scaling>
        <c:delete val="0"/>
        <c:axPos val="r"/>
        <c:numFmt formatCode="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41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95250</xdr:colOff>
      <xdr:row>49</xdr:row>
      <xdr:rowOff>0</xdr:rowOff>
    </xdr:from>
    <xdr:to>
      <xdr:col>27</xdr:col>
      <xdr:colOff>307715</xdr:colOff>
      <xdr:row>53</xdr:row>
      <xdr:rowOff>112679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8375" y="9201150"/>
          <a:ext cx="4184390" cy="836579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8</xdr:row>
      <xdr:rowOff>100012</xdr:rowOff>
    </xdr:from>
    <xdr:to>
      <xdr:col>28</xdr:col>
      <xdr:colOff>9525</xdr:colOff>
      <xdr:row>19</xdr:row>
      <xdr:rowOff>132077</xdr:rowOff>
    </xdr:to>
    <xdr:graphicFrame macro="">
      <xdr:nvGraphicFramePr>
        <xdr:cNvPr id="5" name="Chart 4" title="Balanc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56"/>
  <sheetViews>
    <sheetView tabSelected="1" workbookViewId="0">
      <selection activeCell="AI1" sqref="AI1"/>
    </sheetView>
  </sheetViews>
  <sheetFormatPr defaultRowHeight="14.25"/>
  <cols>
    <col min="1" max="1" width="5.375" customWidth="1"/>
    <col min="2" max="2" width="10" bestFit="1" customWidth="1"/>
    <col min="3" max="3" width="4" bestFit="1" customWidth="1"/>
    <col min="5" max="5" width="4.5" bestFit="1" customWidth="1"/>
    <col min="7" max="7" width="7.625" bestFit="1" customWidth="1"/>
    <col min="9" max="9" width="9" hidden="1" customWidth="1"/>
    <col min="10" max="10" width="3.125" style="36" bestFit="1" customWidth="1"/>
    <col min="11" max="11" width="1.875" customWidth="1"/>
    <col min="12" max="12" width="11.75" bestFit="1" customWidth="1"/>
    <col min="13" max="13" width="2.875" style="44" hidden="1" customWidth="1"/>
    <col min="14" max="14" width="2.875" style="33" bestFit="1" customWidth="1"/>
    <col min="15" max="15" width="2.75" style="33" customWidth="1"/>
    <col min="16" max="16" width="2.375" hidden="1" customWidth="1"/>
    <col min="17" max="17" width="11.75" bestFit="1" customWidth="1"/>
    <col min="18" max="18" width="2.125" customWidth="1"/>
    <col min="19" max="19" width="3.125" bestFit="1" customWidth="1"/>
    <col min="20" max="20" width="7.75" customWidth="1"/>
    <col min="21" max="21" width="6.875" hidden="1" customWidth="1"/>
    <col min="22" max="23" width="9" style="33" hidden="1" customWidth="1"/>
    <col min="24" max="26" width="9" hidden="1" customWidth="1"/>
    <col min="27" max="27" width="24.625" bestFit="1" customWidth="1"/>
    <col min="28" max="28" width="4.625" customWidth="1"/>
    <col min="29" max="29" width="5" customWidth="1"/>
    <col min="30" max="36" width="9" customWidth="1"/>
    <col min="37" max="43" width="9" hidden="1" customWidth="1"/>
  </cols>
  <sheetData>
    <row r="1" spans="1:43" ht="18.75" thickBot="1">
      <c r="A1" s="2"/>
      <c r="B1" s="1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97" t="s">
        <v>5</v>
      </c>
      <c r="H1" s="134" t="s">
        <v>6</v>
      </c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54"/>
      <c r="U1" s="54"/>
      <c r="V1" s="57"/>
      <c r="W1" s="57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</row>
    <row r="2" spans="1:43" ht="15.75" thickBot="1">
      <c r="A2" s="70">
        <v>0</v>
      </c>
      <c r="B2" s="71" t="s">
        <v>7</v>
      </c>
      <c r="C2" s="5"/>
      <c r="D2" s="5"/>
      <c r="E2" s="5"/>
      <c r="F2" s="5"/>
      <c r="G2" s="67"/>
      <c r="H2" s="68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54"/>
      <c r="U2" s="54"/>
      <c r="V2" s="57"/>
      <c r="W2" s="57"/>
      <c r="X2" s="54"/>
      <c r="Y2" s="54"/>
      <c r="Z2" s="54"/>
      <c r="AA2" s="72"/>
      <c r="AB2" s="72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</row>
    <row r="3" spans="1:43" ht="15">
      <c r="A3" s="6">
        <v>1</v>
      </c>
      <c r="B3" s="79" t="s">
        <v>8</v>
      </c>
      <c r="C3" s="80" t="s">
        <v>9</v>
      </c>
      <c r="D3" s="80">
        <v>75</v>
      </c>
      <c r="E3" s="80"/>
      <c r="F3" s="80"/>
      <c r="G3" s="54"/>
      <c r="H3" s="58"/>
      <c r="I3" s="58"/>
      <c r="J3" s="59"/>
      <c r="K3" s="60"/>
      <c r="L3" s="60"/>
      <c r="M3" s="61"/>
      <c r="N3" s="131">
        <f>(L5+Q5)</f>
        <v>1751</v>
      </c>
      <c r="O3" s="131"/>
      <c r="P3" s="129"/>
      <c r="Q3" s="60"/>
      <c r="R3" s="61"/>
      <c r="S3" s="60"/>
      <c r="T3" s="61"/>
      <c r="U3" s="61"/>
      <c r="V3" s="77"/>
      <c r="W3" s="77"/>
      <c r="X3" s="60"/>
      <c r="Y3" s="60"/>
      <c r="Z3" s="60"/>
      <c r="AA3" s="95" t="s">
        <v>10</v>
      </c>
      <c r="AB3" s="96"/>
      <c r="AC3" s="121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>
      <c r="A4" s="6">
        <v>2</v>
      </c>
      <c r="B4" s="100" t="s">
        <v>11</v>
      </c>
      <c r="C4" s="87" t="s">
        <v>9</v>
      </c>
      <c r="D4" s="80">
        <v>70</v>
      </c>
      <c r="E4" s="87"/>
      <c r="F4" s="87" t="s">
        <v>12</v>
      </c>
      <c r="G4" s="54"/>
      <c r="H4" s="8"/>
      <c r="I4" s="8"/>
      <c r="J4" s="34"/>
      <c r="K4" s="4"/>
      <c r="L4" s="4"/>
      <c r="M4" s="24"/>
      <c r="N4" s="39"/>
      <c r="O4" s="32"/>
      <c r="P4" s="4"/>
      <c r="Q4" s="4"/>
      <c r="R4" s="24"/>
      <c r="S4" s="4"/>
      <c r="T4" s="4"/>
      <c r="U4" s="4"/>
      <c r="V4" s="32"/>
      <c r="W4" s="32"/>
      <c r="X4" s="4"/>
      <c r="Y4" s="45"/>
      <c r="Z4" s="9"/>
      <c r="AA4" s="101" t="s">
        <v>13</v>
      </c>
      <c r="AB4" s="104">
        <f>(L5-Q5)</f>
        <v>0</v>
      </c>
      <c r="AC4" s="122"/>
      <c r="AD4" s="4"/>
      <c r="AE4" s="4"/>
      <c r="AF4" s="4"/>
      <c r="AG4" s="4"/>
      <c r="AH4" s="4"/>
      <c r="AI4" s="4"/>
      <c r="AJ4" s="4"/>
      <c r="AK4" s="42" t="s">
        <v>14</v>
      </c>
      <c r="AL4" s="42" t="s">
        <v>15</v>
      </c>
      <c r="AM4" s="42" t="s">
        <v>16</v>
      </c>
      <c r="AN4" s="42"/>
      <c r="AO4" s="42" t="s">
        <v>1</v>
      </c>
      <c r="AP4" s="42" t="s">
        <v>3</v>
      </c>
      <c r="AQ4" s="42" t="s">
        <v>4</v>
      </c>
    </row>
    <row r="5" spans="1:43" ht="15">
      <c r="A5" s="6">
        <v>3</v>
      </c>
      <c r="B5" s="100" t="s">
        <v>17</v>
      </c>
      <c r="C5" s="87" t="s">
        <v>18</v>
      </c>
      <c r="D5" s="80">
        <v>57</v>
      </c>
      <c r="E5" s="87" t="s">
        <v>19</v>
      </c>
      <c r="F5" s="87" t="s">
        <v>20</v>
      </c>
      <c r="G5" s="54"/>
      <c r="H5" s="10"/>
      <c r="I5" s="10"/>
      <c r="J5" s="35"/>
      <c r="K5" s="11"/>
      <c r="L5" s="7">
        <f>SUM(J10:J28)+((J7+J31+Oar+Drum+Head)/2)</f>
        <v>875.5</v>
      </c>
      <c r="M5" s="43"/>
      <c r="N5" s="39"/>
      <c r="O5" s="32"/>
      <c r="P5" s="4"/>
      <c r="Q5" s="7">
        <f>SUM(S10:S28)+((J7+J31+Oar+Drum+Head)/2)</f>
        <v>875.5</v>
      </c>
      <c r="R5" s="24"/>
      <c r="S5" s="4"/>
      <c r="T5" s="11"/>
      <c r="U5" s="11"/>
      <c r="V5" s="38"/>
      <c r="W5" s="38"/>
      <c r="X5" s="4"/>
      <c r="Y5" s="9"/>
      <c r="Z5" s="9"/>
      <c r="AA5" s="102" t="s">
        <v>21</v>
      </c>
      <c r="AB5" s="105">
        <f>U19</f>
        <v>-89</v>
      </c>
      <c r="AC5" s="4"/>
      <c r="AD5" s="4"/>
      <c r="AE5" s="4"/>
      <c r="AF5" s="4"/>
      <c r="AG5" s="4"/>
      <c r="AH5" s="4"/>
      <c r="AI5" s="4"/>
      <c r="AJ5" s="4"/>
      <c r="AK5" s="32">
        <v>0</v>
      </c>
      <c r="AL5" s="32">
        <v>0</v>
      </c>
      <c r="AM5" s="32">
        <v>0</v>
      </c>
      <c r="AN5" s="4"/>
      <c r="AO5" s="42" t="s">
        <v>9</v>
      </c>
      <c r="AP5" s="42" t="s">
        <v>19</v>
      </c>
      <c r="AQ5" s="42" t="s">
        <v>20</v>
      </c>
    </row>
    <row r="6" spans="1:43">
      <c r="A6" s="6">
        <v>4</v>
      </c>
      <c r="B6" s="100" t="s">
        <v>22</v>
      </c>
      <c r="C6" s="87" t="s">
        <v>9</v>
      </c>
      <c r="D6" s="80">
        <v>86</v>
      </c>
      <c r="E6" s="87" t="s">
        <v>19</v>
      </c>
      <c r="F6" s="87" t="s">
        <v>23</v>
      </c>
      <c r="G6" s="54"/>
      <c r="H6" s="10"/>
      <c r="I6" s="10"/>
      <c r="J6" s="35"/>
      <c r="K6" s="4"/>
      <c r="L6" s="4"/>
      <c r="M6" s="24"/>
      <c r="N6" s="39"/>
      <c r="O6" s="32"/>
      <c r="P6" s="4"/>
      <c r="Q6" s="4"/>
      <c r="R6" s="24"/>
      <c r="S6" s="4"/>
      <c r="T6" s="4"/>
      <c r="U6" s="4"/>
      <c r="V6" s="32"/>
      <c r="W6" s="32"/>
      <c r="X6" s="4"/>
      <c r="Y6" s="3"/>
      <c r="Z6" s="3"/>
      <c r="AA6" s="102" t="s">
        <v>24</v>
      </c>
      <c r="AB6" s="105">
        <f>X17</f>
        <v>6.2499999999997726</v>
      </c>
      <c r="AC6" s="3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2" t="s">
        <v>18</v>
      </c>
      <c r="AP6" s="42" t="s">
        <v>25</v>
      </c>
      <c r="AQ6" s="42" t="s">
        <v>26</v>
      </c>
    </row>
    <row r="7" spans="1:43" ht="15">
      <c r="A7" s="6">
        <v>5</v>
      </c>
      <c r="B7" s="81" t="s">
        <v>27</v>
      </c>
      <c r="C7" s="80" t="s">
        <v>9</v>
      </c>
      <c r="D7" s="80">
        <v>78</v>
      </c>
      <c r="E7" s="80"/>
      <c r="F7" s="80"/>
      <c r="G7" s="54"/>
      <c r="H7" s="13" t="s">
        <v>28</v>
      </c>
      <c r="I7" s="37">
        <v>5.35</v>
      </c>
      <c r="J7" s="49">
        <f>VLOOKUP(N7,$A$2:$F$53,4)</f>
        <v>57</v>
      </c>
      <c r="K7" s="4"/>
      <c r="L7" s="94" t="str">
        <f>VLOOKUP(N7,$A$2:$F$53,2)</f>
        <v>ANNE</v>
      </c>
      <c r="M7" s="86">
        <f>IF(COUNTIF($N$7:$O$31,N7)&gt;1,0,N7)</f>
        <v>3</v>
      </c>
      <c r="N7" s="132">
        <v>3</v>
      </c>
      <c r="O7" s="133"/>
      <c r="P7" s="123"/>
      <c r="Q7" s="4"/>
      <c r="R7" s="24"/>
      <c r="S7" s="51"/>
      <c r="T7" s="4"/>
      <c r="U7" s="4"/>
      <c r="V7" s="32">
        <f>I7*(J7+Head+Drum)</f>
        <v>304.95</v>
      </c>
      <c r="W7" s="32"/>
      <c r="X7" s="4"/>
      <c r="Y7" s="98" t="str">
        <f>VLOOKUP(N7,$A$3:$F$53,3)</f>
        <v>F</v>
      </c>
      <c r="Z7" s="98"/>
      <c r="AA7" s="103" t="s">
        <v>29</v>
      </c>
      <c r="AB7" s="106">
        <f>COUNTIF(Y7:Z31,"M")</f>
        <v>10</v>
      </c>
      <c r="AC7" s="3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2"/>
      <c r="AQ7" s="42" t="s">
        <v>23</v>
      </c>
    </row>
    <row r="8" spans="1:43" ht="15">
      <c r="A8" s="6">
        <v>6</v>
      </c>
      <c r="B8" s="81" t="s">
        <v>30</v>
      </c>
      <c r="C8" s="80" t="s">
        <v>18</v>
      </c>
      <c r="D8" s="80">
        <v>75</v>
      </c>
      <c r="E8" s="80"/>
      <c r="F8" s="80"/>
      <c r="G8" s="54"/>
      <c r="H8" s="14"/>
      <c r="I8" s="37"/>
      <c r="J8" s="49"/>
      <c r="K8" s="4"/>
      <c r="L8" s="113"/>
      <c r="M8" s="114"/>
      <c r="N8" s="115"/>
      <c r="O8" s="115"/>
      <c r="P8" s="51"/>
      <c r="Q8" s="51"/>
      <c r="R8" s="24"/>
      <c r="S8" s="51"/>
      <c r="T8" s="4"/>
      <c r="U8" s="4"/>
      <c r="V8" s="32"/>
      <c r="W8" s="32"/>
      <c r="X8" s="4"/>
      <c r="Y8" s="98"/>
      <c r="Z8" s="98"/>
      <c r="AA8" s="103" t="s">
        <v>31</v>
      </c>
      <c r="AB8" s="106">
        <f>COUNTIF(Y7:Z31,"F")</f>
        <v>12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4"/>
      <c r="AO8" s="4"/>
      <c r="AP8" s="42"/>
      <c r="AQ8" s="42" t="s">
        <v>32</v>
      </c>
    </row>
    <row r="9" spans="1:43" ht="15">
      <c r="A9" s="6">
        <v>7</v>
      </c>
      <c r="B9" s="100" t="s">
        <v>33</v>
      </c>
      <c r="C9" s="80" t="s">
        <v>18</v>
      </c>
      <c r="D9" s="80">
        <v>74</v>
      </c>
      <c r="E9" s="80"/>
      <c r="F9" s="80"/>
      <c r="G9" s="54"/>
      <c r="H9" s="14"/>
      <c r="I9" s="37"/>
      <c r="J9" s="49"/>
      <c r="K9" s="15"/>
      <c r="L9" s="116"/>
      <c r="M9" s="114"/>
      <c r="N9" s="115"/>
      <c r="O9" s="115"/>
      <c r="P9" s="114"/>
      <c r="Q9" s="51"/>
      <c r="R9" s="17"/>
      <c r="S9" s="51"/>
      <c r="T9" s="4"/>
      <c r="U9" s="4"/>
      <c r="V9" s="32"/>
      <c r="W9" s="32"/>
      <c r="X9" s="4"/>
      <c r="Y9" s="98"/>
      <c r="Z9" s="98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4"/>
      <c r="AN9" s="4"/>
      <c r="AO9" s="4"/>
      <c r="AP9" s="42"/>
      <c r="AQ9" s="42" t="s">
        <v>34</v>
      </c>
    </row>
    <row r="10" spans="1:43" ht="15">
      <c r="A10" s="6">
        <v>8</v>
      </c>
      <c r="B10" s="81" t="s">
        <v>35</v>
      </c>
      <c r="C10" s="80" t="s">
        <v>9</v>
      </c>
      <c r="D10" s="80">
        <v>73</v>
      </c>
      <c r="E10" s="80" t="s">
        <v>36</v>
      </c>
      <c r="F10" s="80" t="s">
        <v>12</v>
      </c>
      <c r="G10" s="54"/>
      <c r="H10" s="46">
        <v>1</v>
      </c>
      <c r="I10" s="37">
        <v>3.65</v>
      </c>
      <c r="J10" s="49">
        <f>VLOOKUP(N10,$A$2:$F$53,4)</f>
        <v>52</v>
      </c>
      <c r="K10" s="117" t="s">
        <v>37</v>
      </c>
      <c r="L10" s="88" t="str">
        <f>VLOOKUP(M10,$A$2:$F$53,2)</f>
        <v>SUE</v>
      </c>
      <c r="M10" s="86">
        <f>IF(COUNTIF($N$7:$O$31,N10)&gt;1,0,N10)</f>
        <v>27</v>
      </c>
      <c r="N10" s="85">
        <v>27</v>
      </c>
      <c r="O10" s="130">
        <v>19</v>
      </c>
      <c r="P10" s="124">
        <f>IF(COUNTIF($N$7:$O$31,O10)&gt;1,0,O10)</f>
        <v>19</v>
      </c>
      <c r="Q10" s="89" t="str">
        <f>VLOOKUP(P10,$A$2:$F$53,2)</f>
        <v>LYN</v>
      </c>
      <c r="R10" s="117" t="s">
        <v>37</v>
      </c>
      <c r="S10" s="49">
        <f>VLOOKUP(O10,$A$2:$F$53,4)</f>
        <v>52</v>
      </c>
      <c r="T10" s="4"/>
      <c r="U10" s="4"/>
      <c r="V10" s="32">
        <f>(J10+S10)*I10</f>
        <v>379.59999999999997</v>
      </c>
      <c r="W10" s="32"/>
      <c r="X10" s="4"/>
      <c r="Y10" s="98" t="str">
        <f>VLOOKUP(N10,$A$3:$F$53,3)</f>
        <v>F</v>
      </c>
      <c r="Z10" s="98" t="str">
        <f t="shared" ref="Z10:Z28" si="0">VLOOKUP(O10,$A$3:$F$53,3)</f>
        <v>F</v>
      </c>
      <c r="AA10" s="127" t="s">
        <v>38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4"/>
      <c r="AN10" s="4"/>
      <c r="AO10" s="4"/>
      <c r="AP10" s="42"/>
      <c r="AQ10" s="42" t="s">
        <v>12</v>
      </c>
    </row>
    <row r="11" spans="1:43" ht="15">
      <c r="A11" s="6">
        <v>9</v>
      </c>
      <c r="B11" s="81" t="s">
        <v>39</v>
      </c>
      <c r="C11" s="80" t="s">
        <v>9</v>
      </c>
      <c r="D11" s="80">
        <v>93</v>
      </c>
      <c r="E11" s="80"/>
      <c r="F11" s="80" t="s">
        <v>23</v>
      </c>
      <c r="G11" s="54"/>
      <c r="H11" s="46"/>
      <c r="I11" s="37"/>
      <c r="J11" s="49"/>
      <c r="K11" s="119"/>
      <c r="L11" s="82"/>
      <c r="M11" s="24"/>
      <c r="N11" s="108"/>
      <c r="O11" s="108"/>
      <c r="P11" s="19"/>
      <c r="Q11" s="84"/>
      <c r="R11" s="118"/>
      <c r="S11" s="52"/>
      <c r="T11" s="4"/>
      <c r="U11" s="4"/>
      <c r="V11" s="32"/>
      <c r="W11" s="32"/>
      <c r="X11" s="4"/>
      <c r="Y11" s="98"/>
      <c r="Z11" s="98"/>
      <c r="AA11" s="3"/>
      <c r="AB11" s="3"/>
      <c r="AC11" s="3"/>
      <c r="AD11" s="3"/>
      <c r="AE11" s="3"/>
      <c r="AF11" s="3"/>
      <c r="AG11" s="3"/>
      <c r="AH11" s="29">
        <v>0</v>
      </c>
      <c r="AI11" s="3"/>
      <c r="AJ11" s="3"/>
      <c r="AK11" s="3"/>
      <c r="AL11" s="3"/>
      <c r="AM11" s="4"/>
      <c r="AN11" s="4"/>
      <c r="AO11" s="4"/>
      <c r="AP11" s="42"/>
      <c r="AQ11" s="42"/>
    </row>
    <row r="12" spans="1:43" ht="15">
      <c r="A12" s="6">
        <v>10</v>
      </c>
      <c r="B12" s="100" t="s">
        <v>40</v>
      </c>
      <c r="C12" s="80" t="s">
        <v>9</v>
      </c>
      <c r="D12" s="80">
        <v>85</v>
      </c>
      <c r="E12" s="80"/>
      <c r="F12" s="80" t="s">
        <v>34</v>
      </c>
      <c r="G12" s="54"/>
      <c r="H12" s="46">
        <v>2</v>
      </c>
      <c r="I12" s="37">
        <v>2.87</v>
      </c>
      <c r="J12" s="49">
        <f>VLOOKUP(N12,$A$2:$F$53,4)</f>
        <v>74</v>
      </c>
      <c r="K12" s="117" t="s">
        <v>37</v>
      </c>
      <c r="L12" s="88" t="str">
        <f>VLOOKUP(M12,$A$2:$F$53,2)</f>
        <v>YVONNE</v>
      </c>
      <c r="M12" s="86">
        <f>IF(COUNTIF($N$7:$O$31,N12)&gt;1,0,N12)</f>
        <v>7</v>
      </c>
      <c r="N12" s="85">
        <v>7</v>
      </c>
      <c r="O12" s="130">
        <v>6</v>
      </c>
      <c r="P12" s="124">
        <f>IF(COUNTIF($N$7:$O$31,O12)&gt;1,0,O12)</f>
        <v>6</v>
      </c>
      <c r="Q12" s="89" t="str">
        <f>VLOOKUP(P12,$A$2:$F$53,2)</f>
        <v>CHERIE</v>
      </c>
      <c r="R12" s="117" t="s">
        <v>37</v>
      </c>
      <c r="S12" s="49">
        <f>VLOOKUP(O12,$A$2:$F$53,4)</f>
        <v>75</v>
      </c>
      <c r="T12" s="20"/>
      <c r="U12" s="20"/>
      <c r="V12" s="32">
        <f>(J12+S12)*I12</f>
        <v>427.63</v>
      </c>
      <c r="W12" s="40"/>
      <c r="X12" s="16"/>
      <c r="Y12" s="98" t="str">
        <f t="shared" ref="Y12:Y31" si="1">VLOOKUP(N12,$A$3:$F$53,3)</f>
        <v>F</v>
      </c>
      <c r="Z12" s="98" t="str">
        <f t="shared" si="0"/>
        <v>F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4"/>
      <c r="AN12" s="4"/>
      <c r="AO12" s="4"/>
      <c r="AP12" s="42"/>
      <c r="AQ12" s="42"/>
    </row>
    <row r="13" spans="1:43" ht="15">
      <c r="A13" s="6">
        <v>11</v>
      </c>
      <c r="B13" s="100" t="s">
        <v>41</v>
      </c>
      <c r="C13" s="80" t="s">
        <v>18</v>
      </c>
      <c r="D13" s="80">
        <v>105</v>
      </c>
      <c r="E13" s="80"/>
      <c r="F13" s="80" t="s">
        <v>23</v>
      </c>
      <c r="G13" s="54"/>
      <c r="H13" s="46"/>
      <c r="I13" s="37"/>
      <c r="J13" s="49"/>
      <c r="K13" s="119"/>
      <c r="L13" s="82"/>
      <c r="M13" s="24"/>
      <c r="N13" s="108"/>
      <c r="O13" s="108"/>
      <c r="P13" s="19"/>
      <c r="Q13" s="84"/>
      <c r="R13" s="118"/>
      <c r="S13" s="52"/>
      <c r="T13" s="4"/>
      <c r="U13" s="4"/>
      <c r="V13" s="32"/>
      <c r="W13" s="32"/>
      <c r="X13" s="4"/>
      <c r="Y13" s="98"/>
      <c r="Z13" s="9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4"/>
      <c r="AN13" s="4"/>
      <c r="AO13" s="4"/>
      <c r="AP13" s="42"/>
      <c r="AQ13" s="42"/>
    </row>
    <row r="14" spans="1:43" ht="15">
      <c r="A14" s="6">
        <v>12</v>
      </c>
      <c r="B14" s="100" t="s">
        <v>42</v>
      </c>
      <c r="C14" s="80" t="s">
        <v>18</v>
      </c>
      <c r="D14" s="80">
        <v>82</v>
      </c>
      <c r="E14" s="80" t="s">
        <v>36</v>
      </c>
      <c r="F14" s="80"/>
      <c r="G14" s="54"/>
      <c r="H14" s="46">
        <v>3</v>
      </c>
      <c r="I14" s="37">
        <v>2.09</v>
      </c>
      <c r="J14" s="49">
        <f>VLOOKUP(N14,$A$2:$F$53,4)</f>
        <v>85</v>
      </c>
      <c r="K14" s="117" t="s">
        <v>37</v>
      </c>
      <c r="L14" s="88" t="str">
        <f>VLOOKUP(M14,$A$2:$F$53,2)</f>
        <v>GEOFFREY</v>
      </c>
      <c r="M14" s="86">
        <f>IF(COUNTIF($N$7:$O$31,N14)&gt;1,0,N14)</f>
        <v>10</v>
      </c>
      <c r="N14" s="85">
        <v>10</v>
      </c>
      <c r="O14" s="130">
        <v>5</v>
      </c>
      <c r="P14" s="124">
        <f>IF(COUNTIF($N$7:$O$31,O14)&gt;1,0,O14)</f>
        <v>5</v>
      </c>
      <c r="Q14" s="89" t="str">
        <f>VLOOKUP(P14,$A$2:$F$53,2)</f>
        <v>CARL</v>
      </c>
      <c r="R14" s="117" t="s">
        <v>37</v>
      </c>
      <c r="S14" s="49">
        <f>VLOOKUP(O14,$A$2:$F$53,4)</f>
        <v>78</v>
      </c>
      <c r="T14" s="7"/>
      <c r="U14" s="7"/>
      <c r="V14" s="32">
        <f>(J14+S14)*I14</f>
        <v>340.66999999999996</v>
      </c>
      <c r="W14" s="7"/>
      <c r="X14" s="21"/>
      <c r="Y14" s="98" t="str">
        <f t="shared" si="1"/>
        <v>M</v>
      </c>
      <c r="Z14" s="98" t="str">
        <f t="shared" si="0"/>
        <v>M</v>
      </c>
      <c r="AA14" s="128" t="s">
        <v>43</v>
      </c>
      <c r="AB14" s="128" t="s">
        <v>44</v>
      </c>
      <c r="AC14" s="3"/>
      <c r="AD14" s="3"/>
      <c r="AE14" s="3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2"/>
      <c r="AQ14" s="42"/>
    </row>
    <row r="15" spans="1:43" ht="15">
      <c r="A15" s="6">
        <v>13</v>
      </c>
      <c r="B15" s="81" t="s">
        <v>45</v>
      </c>
      <c r="C15" s="80" t="s">
        <v>18</v>
      </c>
      <c r="D15" s="80">
        <v>77</v>
      </c>
      <c r="E15" s="80" t="s">
        <v>25</v>
      </c>
      <c r="F15" s="80"/>
      <c r="G15" s="54"/>
      <c r="H15" s="46"/>
      <c r="I15" s="37"/>
      <c r="J15" s="49"/>
      <c r="K15" s="22"/>
      <c r="L15" s="83"/>
      <c r="M15" s="12"/>
      <c r="N15" s="108"/>
      <c r="O15" s="108"/>
      <c r="P15" s="19"/>
      <c r="Q15" s="84"/>
      <c r="R15" s="107"/>
      <c r="S15" s="52"/>
      <c r="T15" s="23"/>
      <c r="U15" s="23"/>
      <c r="V15" s="23"/>
      <c r="W15" s="23"/>
      <c r="X15" s="23"/>
      <c r="Y15" s="98"/>
      <c r="Z15" s="98"/>
      <c r="AA15" s="3"/>
      <c r="AB15" s="3"/>
      <c r="AC15" s="3"/>
      <c r="AD15" s="3"/>
      <c r="AE15" s="3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2"/>
      <c r="AQ15" s="42"/>
    </row>
    <row r="16" spans="1:43" ht="15">
      <c r="A16" s="6">
        <v>14</v>
      </c>
      <c r="B16" s="81" t="s">
        <v>46</v>
      </c>
      <c r="C16" s="80" t="s">
        <v>9</v>
      </c>
      <c r="D16" s="80">
        <v>100</v>
      </c>
      <c r="E16" s="80" t="s">
        <v>19</v>
      </c>
      <c r="F16" s="80" t="s">
        <v>23</v>
      </c>
      <c r="G16" s="54"/>
      <c r="H16" s="46">
        <v>4</v>
      </c>
      <c r="I16" s="37">
        <v>1.31</v>
      </c>
      <c r="J16" s="49">
        <f>VLOOKUP(N16,$A$2:$F$53,4)</f>
        <v>78</v>
      </c>
      <c r="K16" s="117" t="s">
        <v>37</v>
      </c>
      <c r="L16" s="92" t="str">
        <f>VLOOKUP(M16,$A$2:$F$53,2)</f>
        <v>KAREN</v>
      </c>
      <c r="M16" s="86">
        <f>IF(COUNTIF($N$7:$O$31,N16)&gt;1,0,N16)</f>
        <v>15</v>
      </c>
      <c r="N16" s="85">
        <v>15</v>
      </c>
      <c r="O16" s="130">
        <v>17</v>
      </c>
      <c r="P16" s="124">
        <f>IF(COUNTIF($N$7:$O$31,O16)&gt;1,0,O16)</f>
        <v>17</v>
      </c>
      <c r="Q16" s="93" t="str">
        <f>VLOOKUP(P16,$A$2:$F$53,2)</f>
        <v>KYLIE</v>
      </c>
      <c r="R16" s="117" t="s">
        <v>37</v>
      </c>
      <c r="S16" s="49">
        <f>VLOOKUP(O16,$A$2:$F$53,4)</f>
        <v>82</v>
      </c>
      <c r="T16" s="7">
        <f>SUM(J10:J18)+SUM(S10:S18)+J7+Drum+Head</f>
        <v>831</v>
      </c>
      <c r="U16" s="7"/>
      <c r="V16" s="32">
        <f>(J16+S16)*I16</f>
        <v>209.60000000000002</v>
      </c>
      <c r="W16" s="32">
        <f>SUM(V7:V18)</f>
        <v>1767.3899999999999</v>
      </c>
      <c r="X16" s="32"/>
      <c r="Y16" s="98" t="str">
        <f t="shared" si="1"/>
        <v>F</v>
      </c>
      <c r="Z16" s="98" t="str">
        <f t="shared" si="0"/>
        <v>F</v>
      </c>
      <c r="AA16" s="3"/>
      <c r="AB16" s="3"/>
      <c r="AC16" s="3"/>
      <c r="AD16" s="3"/>
      <c r="AE16" s="3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2"/>
      <c r="AQ16" s="42"/>
    </row>
    <row r="17" spans="1:43" ht="15">
      <c r="A17" s="6">
        <v>15</v>
      </c>
      <c r="B17" s="100" t="s">
        <v>47</v>
      </c>
      <c r="C17" s="80" t="s">
        <v>18</v>
      </c>
      <c r="D17" s="80">
        <v>78</v>
      </c>
      <c r="E17" s="80"/>
      <c r="F17" s="80"/>
      <c r="G17" s="54"/>
      <c r="H17" s="23"/>
      <c r="I17" s="37"/>
      <c r="J17" s="50"/>
      <c r="K17" s="119"/>
      <c r="L17" s="82"/>
      <c r="M17" s="24"/>
      <c r="N17" s="108"/>
      <c r="O17" s="108"/>
      <c r="P17" s="19"/>
      <c r="Q17" s="84"/>
      <c r="R17" s="118"/>
      <c r="S17" s="52"/>
      <c r="T17" s="23"/>
      <c r="U17" s="23"/>
      <c r="V17" s="23"/>
      <c r="W17" s="32"/>
      <c r="X17" s="32">
        <f>W16+W18</f>
        <v>6.2499999999997726</v>
      </c>
      <c r="Y17" s="98"/>
      <c r="Z17" s="98"/>
      <c r="AA17" s="3"/>
      <c r="AB17" s="3"/>
      <c r="AC17" s="3"/>
      <c r="AD17" s="3"/>
      <c r="AE17" s="3"/>
      <c r="AF17" s="4"/>
      <c r="AG17" s="4"/>
      <c r="AH17" s="30">
        <v>0</v>
      </c>
      <c r="AI17" s="4"/>
      <c r="AJ17" s="4"/>
      <c r="AK17" s="4"/>
      <c r="AL17" s="4"/>
      <c r="AM17" s="4"/>
      <c r="AN17" s="4"/>
      <c r="AO17" s="4"/>
      <c r="AP17" s="42"/>
      <c r="AQ17" s="42"/>
    </row>
    <row r="18" spans="1:43" ht="15">
      <c r="A18" s="6">
        <v>16</v>
      </c>
      <c r="B18" s="81" t="s">
        <v>48</v>
      </c>
      <c r="C18" s="80" t="s">
        <v>18</v>
      </c>
      <c r="D18" s="80">
        <v>60</v>
      </c>
      <c r="E18" s="80"/>
      <c r="F18" s="80"/>
      <c r="G18" s="54"/>
      <c r="H18" s="46">
        <v>5</v>
      </c>
      <c r="I18" s="37">
        <v>0.53</v>
      </c>
      <c r="J18" s="49">
        <f>VLOOKUP(N18,$A$2:$F$53,4)</f>
        <v>93</v>
      </c>
      <c r="K18" s="117" t="s">
        <v>37</v>
      </c>
      <c r="L18" s="92" t="str">
        <f>VLOOKUP(M18,$A$2:$F$53,2)</f>
        <v>GARY</v>
      </c>
      <c r="M18" s="86">
        <f>IF(COUNTIF($N$7:$O$31,N18)&gt;1,0,N18)</f>
        <v>9</v>
      </c>
      <c r="N18" s="85">
        <v>9</v>
      </c>
      <c r="O18" s="130">
        <v>11</v>
      </c>
      <c r="P18" s="124">
        <f>IF(COUNTIF($N$7:$O$31,O18)&gt;1,0,O18)</f>
        <v>11</v>
      </c>
      <c r="Q18" s="93" t="str">
        <f>VLOOKUP(P18,$A$2:$F$53,2)</f>
        <v>GINA</v>
      </c>
      <c r="R18" s="117" t="s">
        <v>37</v>
      </c>
      <c r="S18" s="49">
        <f>VLOOKUP(O18,$A$2:$F$53,4)</f>
        <v>105</v>
      </c>
      <c r="T18" s="24"/>
      <c r="U18" s="24"/>
      <c r="V18" s="32">
        <f>(J18+S18)*I18</f>
        <v>104.94000000000001</v>
      </c>
      <c r="W18" s="32">
        <f>SUM(V20:V31)</f>
        <v>-1761.14</v>
      </c>
      <c r="X18" s="32"/>
      <c r="Y18" s="98" t="str">
        <f t="shared" si="1"/>
        <v>M</v>
      </c>
      <c r="Z18" s="98" t="str">
        <f t="shared" si="0"/>
        <v>F</v>
      </c>
      <c r="AA18" s="3"/>
      <c r="AB18" s="3"/>
      <c r="AC18" s="4"/>
      <c r="AD18" s="3"/>
      <c r="AE18" s="3"/>
      <c r="AF18" s="4"/>
      <c r="AG18" s="4"/>
      <c r="AH18" s="31"/>
      <c r="AI18" s="4"/>
      <c r="AJ18" s="4"/>
      <c r="AK18" s="4"/>
      <c r="AL18" s="4"/>
      <c r="AM18" s="4"/>
      <c r="AN18" s="4"/>
      <c r="AO18" s="4"/>
      <c r="AP18" s="42"/>
      <c r="AQ18" s="42"/>
    </row>
    <row r="19" spans="1:43" ht="15">
      <c r="A19" s="6">
        <v>17</v>
      </c>
      <c r="B19" s="81" t="s">
        <v>49</v>
      </c>
      <c r="C19" s="80" t="s">
        <v>18</v>
      </c>
      <c r="D19" s="80">
        <v>82</v>
      </c>
      <c r="E19" s="80" t="s">
        <v>25</v>
      </c>
      <c r="F19" s="80"/>
      <c r="G19" s="54"/>
      <c r="H19" s="46"/>
      <c r="I19" s="37"/>
      <c r="J19" s="49"/>
      <c r="K19" s="119"/>
      <c r="L19" s="82"/>
      <c r="M19" s="24"/>
      <c r="N19" s="108"/>
      <c r="O19" s="108"/>
      <c r="P19" s="19"/>
      <c r="Q19" s="84"/>
      <c r="R19" s="118"/>
      <c r="S19" s="52"/>
      <c r="T19" s="24"/>
      <c r="U19" s="7">
        <f>T16-T22</f>
        <v>-89</v>
      </c>
      <c r="V19" s="39"/>
      <c r="W19" s="39"/>
      <c r="X19" s="24"/>
      <c r="Y19" s="98"/>
      <c r="Z19" s="98"/>
      <c r="AA19" s="127" t="s">
        <v>50</v>
      </c>
      <c r="AB19" s="3"/>
      <c r="AC19" s="4"/>
      <c r="AD19" s="3"/>
      <c r="AE19" s="3"/>
      <c r="AF19" s="4"/>
      <c r="AG19" s="4"/>
      <c r="AH19" s="31"/>
      <c r="AI19" s="31"/>
      <c r="AJ19" s="4"/>
      <c r="AK19" s="4"/>
      <c r="AL19" s="4"/>
      <c r="AM19" s="4"/>
      <c r="AN19" s="4"/>
      <c r="AO19" s="4"/>
      <c r="AP19" s="42"/>
      <c r="AQ19" s="42"/>
    </row>
    <row r="20" spans="1:43" ht="15">
      <c r="A20" s="6">
        <v>18</v>
      </c>
      <c r="B20" s="81" t="s">
        <v>51</v>
      </c>
      <c r="C20" s="80" t="s">
        <v>9</v>
      </c>
      <c r="D20" s="80">
        <v>65</v>
      </c>
      <c r="E20" s="80"/>
      <c r="F20" s="80"/>
      <c r="G20" s="54"/>
      <c r="H20" s="46">
        <v>6</v>
      </c>
      <c r="I20" s="37">
        <v>-0.25</v>
      </c>
      <c r="J20" s="49">
        <f>VLOOKUP(N20,$A$2:$F$53,4)</f>
        <v>86</v>
      </c>
      <c r="K20" s="117" t="s">
        <v>37</v>
      </c>
      <c r="L20" s="92" t="str">
        <f>VLOOKUP(M20,$A$2:$F$53,2)</f>
        <v>BRENT</v>
      </c>
      <c r="M20" s="86">
        <f>IF(COUNTIF($N$7:$O$31,N20)&gt;1,0,N20)</f>
        <v>4</v>
      </c>
      <c r="N20" s="85">
        <v>4</v>
      </c>
      <c r="O20" s="130">
        <v>14</v>
      </c>
      <c r="P20" s="124">
        <f>IF(COUNTIF($N$7:$O$31,O20)&gt;1,0,O20)</f>
        <v>14</v>
      </c>
      <c r="Q20" s="93" t="str">
        <f>VLOOKUP(P20,$A$2:$F$53,2)</f>
        <v>JOHN</v>
      </c>
      <c r="R20" s="117" t="s">
        <v>37</v>
      </c>
      <c r="S20" s="49">
        <f>VLOOKUP(O20,$A$2:$F$53,4)</f>
        <v>100</v>
      </c>
      <c r="T20" s="25"/>
      <c r="U20" s="25"/>
      <c r="V20" s="32">
        <f>(J20+S20)*I20</f>
        <v>-46.5</v>
      </c>
      <c r="W20" s="41"/>
      <c r="X20" s="24"/>
      <c r="Y20" s="98" t="str">
        <f t="shared" si="1"/>
        <v>M</v>
      </c>
      <c r="Z20" s="98" t="str">
        <f t="shared" si="0"/>
        <v>M</v>
      </c>
      <c r="AA20" s="127"/>
      <c r="AB20" s="3"/>
      <c r="AC20" s="4"/>
      <c r="AD20" s="3"/>
      <c r="AE20" s="3"/>
      <c r="AF20" s="4"/>
      <c r="AG20" s="4"/>
      <c r="AH20" s="31"/>
      <c r="AI20" s="31"/>
      <c r="AJ20" s="4"/>
      <c r="AK20" s="4"/>
      <c r="AL20" s="4"/>
      <c r="AM20" s="4"/>
      <c r="AN20" s="4"/>
      <c r="AO20" s="4"/>
      <c r="AP20" s="42"/>
      <c r="AQ20" s="42"/>
    </row>
    <row r="21" spans="1:43" ht="15">
      <c r="A21" s="6">
        <v>19</v>
      </c>
      <c r="B21" s="81" t="s">
        <v>52</v>
      </c>
      <c r="C21" s="80" t="s">
        <v>18</v>
      </c>
      <c r="D21" s="80">
        <v>52</v>
      </c>
      <c r="E21" s="80" t="s">
        <v>25</v>
      </c>
      <c r="F21" s="80"/>
      <c r="G21" s="54"/>
      <c r="H21" s="46"/>
      <c r="I21" s="37"/>
      <c r="J21" s="49"/>
      <c r="K21" s="119"/>
      <c r="L21" s="82"/>
      <c r="M21" s="24"/>
      <c r="N21" s="108"/>
      <c r="O21" s="108"/>
      <c r="P21" s="19"/>
      <c r="Q21" s="84"/>
      <c r="R21" s="118"/>
      <c r="S21" s="52"/>
      <c r="T21" s="24"/>
      <c r="U21" s="24"/>
      <c r="V21" s="39"/>
      <c r="W21" s="39"/>
      <c r="X21" s="24"/>
      <c r="Y21" s="98"/>
      <c r="Z21" s="98"/>
      <c r="AA21" s="3"/>
      <c r="AB21" s="3"/>
      <c r="AC21" s="4"/>
      <c r="AD21" s="3"/>
      <c r="AE21" s="3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2"/>
      <c r="AQ21" s="42"/>
    </row>
    <row r="22" spans="1:43" ht="15">
      <c r="A22" s="6">
        <v>20</v>
      </c>
      <c r="B22" s="81" t="s">
        <v>53</v>
      </c>
      <c r="C22" s="80" t="s">
        <v>18</v>
      </c>
      <c r="D22" s="80">
        <v>60</v>
      </c>
      <c r="E22" s="80" t="s">
        <v>54</v>
      </c>
      <c r="F22" s="80"/>
      <c r="G22" s="54"/>
      <c r="H22" s="46">
        <v>7</v>
      </c>
      <c r="I22" s="37">
        <v>-1.03</v>
      </c>
      <c r="J22" s="49">
        <f>VLOOKUP(N22,$A$2:$F$53,4)</f>
        <v>102</v>
      </c>
      <c r="K22" s="117" t="s">
        <v>37</v>
      </c>
      <c r="L22" s="92" t="str">
        <f>VLOOKUP(M22,$A$2:$F$53,2)</f>
        <v>MARK</v>
      </c>
      <c r="M22" s="86">
        <f>IF(COUNTIF($N$7:$O$31,N22)&gt;1,0,N22)</f>
        <v>21</v>
      </c>
      <c r="N22" s="85">
        <v>21</v>
      </c>
      <c r="O22" s="130">
        <v>26</v>
      </c>
      <c r="P22" s="124">
        <f>IF(COUNTIF($N$7:$O$31,O22)&gt;1,0,O22)</f>
        <v>26</v>
      </c>
      <c r="Q22" s="93" t="str">
        <f>VLOOKUP(P22,$A$2:$F$53,2)</f>
        <v>STUART</v>
      </c>
      <c r="R22" s="117" t="s">
        <v>37</v>
      </c>
      <c r="S22" s="49">
        <f>VLOOKUP(O22,$A$2:$F$53,4)</f>
        <v>100</v>
      </c>
      <c r="T22" s="7">
        <f>SUM(J20:J28)+SUM(S20:S28)+J31+Drum+Head</f>
        <v>920</v>
      </c>
      <c r="U22" s="7"/>
      <c r="V22" s="32">
        <f>(J22+S22)*I22</f>
        <v>-208.06</v>
      </c>
      <c r="W22" s="7"/>
      <c r="X22" s="21"/>
      <c r="Y22" s="98" t="str">
        <f t="shared" si="1"/>
        <v>M</v>
      </c>
      <c r="Z22" s="98" t="str">
        <f t="shared" si="0"/>
        <v>M</v>
      </c>
      <c r="AA22" s="3"/>
      <c r="AB22" s="3"/>
      <c r="AC22" s="4"/>
      <c r="AD22" s="3"/>
      <c r="AE22" s="3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2"/>
      <c r="AQ22" s="42"/>
    </row>
    <row r="23" spans="1:43" ht="15">
      <c r="A23" s="6">
        <v>21</v>
      </c>
      <c r="B23" s="81" t="s">
        <v>55</v>
      </c>
      <c r="C23" s="80" t="s">
        <v>9</v>
      </c>
      <c r="D23" s="80">
        <v>102</v>
      </c>
      <c r="E23" s="80" t="s">
        <v>19</v>
      </c>
      <c r="F23" s="80" t="s">
        <v>23</v>
      </c>
      <c r="G23" s="54"/>
      <c r="H23" s="23"/>
      <c r="I23" s="37"/>
      <c r="J23" s="50"/>
      <c r="K23" s="22"/>
      <c r="L23" s="82"/>
      <c r="M23" s="24"/>
      <c r="N23" s="108"/>
      <c r="O23" s="108"/>
      <c r="P23" s="19"/>
      <c r="Q23" s="84"/>
      <c r="R23" s="107"/>
      <c r="S23" s="52"/>
      <c r="T23" s="23"/>
      <c r="U23" s="23"/>
      <c r="V23" s="23"/>
      <c r="W23" s="23"/>
      <c r="X23" s="23"/>
      <c r="Y23" s="98"/>
      <c r="Z23" s="98"/>
      <c r="AA23" s="3"/>
      <c r="AB23" s="3"/>
      <c r="AC23" s="4"/>
      <c r="AD23" s="3"/>
      <c r="AE23" s="3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2"/>
      <c r="AQ23" s="42"/>
    </row>
    <row r="24" spans="1:43" ht="15">
      <c r="A24" s="6">
        <v>22</v>
      </c>
      <c r="B24" s="100" t="s">
        <v>56</v>
      </c>
      <c r="C24" s="80" t="s">
        <v>18</v>
      </c>
      <c r="D24" s="80">
        <v>82</v>
      </c>
      <c r="E24" s="80" t="s">
        <v>19</v>
      </c>
      <c r="F24" s="80" t="s">
        <v>12</v>
      </c>
      <c r="G24" s="54"/>
      <c r="H24" s="46">
        <v>8</v>
      </c>
      <c r="I24" s="37">
        <v>-1.81</v>
      </c>
      <c r="J24" s="49">
        <f>VLOOKUP(N24,$A$2:$F$53,4)</f>
        <v>80</v>
      </c>
      <c r="K24" s="117" t="s">
        <v>37</v>
      </c>
      <c r="L24" s="90" t="str">
        <f>VLOOKUP(M24,$A$2:$F$53,2)</f>
        <v>SANDY</v>
      </c>
      <c r="M24" s="86">
        <f>IF(COUNTIF($N$7:$O$31,N24)&gt;1,0,N24)</f>
        <v>25</v>
      </c>
      <c r="N24" s="85">
        <v>25</v>
      </c>
      <c r="O24" s="130">
        <v>13</v>
      </c>
      <c r="P24" s="124">
        <f>IF(COUNTIF($N$7:$O$31,O24)&gt;1,0,O24)</f>
        <v>13</v>
      </c>
      <c r="Q24" s="91" t="str">
        <f>VLOOKUP(P24,$A$2:$F$53,2)</f>
        <v>JEANETTE</v>
      </c>
      <c r="R24" s="117" t="s">
        <v>37</v>
      </c>
      <c r="S24" s="49">
        <f>VLOOKUP(O24,$A$2:$F$53,4)</f>
        <v>77</v>
      </c>
      <c r="T24" s="4"/>
      <c r="U24" s="4"/>
      <c r="V24" s="32">
        <f>(J24+S24)*I24</f>
        <v>-284.17</v>
      </c>
      <c r="W24" s="32"/>
      <c r="X24" s="4"/>
      <c r="Y24" s="98" t="str">
        <f t="shared" si="1"/>
        <v>F</v>
      </c>
      <c r="Z24" s="98" t="str">
        <f t="shared" si="0"/>
        <v>F</v>
      </c>
      <c r="AA24" s="3"/>
      <c r="AB24" s="3"/>
      <c r="AC24" s="4"/>
      <c r="AD24" s="3"/>
      <c r="AE24" s="3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2"/>
      <c r="AQ24" s="42"/>
    </row>
    <row r="25" spans="1:43" ht="15">
      <c r="A25" s="6">
        <v>23</v>
      </c>
      <c r="B25" s="81" t="s">
        <v>57</v>
      </c>
      <c r="C25" s="80" t="s">
        <v>9</v>
      </c>
      <c r="D25" s="80">
        <v>65</v>
      </c>
      <c r="E25" s="80"/>
      <c r="F25" s="80"/>
      <c r="G25" s="54"/>
      <c r="H25" s="46"/>
      <c r="I25" s="37"/>
      <c r="J25" s="49"/>
      <c r="K25" s="119"/>
      <c r="L25" s="82"/>
      <c r="M25" s="24"/>
      <c r="N25" s="108"/>
      <c r="O25" s="108"/>
      <c r="P25" s="19"/>
      <c r="Q25" s="84"/>
      <c r="R25" s="118"/>
      <c r="S25" s="52"/>
      <c r="T25" s="4"/>
      <c r="U25" s="4"/>
      <c r="V25" s="32"/>
      <c r="W25" s="32"/>
      <c r="X25" s="4"/>
      <c r="Y25" s="98"/>
      <c r="Z25" s="98"/>
      <c r="AA25" s="3"/>
      <c r="AB25" s="3"/>
      <c r="AC25" s="4"/>
      <c r="AD25" s="3"/>
      <c r="AE25" s="3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2"/>
      <c r="AQ25" s="42"/>
    </row>
    <row r="26" spans="1:43" ht="15">
      <c r="A26" s="6">
        <v>24</v>
      </c>
      <c r="B26" s="81" t="s">
        <v>58</v>
      </c>
      <c r="C26" s="80" t="s">
        <v>9</v>
      </c>
      <c r="D26" s="80">
        <v>97</v>
      </c>
      <c r="E26" s="80" t="s">
        <v>25</v>
      </c>
      <c r="F26" s="80"/>
      <c r="G26" s="54"/>
      <c r="H26" s="46">
        <v>9</v>
      </c>
      <c r="I26" s="37">
        <v>-2.59</v>
      </c>
      <c r="J26" s="49">
        <f>VLOOKUP(N26,$A$2:$F$53,4)</f>
        <v>70</v>
      </c>
      <c r="K26" s="117" t="s">
        <v>37</v>
      </c>
      <c r="L26" s="90" t="str">
        <f>VLOOKUP(M26,$A$2:$F$53,2)</f>
        <v>ALAN</v>
      </c>
      <c r="M26" s="86">
        <f>IF(COUNTIF($N$7:$O$31,N26)&gt;1,0,N26)</f>
        <v>2</v>
      </c>
      <c r="N26" s="85">
        <v>2</v>
      </c>
      <c r="O26" s="130">
        <v>8</v>
      </c>
      <c r="P26" s="124">
        <f>IF(COUNTIF($N$7:$O$31,O26)&gt;1,0,O26)</f>
        <v>8</v>
      </c>
      <c r="Q26" s="91" t="str">
        <f>VLOOKUP(P26,$A$2:$F$53,2)</f>
        <v>GARRY</v>
      </c>
      <c r="R26" s="117" t="s">
        <v>37</v>
      </c>
      <c r="S26" s="49">
        <f>VLOOKUP(O26,$A$2:$F$53,4)</f>
        <v>73</v>
      </c>
      <c r="T26" s="4"/>
      <c r="U26" s="4"/>
      <c r="V26" s="32">
        <f>(J26+S26)*I26</f>
        <v>-370.37</v>
      </c>
      <c r="W26" s="32"/>
      <c r="X26" s="4"/>
      <c r="Y26" s="98" t="str">
        <f t="shared" si="1"/>
        <v>M</v>
      </c>
      <c r="Z26" s="98" t="str">
        <f t="shared" si="0"/>
        <v>M</v>
      </c>
      <c r="AA26" s="3"/>
      <c r="AB26" s="3"/>
      <c r="AC26" s="4"/>
      <c r="AD26" s="3"/>
      <c r="AE26" s="3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2"/>
      <c r="AQ26" s="42"/>
    </row>
    <row r="27" spans="1:43" ht="15">
      <c r="A27" s="6">
        <v>25</v>
      </c>
      <c r="B27" s="81" t="s">
        <v>59</v>
      </c>
      <c r="C27" s="80" t="s">
        <v>18</v>
      </c>
      <c r="D27" s="80">
        <v>80</v>
      </c>
      <c r="E27" s="80"/>
      <c r="F27" s="80"/>
      <c r="G27" s="54"/>
      <c r="H27" s="46"/>
      <c r="I27" s="37"/>
      <c r="J27" s="49"/>
      <c r="K27" s="120"/>
      <c r="L27" s="82"/>
      <c r="M27" s="24"/>
      <c r="N27" s="108"/>
      <c r="O27" s="108"/>
      <c r="P27" s="19"/>
      <c r="Q27" s="84"/>
      <c r="R27" s="118"/>
      <c r="S27" s="52"/>
      <c r="T27" s="4"/>
      <c r="U27" s="4"/>
      <c r="V27" s="32"/>
      <c r="W27" s="32"/>
      <c r="X27" s="4"/>
      <c r="Y27" s="98"/>
      <c r="Z27" s="98"/>
      <c r="AA27" s="3"/>
      <c r="AB27" s="3"/>
      <c r="AC27" s="4"/>
      <c r="AD27" s="3"/>
      <c r="AE27" s="3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2"/>
    </row>
    <row r="28" spans="1:43" ht="15">
      <c r="A28" s="6">
        <v>26</v>
      </c>
      <c r="B28" s="81" t="s">
        <v>60</v>
      </c>
      <c r="C28" s="80" t="s">
        <v>9</v>
      </c>
      <c r="D28" s="80">
        <v>100</v>
      </c>
      <c r="E28" s="80"/>
      <c r="F28" s="80"/>
      <c r="G28" s="54"/>
      <c r="H28" s="46">
        <v>10</v>
      </c>
      <c r="I28" s="37">
        <v>-3.37</v>
      </c>
      <c r="J28" s="49">
        <f>VLOOKUP(N28,$A$2:$F$53,4)</f>
        <v>82</v>
      </c>
      <c r="K28" s="117" t="s">
        <v>37</v>
      </c>
      <c r="L28" s="90" t="str">
        <f>VLOOKUP(M28,$A$2:$F$53,2)</f>
        <v>HOLLY</v>
      </c>
      <c r="M28" s="86">
        <f>IF(COUNTIF($N$7:$O$31,N28)&gt;1,0,N28)</f>
        <v>12</v>
      </c>
      <c r="N28" s="85">
        <v>12</v>
      </c>
      <c r="O28" s="47">
        <v>20</v>
      </c>
      <c r="P28" s="125">
        <f>IF(COUNTIF($N$7:$O$31,O28)&gt;1,0,O28)</f>
        <v>20</v>
      </c>
      <c r="Q28" s="91" t="str">
        <f>VLOOKUP(P28,$A$2:$F$53,2)</f>
        <v>LYNNE</v>
      </c>
      <c r="R28" s="117" t="s">
        <v>37</v>
      </c>
      <c r="S28" s="49">
        <f>VLOOKUP(O28,$A$2:$F$53,4)</f>
        <v>60</v>
      </c>
      <c r="T28" s="4"/>
      <c r="U28" s="4"/>
      <c r="V28" s="32">
        <f>(J28+S28)*I28</f>
        <v>-478.54</v>
      </c>
      <c r="W28" s="32"/>
      <c r="X28" s="4"/>
      <c r="Y28" s="98" t="str">
        <f t="shared" si="1"/>
        <v>F</v>
      </c>
      <c r="Z28" s="98" t="str">
        <f t="shared" si="0"/>
        <v>F</v>
      </c>
      <c r="AA28" s="3"/>
      <c r="AB28" s="3"/>
      <c r="AC28" s="4"/>
      <c r="AD28" s="3"/>
      <c r="AE28" s="3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2"/>
    </row>
    <row r="29" spans="1:43" ht="15">
      <c r="A29" s="6">
        <v>27</v>
      </c>
      <c r="B29" s="81" t="s">
        <v>61</v>
      </c>
      <c r="C29" s="80" t="s">
        <v>18</v>
      </c>
      <c r="D29" s="80">
        <v>52</v>
      </c>
      <c r="E29" s="80"/>
      <c r="F29" s="80"/>
      <c r="G29" s="54"/>
      <c r="H29" s="13"/>
      <c r="I29" s="37"/>
      <c r="J29" s="49"/>
      <c r="K29" s="18"/>
      <c r="L29" s="109"/>
      <c r="M29" s="110"/>
      <c r="N29" s="111"/>
      <c r="O29" s="111"/>
      <c r="P29" s="126"/>
      <c r="Q29" s="112"/>
      <c r="R29" s="18"/>
      <c r="S29" s="53"/>
      <c r="T29" s="4"/>
      <c r="U29" s="4"/>
      <c r="V29" s="32"/>
      <c r="W29" s="32"/>
      <c r="X29" s="4"/>
      <c r="Y29" s="98"/>
      <c r="Z29" s="98"/>
      <c r="AA29" s="3"/>
      <c r="AB29" s="3"/>
      <c r="AC29" s="4"/>
      <c r="AD29" s="3"/>
      <c r="AE29" s="3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2"/>
    </row>
    <row r="30" spans="1:43" ht="15">
      <c r="A30" s="6">
        <v>28</v>
      </c>
      <c r="B30" s="100" t="s">
        <v>62</v>
      </c>
      <c r="C30" s="80" t="s">
        <v>18</v>
      </c>
      <c r="D30" s="80">
        <v>95</v>
      </c>
      <c r="E30" s="80"/>
      <c r="F30" s="80" t="s">
        <v>34</v>
      </c>
      <c r="G30" s="54"/>
      <c r="H30" s="13"/>
      <c r="I30" s="37"/>
      <c r="J30" s="49"/>
      <c r="K30" s="18"/>
      <c r="L30" s="109"/>
      <c r="M30" s="110"/>
      <c r="N30" s="111"/>
      <c r="O30" s="111"/>
      <c r="P30" s="126"/>
      <c r="Q30" s="112"/>
      <c r="R30" s="18"/>
      <c r="S30" s="53"/>
      <c r="T30" s="4"/>
      <c r="U30" s="4"/>
      <c r="V30" s="32"/>
      <c r="W30" s="32"/>
      <c r="X30" s="4"/>
      <c r="Y30" s="98"/>
      <c r="Z30" s="98"/>
      <c r="AA30" s="3"/>
      <c r="AB30" s="3"/>
      <c r="AC30" s="4"/>
      <c r="AD30" s="3"/>
      <c r="AE30" s="3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2"/>
    </row>
    <row r="31" spans="1:43" ht="15">
      <c r="A31" s="6">
        <v>29</v>
      </c>
      <c r="B31" s="81" t="s">
        <v>63</v>
      </c>
      <c r="C31" s="80" t="s">
        <v>9</v>
      </c>
      <c r="D31" s="80">
        <v>90</v>
      </c>
      <c r="E31" s="80"/>
      <c r="F31" s="80" t="s">
        <v>26</v>
      </c>
      <c r="G31" s="54"/>
      <c r="H31" s="13" t="s">
        <v>64</v>
      </c>
      <c r="I31" s="37">
        <v>-4.1500000000000004</v>
      </c>
      <c r="J31" s="49">
        <f>VLOOKUP(N31,$A$2:$F$53,4)</f>
        <v>90</v>
      </c>
      <c r="K31" s="4"/>
      <c r="L31" s="94" t="str">
        <f>VLOOKUP(M31,$A$2:$F$53,2)</f>
        <v>TIM</v>
      </c>
      <c r="M31" s="86">
        <f>IF(COUNTIF($N$7:$O$31,N31)&gt;1,0,N31)</f>
        <v>29</v>
      </c>
      <c r="N31" s="132">
        <v>29</v>
      </c>
      <c r="O31" s="133"/>
      <c r="P31" s="123"/>
      <c r="Q31" s="4"/>
      <c r="R31" s="24"/>
      <c r="S31" s="4"/>
      <c r="T31" s="4"/>
      <c r="U31" s="4"/>
      <c r="V31" s="32">
        <f>I31*(J31+Oar)</f>
        <v>-373.50000000000006</v>
      </c>
      <c r="W31" s="32"/>
      <c r="X31" s="4"/>
      <c r="Y31" s="98" t="str">
        <f t="shared" si="1"/>
        <v>M</v>
      </c>
      <c r="Z31" s="98"/>
      <c r="AA31" s="3"/>
      <c r="AB31" s="3"/>
      <c r="AC31" s="4"/>
      <c r="AD31" s="3"/>
      <c r="AE31" s="3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2"/>
    </row>
    <row r="32" spans="1:43">
      <c r="A32" s="6">
        <v>30</v>
      </c>
      <c r="B32" s="81"/>
      <c r="C32" s="80"/>
      <c r="D32" s="80"/>
      <c r="E32" s="80"/>
      <c r="F32" s="80"/>
      <c r="G32" s="54"/>
      <c r="H32" s="10"/>
      <c r="I32" s="37"/>
      <c r="J32" s="48"/>
      <c r="K32" s="4"/>
      <c r="L32" s="4"/>
      <c r="M32" s="24"/>
      <c r="N32" s="39"/>
      <c r="O32" s="32"/>
      <c r="P32" s="4"/>
      <c r="Q32" s="4"/>
      <c r="R32" s="24"/>
      <c r="S32" s="4"/>
      <c r="T32" s="4"/>
      <c r="U32" s="4"/>
      <c r="V32" s="32"/>
      <c r="W32" s="32"/>
      <c r="X32" s="4"/>
      <c r="Y32" s="99"/>
      <c r="Z32" s="98"/>
      <c r="AA32" s="3"/>
      <c r="AB32" s="3"/>
      <c r="AC32" s="4"/>
      <c r="AD32" s="3"/>
      <c r="AE32" s="3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2"/>
    </row>
    <row r="33" spans="1:43">
      <c r="A33" s="6">
        <v>31</v>
      </c>
      <c r="B33" s="81"/>
      <c r="C33" s="80"/>
      <c r="D33" s="80"/>
      <c r="E33" s="80"/>
      <c r="F33" s="80"/>
      <c r="G33" s="54"/>
      <c r="H33" s="10"/>
      <c r="I33" s="37"/>
      <c r="J33" s="35"/>
      <c r="K33" s="4"/>
      <c r="L33" s="4"/>
      <c r="M33" s="24"/>
      <c r="N33" s="39"/>
      <c r="O33" s="32"/>
      <c r="P33" s="4"/>
      <c r="Q33" s="4"/>
      <c r="R33" s="24"/>
      <c r="S33" s="4"/>
      <c r="T33" s="4"/>
      <c r="U33" s="4"/>
      <c r="V33" s="32"/>
      <c r="W33" s="32"/>
      <c r="X33" s="4"/>
      <c r="Y33" s="4"/>
      <c r="Z33" s="3"/>
      <c r="AA33" s="3"/>
      <c r="AB33" s="3"/>
      <c r="AC33" s="4"/>
      <c r="AD33" s="3"/>
      <c r="AE33" s="3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2"/>
    </row>
    <row r="34" spans="1:43">
      <c r="A34" s="6">
        <v>32</v>
      </c>
      <c r="B34" s="81"/>
      <c r="C34" s="80"/>
      <c r="D34" s="80"/>
      <c r="E34" s="80"/>
      <c r="F34" s="80"/>
      <c r="G34" s="54"/>
      <c r="H34" s="10"/>
      <c r="I34" s="37"/>
      <c r="J34" s="35"/>
      <c r="K34" s="4"/>
      <c r="L34" s="4"/>
      <c r="M34" s="24"/>
      <c r="N34" s="39"/>
      <c r="O34" s="32"/>
      <c r="P34" s="4"/>
      <c r="Q34" s="26" t="s">
        <v>37</v>
      </c>
      <c r="R34" s="24" t="s">
        <v>65</v>
      </c>
      <c r="S34" s="4"/>
      <c r="T34" s="4"/>
      <c r="U34" s="4"/>
      <c r="V34" s="32"/>
      <c r="W34" s="32"/>
      <c r="X34" s="4"/>
      <c r="Y34" s="4"/>
      <c r="Z34" s="3"/>
      <c r="AA34" s="3"/>
      <c r="AB34" s="3"/>
      <c r="AC34" s="4"/>
      <c r="AD34" s="3"/>
      <c r="AE34" s="3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2"/>
    </row>
    <row r="35" spans="1:43">
      <c r="A35" s="6">
        <v>33</v>
      </c>
      <c r="B35" s="81"/>
      <c r="C35" s="80"/>
      <c r="D35" s="80"/>
      <c r="E35" s="80"/>
      <c r="F35" s="80"/>
      <c r="G35" s="54"/>
      <c r="H35" s="10"/>
      <c r="I35" s="37"/>
      <c r="J35" s="35"/>
      <c r="K35" s="4"/>
      <c r="L35" s="4"/>
      <c r="M35" s="24"/>
      <c r="N35" s="39"/>
      <c r="O35" s="32"/>
      <c r="P35" s="4"/>
      <c r="Q35" s="27" t="s">
        <v>37</v>
      </c>
      <c r="R35" s="24" t="s">
        <v>66</v>
      </c>
      <c r="S35" s="4"/>
      <c r="T35" s="4"/>
      <c r="U35" s="4"/>
      <c r="V35" s="32"/>
      <c r="W35" s="32"/>
      <c r="X35" s="4"/>
      <c r="Y35" s="4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2"/>
    </row>
    <row r="36" spans="1:43">
      <c r="A36" s="6">
        <v>34</v>
      </c>
      <c r="B36" s="81"/>
      <c r="C36" s="80"/>
      <c r="D36" s="80"/>
      <c r="E36" s="80"/>
      <c r="F36" s="80"/>
      <c r="G36" s="54"/>
      <c r="H36" s="10"/>
      <c r="I36" s="10"/>
      <c r="J36" s="35"/>
      <c r="K36" s="4"/>
      <c r="L36" s="4"/>
      <c r="M36" s="24"/>
      <c r="N36" s="39"/>
      <c r="O36" s="32"/>
      <c r="P36" s="4"/>
      <c r="Q36" s="28" t="s">
        <v>37</v>
      </c>
      <c r="R36" s="24" t="s">
        <v>67</v>
      </c>
      <c r="S36" s="4"/>
      <c r="T36" s="4"/>
      <c r="U36" s="4"/>
      <c r="V36" s="32"/>
      <c r="W36" s="32"/>
      <c r="X36" s="4"/>
      <c r="Y36" s="4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2"/>
    </row>
    <row r="37" spans="1:43">
      <c r="A37" s="6">
        <v>35</v>
      </c>
      <c r="B37" s="81"/>
      <c r="C37" s="80"/>
      <c r="D37" s="80"/>
      <c r="E37" s="80"/>
      <c r="F37" s="80"/>
      <c r="G37" s="54"/>
      <c r="H37" s="10"/>
      <c r="I37" s="10"/>
      <c r="J37" s="35"/>
      <c r="K37" s="4"/>
      <c r="L37" s="4"/>
      <c r="M37" s="24"/>
      <c r="N37" s="39"/>
      <c r="O37" s="32"/>
      <c r="P37" s="4"/>
      <c r="Q37" s="27"/>
      <c r="R37" s="24"/>
      <c r="S37" s="4"/>
      <c r="T37" s="4"/>
      <c r="U37" s="4"/>
      <c r="V37" s="32"/>
      <c r="W37" s="32"/>
      <c r="X37" s="4"/>
      <c r="Y37" s="4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2"/>
    </row>
    <row r="38" spans="1:43">
      <c r="A38" s="6">
        <v>36</v>
      </c>
      <c r="B38" s="81"/>
      <c r="C38" s="80"/>
      <c r="D38" s="80"/>
      <c r="E38" s="80"/>
      <c r="F38" s="80"/>
      <c r="G38" s="54"/>
      <c r="H38" s="62"/>
      <c r="I38" s="62"/>
      <c r="J38" s="63"/>
      <c r="K38" s="60"/>
      <c r="L38" s="60"/>
      <c r="M38" s="61"/>
      <c r="N38" s="77"/>
      <c r="O38" s="64"/>
      <c r="P38" s="60"/>
      <c r="Q38" s="65"/>
      <c r="R38" s="61"/>
      <c r="S38" s="60"/>
      <c r="T38" s="60"/>
      <c r="U38" s="60"/>
      <c r="V38" s="64"/>
      <c r="W38" s="64"/>
      <c r="X38" s="60"/>
      <c r="Y38" s="60"/>
      <c r="Z38" s="60"/>
      <c r="AA38" s="60"/>
      <c r="AB38" s="60"/>
      <c r="AC38" s="60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2"/>
    </row>
    <row r="39" spans="1:43">
      <c r="A39" s="6">
        <v>37</v>
      </c>
      <c r="B39" s="81"/>
      <c r="C39" s="80"/>
      <c r="D39" s="80"/>
      <c r="E39" s="80"/>
      <c r="F39" s="80"/>
      <c r="G39" s="73"/>
      <c r="H39" s="74"/>
      <c r="I39" s="62"/>
      <c r="J39" s="63"/>
      <c r="K39" s="60"/>
      <c r="L39" s="60"/>
      <c r="M39" s="61"/>
      <c r="N39" s="77"/>
      <c r="O39" s="64"/>
      <c r="P39" s="60"/>
      <c r="Q39" s="60"/>
      <c r="R39" s="61"/>
      <c r="S39" s="60"/>
      <c r="T39" s="60"/>
      <c r="U39" s="60"/>
      <c r="V39" s="64"/>
      <c r="W39" s="64"/>
      <c r="X39" s="60"/>
      <c r="Y39" s="60"/>
      <c r="Z39" s="60"/>
      <c r="AA39" s="60"/>
      <c r="AB39" s="60"/>
      <c r="AC39" s="60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2"/>
    </row>
    <row r="40" spans="1:43">
      <c r="A40" s="6">
        <v>38</v>
      </c>
      <c r="B40" s="81"/>
      <c r="C40" s="80"/>
      <c r="D40" s="80"/>
      <c r="E40" s="80"/>
      <c r="F40" s="80"/>
      <c r="G40" s="45" t="s">
        <v>68</v>
      </c>
      <c r="H40" s="75"/>
      <c r="I40" s="63"/>
      <c r="J40" s="63"/>
      <c r="K40" s="76"/>
      <c r="L40" s="61"/>
      <c r="M40" s="61"/>
      <c r="N40" s="77"/>
      <c r="O40" s="78"/>
      <c r="P40" s="76"/>
      <c r="Q40" s="66"/>
      <c r="R40" s="61"/>
      <c r="S40" s="76"/>
      <c r="T40" s="76"/>
      <c r="U40" s="76"/>
      <c r="V40" s="78"/>
      <c r="W40" s="78"/>
      <c r="X40" s="76"/>
      <c r="Y40" s="76"/>
      <c r="Z40" s="76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4"/>
      <c r="AO40" s="4"/>
      <c r="AP40" s="4"/>
      <c r="AQ40" s="42"/>
    </row>
    <row r="41" spans="1:43">
      <c r="A41" s="6">
        <v>39</v>
      </c>
      <c r="B41" s="81"/>
      <c r="C41" s="80"/>
      <c r="D41" s="80"/>
      <c r="E41" s="80"/>
      <c r="F41" s="80"/>
      <c r="G41" s="136" t="s">
        <v>69</v>
      </c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4"/>
      <c r="AO41" s="4"/>
      <c r="AP41" s="4"/>
      <c r="AQ41" s="42"/>
    </row>
    <row r="42" spans="1:43">
      <c r="A42" s="6">
        <v>40</v>
      </c>
      <c r="B42" s="81"/>
      <c r="C42" s="80"/>
      <c r="D42" s="80"/>
      <c r="E42" s="80"/>
      <c r="F42" s="80"/>
      <c r="G42" s="54"/>
      <c r="H42" s="54"/>
      <c r="I42" s="62"/>
      <c r="J42" s="55"/>
      <c r="K42" s="54"/>
      <c r="L42" s="54"/>
      <c r="M42" s="56"/>
      <c r="N42" s="57"/>
      <c r="O42" s="57"/>
      <c r="P42" s="54"/>
      <c r="Q42" s="54"/>
      <c r="R42" s="54"/>
      <c r="S42" s="54"/>
      <c r="T42" s="54"/>
      <c r="U42" s="54"/>
      <c r="V42" s="57"/>
      <c r="W42" s="57"/>
      <c r="X42" s="54"/>
      <c r="Y42" s="54"/>
      <c r="Z42" s="54"/>
      <c r="AA42" s="54"/>
      <c r="AB42" s="54"/>
      <c r="AC42" s="54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4"/>
      <c r="AO42" s="4"/>
      <c r="AP42" s="4"/>
      <c r="AQ42" s="42"/>
    </row>
    <row r="43" spans="1:43">
      <c r="A43" s="6">
        <v>41</v>
      </c>
      <c r="B43" s="81"/>
      <c r="C43" s="80"/>
      <c r="D43" s="80"/>
      <c r="E43" s="80"/>
      <c r="F43" s="80"/>
      <c r="G43" s="54"/>
      <c r="H43" s="54"/>
      <c r="I43" s="54"/>
      <c r="J43" s="55"/>
      <c r="K43" s="54"/>
      <c r="L43" s="54"/>
      <c r="M43" s="56"/>
      <c r="N43" s="57"/>
      <c r="O43" s="57"/>
      <c r="P43" s="54"/>
      <c r="Q43" s="54"/>
      <c r="R43" s="54"/>
      <c r="S43" s="54"/>
      <c r="T43" s="54"/>
      <c r="U43" s="54"/>
      <c r="V43" s="57"/>
      <c r="W43" s="57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</row>
    <row r="44" spans="1:43">
      <c r="A44" s="6">
        <v>42</v>
      </c>
      <c r="B44" s="81"/>
      <c r="C44" s="80"/>
      <c r="D44" s="80"/>
      <c r="E44" s="80"/>
      <c r="F44" s="80"/>
      <c r="G44" s="54"/>
      <c r="H44" s="54"/>
      <c r="I44" s="54"/>
      <c r="J44" s="55"/>
      <c r="K44" s="54"/>
      <c r="L44" s="54"/>
      <c r="M44" s="56"/>
      <c r="N44" s="57"/>
      <c r="O44" s="57"/>
      <c r="P44" s="54"/>
      <c r="Q44" s="54"/>
      <c r="R44" s="54"/>
      <c r="S44" s="54"/>
      <c r="T44" s="54"/>
      <c r="U44" s="54"/>
      <c r="V44" s="57"/>
      <c r="W44" s="57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</row>
    <row r="45" spans="1:43">
      <c r="A45" s="6">
        <v>43</v>
      </c>
      <c r="B45" s="81"/>
      <c r="C45" s="80"/>
      <c r="D45" s="80"/>
      <c r="E45" s="80"/>
      <c r="F45" s="80"/>
      <c r="G45" s="54"/>
      <c r="H45" s="54"/>
      <c r="I45" s="54"/>
      <c r="J45" s="55"/>
      <c r="K45" s="54"/>
      <c r="L45" s="54"/>
      <c r="M45" s="56"/>
      <c r="N45" s="57"/>
      <c r="O45" s="57"/>
      <c r="P45" s="54"/>
      <c r="Q45" s="54"/>
      <c r="R45" s="54"/>
      <c r="S45" s="54"/>
      <c r="T45" s="54"/>
      <c r="U45" s="54"/>
      <c r="V45" s="57"/>
      <c r="W45" s="57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</row>
    <row r="46" spans="1:43">
      <c r="A46" s="6">
        <v>44</v>
      </c>
      <c r="B46" s="81"/>
      <c r="C46" s="80"/>
      <c r="D46" s="80"/>
      <c r="E46" s="80"/>
      <c r="F46" s="80"/>
      <c r="G46" s="54"/>
      <c r="H46" s="54"/>
      <c r="I46" s="54"/>
      <c r="J46" s="55"/>
      <c r="K46" s="54"/>
      <c r="L46" s="54"/>
      <c r="M46" s="56"/>
      <c r="N46" s="57"/>
      <c r="O46" s="57"/>
      <c r="P46" s="54"/>
      <c r="Q46" s="54"/>
      <c r="R46" s="54"/>
      <c r="S46" s="54"/>
      <c r="T46" s="54"/>
      <c r="U46" s="54"/>
      <c r="V46" s="57"/>
      <c r="W46" s="57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</row>
    <row r="47" spans="1:43">
      <c r="A47" s="6">
        <v>45</v>
      </c>
      <c r="B47" s="81"/>
      <c r="C47" s="80"/>
      <c r="D47" s="80"/>
      <c r="E47" s="80"/>
      <c r="F47" s="80"/>
      <c r="G47" s="54"/>
      <c r="H47" s="54"/>
      <c r="I47" s="54"/>
      <c r="J47" s="55"/>
      <c r="K47" s="54"/>
      <c r="L47" s="54"/>
      <c r="M47" s="56"/>
      <c r="N47" s="57"/>
      <c r="O47" s="57"/>
      <c r="P47" s="54"/>
      <c r="Q47" s="54"/>
      <c r="R47" s="54"/>
      <c r="S47" s="54"/>
      <c r="T47" s="54"/>
      <c r="U47" s="54"/>
      <c r="V47" s="57"/>
      <c r="W47" s="57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</row>
    <row r="48" spans="1:43">
      <c r="A48" s="6">
        <v>46</v>
      </c>
      <c r="B48" s="81"/>
      <c r="C48" s="80"/>
      <c r="D48" s="80"/>
      <c r="E48" s="80"/>
      <c r="F48" s="80"/>
      <c r="G48" s="54"/>
      <c r="H48" s="54"/>
      <c r="I48" s="54"/>
      <c r="J48" s="55"/>
      <c r="K48" s="54"/>
      <c r="L48" s="54"/>
      <c r="M48" s="56"/>
      <c r="N48" s="57"/>
      <c r="O48" s="57"/>
      <c r="P48" s="54"/>
      <c r="Q48" s="54"/>
      <c r="R48" s="54"/>
      <c r="S48" s="54"/>
      <c r="T48" s="54"/>
      <c r="U48" s="54"/>
      <c r="V48" s="57"/>
      <c r="W48" s="57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</row>
    <row r="49" spans="1:39">
      <c r="A49" s="6">
        <v>47</v>
      </c>
      <c r="B49" s="81"/>
      <c r="C49" s="80"/>
      <c r="D49" s="80"/>
      <c r="E49" s="80"/>
      <c r="F49" s="80"/>
      <c r="G49" s="54"/>
      <c r="H49" s="54"/>
      <c r="I49" s="54"/>
      <c r="J49" s="55"/>
      <c r="K49" s="54"/>
      <c r="L49" s="54"/>
      <c r="M49" s="56"/>
      <c r="N49" s="57"/>
      <c r="O49" s="57"/>
      <c r="P49" s="54"/>
      <c r="Q49" s="54"/>
      <c r="R49" s="54"/>
      <c r="S49" s="54"/>
      <c r="T49" s="54"/>
      <c r="U49" s="54"/>
      <c r="V49" s="57"/>
      <c r="W49" s="57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</row>
    <row r="50" spans="1:39">
      <c r="A50" s="6">
        <v>48</v>
      </c>
      <c r="B50" s="81"/>
      <c r="C50" s="80"/>
      <c r="D50" s="80"/>
      <c r="E50" s="80"/>
      <c r="F50" s="80"/>
      <c r="G50" s="54"/>
      <c r="H50" s="54"/>
      <c r="I50" s="54"/>
      <c r="J50" s="55"/>
      <c r="K50" s="54"/>
      <c r="L50" s="54"/>
      <c r="M50" s="56"/>
      <c r="N50" s="57"/>
      <c r="O50" s="57"/>
      <c r="P50" s="54"/>
      <c r="Q50" s="54"/>
      <c r="R50" s="54"/>
      <c r="S50" s="54"/>
      <c r="T50" s="54"/>
      <c r="U50" s="54"/>
      <c r="V50" s="57"/>
      <c r="W50" s="57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</row>
    <row r="51" spans="1:39">
      <c r="A51" s="6">
        <v>49</v>
      </c>
      <c r="B51" s="81"/>
      <c r="C51" s="80"/>
      <c r="D51" s="80"/>
      <c r="E51" s="80"/>
      <c r="F51" s="80"/>
      <c r="G51" s="54"/>
      <c r="H51" s="54"/>
      <c r="I51" s="54"/>
      <c r="J51" s="55"/>
      <c r="K51" s="54"/>
      <c r="L51" s="54"/>
      <c r="M51" s="56"/>
      <c r="N51" s="57"/>
      <c r="O51" s="57"/>
      <c r="P51" s="54"/>
      <c r="Q51" s="54"/>
      <c r="R51" s="54"/>
      <c r="S51" s="54"/>
      <c r="T51" s="54"/>
      <c r="U51" s="54"/>
      <c r="V51" s="57"/>
      <c r="W51" s="57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</row>
    <row r="52" spans="1:39">
      <c r="A52" s="6">
        <v>50</v>
      </c>
      <c r="B52" s="81"/>
      <c r="C52" s="80"/>
      <c r="D52" s="80"/>
      <c r="E52" s="80"/>
      <c r="F52" s="80"/>
      <c r="G52" s="54"/>
      <c r="H52" s="54"/>
      <c r="I52" s="54"/>
      <c r="J52" s="55"/>
      <c r="K52" s="54"/>
      <c r="L52" s="54"/>
      <c r="M52" s="56"/>
      <c r="N52" s="57"/>
      <c r="O52" s="57"/>
      <c r="P52" s="54"/>
      <c r="Q52" s="54"/>
      <c r="R52" s="54"/>
      <c r="S52" s="54"/>
      <c r="T52" s="54"/>
      <c r="U52" s="54"/>
      <c r="V52" s="57"/>
      <c r="W52" s="57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</row>
    <row r="53" spans="1:39">
      <c r="A53" s="6">
        <v>51</v>
      </c>
      <c r="B53" s="81"/>
      <c r="C53" s="80"/>
      <c r="D53" s="80"/>
      <c r="E53" s="80"/>
      <c r="F53" s="80"/>
      <c r="G53" s="54"/>
      <c r="H53" s="54"/>
      <c r="I53" s="54"/>
      <c r="J53" s="55"/>
      <c r="K53" s="54"/>
      <c r="L53" s="54"/>
      <c r="M53" s="56"/>
      <c r="N53" s="57"/>
      <c r="O53" s="57"/>
      <c r="P53" s="54"/>
      <c r="Q53" s="54"/>
      <c r="R53" s="54"/>
      <c r="S53" s="54"/>
      <c r="T53" s="54"/>
      <c r="U53" s="54"/>
      <c r="V53" s="57"/>
      <c r="W53" s="57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</row>
    <row r="54" spans="1:39">
      <c r="G54" s="54"/>
      <c r="H54" s="54"/>
      <c r="I54" s="54"/>
      <c r="J54" s="55"/>
      <c r="K54" s="54"/>
      <c r="L54" s="54"/>
      <c r="M54" s="56"/>
      <c r="N54" s="57"/>
      <c r="O54" s="57"/>
      <c r="P54" s="54"/>
      <c r="Q54" s="54"/>
      <c r="R54" s="54"/>
      <c r="S54" s="54"/>
      <c r="T54" s="54"/>
      <c r="U54" s="54"/>
      <c r="V54" s="57"/>
      <c r="W54" s="57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</row>
    <row r="55" spans="1:39">
      <c r="J55"/>
      <c r="AD55" s="54"/>
      <c r="AE55" s="54"/>
      <c r="AF55" s="54"/>
      <c r="AG55" s="54"/>
      <c r="AH55" s="54"/>
      <c r="AI55" s="54"/>
      <c r="AJ55" s="54"/>
      <c r="AK55" s="54"/>
      <c r="AL55" s="54"/>
      <c r="AM55" s="54"/>
    </row>
    <row r="56" spans="1:39">
      <c r="AD56" s="54"/>
      <c r="AE56" s="54"/>
      <c r="AF56" s="54"/>
      <c r="AG56" s="54"/>
      <c r="AH56" s="54"/>
      <c r="AI56" s="54"/>
      <c r="AJ56" s="54"/>
      <c r="AK56" s="54"/>
      <c r="AL56" s="54"/>
      <c r="AM56" s="54"/>
    </row>
  </sheetData>
  <mergeCells count="5">
    <mergeCell ref="N3:O3"/>
    <mergeCell ref="N31:O31"/>
    <mergeCell ref="N7:O7"/>
    <mergeCell ref="H1:S1"/>
    <mergeCell ref="G41:AB41"/>
  </mergeCells>
  <conditionalFormatting sqref="K10 K12 K14 K16 K18 K20 K22 K24 K26 K28:K30">
    <cfRule type="expression" dxfId="17" priority="27">
      <formula>(VLOOKUP($N10,$A$2:$F$53,5)="R")</formula>
    </cfRule>
    <cfRule type="expression" dxfId="16" priority="28">
      <formula>(VLOOKUP($N10,$A$2:$F$53,5)="L")</formula>
    </cfRule>
  </conditionalFormatting>
  <conditionalFormatting sqref="R29:R30">
    <cfRule type="expression" dxfId="15" priority="47">
      <formula>(VLOOKUP($O29,$A$2:$F$53,5)="L")</formula>
    </cfRule>
    <cfRule type="expression" dxfId="14" priority="48">
      <formula>(VLOOKUP($O29,$A$2:$F$53,5)="R")</formula>
    </cfRule>
  </conditionalFormatting>
  <conditionalFormatting sqref="L7">
    <cfRule type="expression" dxfId="13" priority="67">
      <formula>(VLOOKUP($N7,$A$2:$F$53,6)&lt;&gt;"DRM")</formula>
    </cfRule>
  </conditionalFormatting>
  <conditionalFormatting sqref="L31">
    <cfRule type="expression" dxfId="12" priority="68">
      <formula>(VLOOKUP($N31,$A$2:$F$53,6)&lt;&gt;"SWP")</formula>
    </cfRule>
  </conditionalFormatting>
  <conditionalFormatting sqref="L7:Q31">
    <cfRule type="containsText" dxfId="11" priority="15" operator="containsText" text="BLANK">
      <formula>NOT(ISERROR(SEARCH("BLANK",L7)))</formula>
    </cfRule>
  </conditionalFormatting>
  <conditionalFormatting sqref="F3">
    <cfRule type="containsText" dxfId="10" priority="14" operator="containsText" text="DRM">
      <formula>NOT(ISERROR(SEARCH("DRM",F3)))</formula>
    </cfRule>
  </conditionalFormatting>
  <conditionalFormatting sqref="F3:F53">
    <cfRule type="containsText" dxfId="9" priority="9" operator="containsText" text="FOR">
      <formula>NOT(ISERROR(SEARCH("FOR",F3)))</formula>
    </cfRule>
    <cfRule type="containsText" dxfId="8" priority="10" operator="containsText" text="STK">
      <formula>NOT(ISERROR(SEARCH("STK",F3)))</formula>
    </cfRule>
    <cfRule type="containsText" dxfId="7" priority="11" operator="containsText" text="AFT">
      <formula>NOT(ISERROR(SEARCH("AFT",F3)))</formula>
    </cfRule>
    <cfRule type="containsText" dxfId="6" priority="12" operator="containsText" text="ENG">
      <formula>NOT(ISERROR(SEARCH("ENG",F3)))</formula>
    </cfRule>
    <cfRule type="containsText" dxfId="5" priority="13" operator="containsText" text="SWP">
      <formula>NOT(ISERROR(SEARCH("SWP",F3)))</formula>
    </cfRule>
  </conditionalFormatting>
  <conditionalFormatting sqref="B3:F53">
    <cfRule type="expression" dxfId="4" priority="5">
      <formula>COUNTIF($N$7:$O$31,$A3)&lt;&gt;0</formula>
    </cfRule>
  </conditionalFormatting>
  <conditionalFormatting sqref="R28 R26 R24 R22 R20 R18 R16 R14 R12">
    <cfRule type="expression" dxfId="3" priority="1">
      <formula>(VLOOKUP($N12,$A$2:$F$53,5)="R")</formula>
    </cfRule>
    <cfRule type="expression" dxfId="2" priority="2">
      <formula>(VLOOKUP($N12,$A$2:$F$53,5)="L")</formula>
    </cfRule>
  </conditionalFormatting>
  <conditionalFormatting sqref="R10:R28">
    <cfRule type="expression" dxfId="1" priority="3">
      <formula>(VLOOKUP($O10,$A$2:$F$53,5)="L")</formula>
    </cfRule>
    <cfRule type="expression" dxfId="0" priority="4">
      <formula>(VLOOKUP($O10,$A$2:$F$53,5)="R")</formula>
    </cfRule>
  </conditionalFormatting>
  <dataValidations count="5">
    <dataValidation type="list" allowBlank="1" showDropDown="1" showInputMessage="1" showErrorMessage="1" sqref="P7 N24:P24 N26:P26 N12:P12 N14:P14 N16:P16 N18:P18 N20:P20 N22:P22 O28:O30 N28:N31 P28:P31 N7 O10:P10" xr:uid="{00000000-0002-0000-0000-000000000000}">
      <formula1>$A$1:$A$53</formula1>
    </dataValidation>
    <dataValidation type="list" allowBlank="1" showInputMessage="1" showErrorMessage="1" sqref="C3:C53" xr:uid="{00000000-0002-0000-0000-000001000000}">
      <formula1>$AO$5:$AO$6</formula1>
    </dataValidation>
    <dataValidation type="list" allowBlank="1" showInputMessage="1" showErrorMessage="1" sqref="E3:E53" xr:uid="{00000000-0002-0000-0000-000002000000}">
      <formula1>$AP$5:$AP$6</formula1>
    </dataValidation>
    <dataValidation type="list" allowBlank="1" showInputMessage="1" showErrorMessage="1" sqref="F3:F53" xr:uid="{00000000-0002-0000-0000-000003000000}">
      <formula1>$AQ$5:$AQ$10</formula1>
    </dataValidation>
    <dataValidation type="list" showDropDown="1" showInputMessage="1" showErrorMessage="1" sqref="N10" xr:uid="{00000000-0002-0000-0000-000004000000}">
      <formula1>$A$1:$A$53</formula1>
    </dataValidation>
  </dataValidations>
  <pageMargins left="0.7" right="0.7" top="0.75" bottom="0.75" header="0.3" footer="0.3"/>
  <pageSetup paperSize="9" scale="64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Bayswater</cp:lastModifiedBy>
  <cp:revision/>
  <dcterms:created xsi:type="dcterms:W3CDTF">2015-10-28T02:05:56Z</dcterms:created>
  <dcterms:modified xsi:type="dcterms:W3CDTF">2019-08-06T05:37:09Z</dcterms:modified>
  <cp:category/>
  <cp:contentStatus/>
</cp:coreProperties>
</file>