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defaultThemeVersion="166925"/>
  <mc:AlternateContent xmlns:mc="http://schemas.openxmlformats.org/markup-compatibility/2006">
    <mc:Choice Requires="x15">
      <x15ac:absPath xmlns:x15ac="http://schemas.microsoft.com/office/spreadsheetml/2010/11/ac" url="D:\coursera certificates\john hopkins excel\"/>
    </mc:Choice>
  </mc:AlternateContent>
  <xr:revisionPtr revIDLastSave="0" documentId="13_ncr:1_{60553C4B-144B-45BE-AEFD-4B54A16E772B}" xr6:coauthVersionLast="47" xr6:coauthVersionMax="47" xr10:uidLastSave="{00000000-0000-0000-0000-000000000000}"/>
  <bookViews>
    <workbookView xWindow="-108" yWindow="-108" windowWidth="23256" windowHeight="12720" activeTab="3" xr2:uid="{3E5255D6-AB0F-4566-8078-E6D81723D689}"/>
  </bookViews>
  <sheets>
    <sheet name="bookstore" sheetId="1" r:id="rId1"/>
    <sheet name="copy shop" sheetId="3" r:id="rId2"/>
    <sheet name="TSBJ" sheetId="4" r:id="rId3"/>
    <sheet name="19th hole" sheetId="5" r:id="rId4"/>
  </sheets>
  <definedNames>
    <definedName name="_xlcn.WorksheetConnection_Bookstore.xlsxTable41" hidden="1">Table4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Book store.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8" i="5" l="1"/>
  <c r="B39" i="5" s="1"/>
  <c r="G33" i="5"/>
  <c r="H33" i="5"/>
  <c r="F33" i="5"/>
  <c r="H22" i="5"/>
  <c r="H23" i="5"/>
  <c r="H24" i="5"/>
  <c r="H25" i="5"/>
  <c r="H26" i="5"/>
  <c r="H27" i="5"/>
  <c r="H28" i="5"/>
  <c r="H29" i="5"/>
  <c r="H30" i="5"/>
  <c r="H31" i="5"/>
  <c r="H32" i="5"/>
  <c r="H21" i="5"/>
  <c r="G22" i="5"/>
  <c r="G23" i="5"/>
  <c r="G24" i="5"/>
  <c r="G25" i="5"/>
  <c r="G26" i="5"/>
  <c r="G27" i="5"/>
  <c r="G28" i="5"/>
  <c r="G29" i="5"/>
  <c r="G30" i="5"/>
  <c r="G31" i="5"/>
  <c r="G32" i="5"/>
  <c r="G21" i="5"/>
  <c r="F21" i="5"/>
  <c r="F22" i="5"/>
  <c r="F23" i="5"/>
  <c r="F24" i="5"/>
  <c r="F25" i="5"/>
  <c r="F26" i="5"/>
  <c r="F27" i="5"/>
  <c r="F28" i="5"/>
  <c r="F29" i="5"/>
  <c r="F30" i="5"/>
  <c r="F31" i="5"/>
  <c r="F32" i="5"/>
  <c r="D22" i="5"/>
  <c r="D23" i="5"/>
  <c r="D24" i="5"/>
  <c r="D25" i="5"/>
  <c r="D26" i="5"/>
  <c r="D27" i="5"/>
  <c r="D28" i="5"/>
  <c r="D29" i="5"/>
  <c r="D30" i="5"/>
  <c r="D31" i="5"/>
  <c r="D32" i="5"/>
  <c r="D21" i="5"/>
  <c r="C22" i="5"/>
  <c r="C23" i="5"/>
  <c r="C24" i="5"/>
  <c r="C25" i="5"/>
  <c r="C26" i="5"/>
  <c r="C27" i="5"/>
  <c r="C28" i="5"/>
  <c r="C29" i="5"/>
  <c r="C30" i="5"/>
  <c r="C31" i="5"/>
  <c r="C32" i="5"/>
  <c r="C21" i="5"/>
  <c r="B22" i="5"/>
  <c r="B23" i="5"/>
  <c r="B24" i="5"/>
  <c r="B25" i="5"/>
  <c r="B26" i="5"/>
  <c r="B27" i="5"/>
  <c r="B28" i="5"/>
  <c r="B29" i="5"/>
  <c r="B30" i="5"/>
  <c r="B31" i="5"/>
  <c r="B32" i="5"/>
  <c r="B21" i="5"/>
  <c r="B11" i="4"/>
  <c r="B6" i="4"/>
  <c r="B16" i="4" s="1"/>
  <c r="B7" i="3"/>
  <c r="B4" i="3"/>
  <c r="B15" i="1"/>
  <c r="B13" i="1"/>
  <c r="B12" i="1"/>
  <c r="B17" i="1" s="1"/>
  <c r="B41" i="5" l="1"/>
  <c r="B42" i="5"/>
  <c r="B21" i="4"/>
  <c r="B23" i="4" s="1"/>
  <c r="I4" i="4" s="1"/>
  <c r="B9" i="3"/>
  <c r="B22" i="3" s="1"/>
  <c r="F18" i="1"/>
  <c r="B20" i="1"/>
  <c r="B43" i="5" l="1"/>
  <c r="H37" i="5" s="1"/>
  <c r="H15" i="4"/>
  <c r="B17" i="3"/>
  <c r="G116" i="5" l="1"/>
  <c r="B24" i="3"/>
  <c r="H6"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1FC58F-728D-44D3-9985-3FD2335D00B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DE4B75A-86A9-4CB0-BDC4-0240CD09906F}" name="WorksheetConnection_Book store.xlsx!Table4" type="102" refreshedVersion="8" minRefreshableVersion="5">
    <extLst>
      <ext xmlns:x15="http://schemas.microsoft.com/office/spreadsheetml/2010/11/main" uri="{DE250136-89BD-433C-8126-D09CA5730AF9}">
        <x15:connection id="Table4">
          <x15:rangePr sourceName="_xlcn.WorksheetConnection_Bookstore.xlsxTable41"/>
        </x15:connection>
      </ext>
    </extLst>
  </connection>
</connections>
</file>

<file path=xl/sharedStrings.xml><?xml version="1.0" encoding="utf-8"?>
<sst xmlns="http://schemas.openxmlformats.org/spreadsheetml/2006/main" count="104" uniqueCount="89">
  <si>
    <t>BN BOOKSTORE</t>
  </si>
  <si>
    <t>Regular Price</t>
  </si>
  <si>
    <t>Ordered</t>
  </si>
  <si>
    <t>Unit Cost</t>
  </si>
  <si>
    <t>Order</t>
  </si>
  <si>
    <t>Demand</t>
  </si>
  <si>
    <t>500-4500</t>
  </si>
  <si>
    <t>Sale Pice</t>
  </si>
  <si>
    <t>Surplus</t>
  </si>
  <si>
    <t>Way #2</t>
  </si>
  <si>
    <t>Costs</t>
  </si>
  <si>
    <t>Revenue</t>
  </si>
  <si>
    <t>Profits</t>
  </si>
  <si>
    <t>ORDER</t>
  </si>
  <si>
    <t>COPY SHOP</t>
  </si>
  <si>
    <t>No of copiers rented</t>
  </si>
  <si>
    <t>Max no of copies made in a year</t>
  </si>
  <si>
    <t>no of copies demanded daily</t>
  </si>
  <si>
    <t>Annual Demand</t>
  </si>
  <si>
    <t>no of copies made in a year</t>
  </si>
  <si>
    <t>COSTS</t>
  </si>
  <si>
    <t>Fixed Costs</t>
  </si>
  <si>
    <t>Variable Costs</t>
  </si>
  <si>
    <t xml:space="preserve">       Copier rental</t>
  </si>
  <si>
    <t xml:space="preserve">       Operation cost</t>
  </si>
  <si>
    <t>Total Annual Cost</t>
  </si>
  <si>
    <t>per year</t>
  </si>
  <si>
    <t>per copier per year</t>
  </si>
  <si>
    <t>per month</t>
  </si>
  <si>
    <t>per copy</t>
  </si>
  <si>
    <t>REVENUE</t>
  </si>
  <si>
    <t>Selling price</t>
  </si>
  <si>
    <t>total Annual Revenue</t>
  </si>
  <si>
    <t>Annual Profit</t>
  </si>
  <si>
    <t>demand</t>
  </si>
  <si>
    <t>Copiers</t>
  </si>
  <si>
    <t>No of concerts</t>
  </si>
  <si>
    <t>Concerts per week</t>
  </si>
  <si>
    <t>weeks on tour</t>
  </si>
  <si>
    <t>Total concerts</t>
  </si>
  <si>
    <t>Expected concert attendance</t>
  </si>
  <si>
    <t>max capacity</t>
  </si>
  <si>
    <t>attendance(%)</t>
  </si>
  <si>
    <t>no of tickets sold</t>
  </si>
  <si>
    <t>Fixed start up cost</t>
  </si>
  <si>
    <t>Venue rental cost</t>
  </si>
  <si>
    <t>per show</t>
  </si>
  <si>
    <t>Total cost</t>
  </si>
  <si>
    <t>Ticket price</t>
  </si>
  <si>
    <t>Concession sales</t>
  </si>
  <si>
    <t>Total Revenue</t>
  </si>
  <si>
    <t>per person</t>
  </si>
  <si>
    <t>Profit</t>
  </si>
  <si>
    <t>Screamin' Blue Jay's Tour</t>
  </si>
  <si>
    <t>profit</t>
  </si>
  <si>
    <t>seats filled (%)</t>
  </si>
  <si>
    <t>The 19th hole</t>
  </si>
  <si>
    <t>Price</t>
  </si>
  <si>
    <t>Demand (00s)</t>
  </si>
  <si>
    <t>Month</t>
  </si>
  <si>
    <t>Intercept(b):</t>
  </si>
  <si>
    <t>Slope(m)</t>
  </si>
  <si>
    <t>Power: y=ax^b</t>
  </si>
  <si>
    <t>Constant a:</t>
  </si>
  <si>
    <t>Exponent b:</t>
  </si>
  <si>
    <t>Exponential: ae^(bx)</t>
  </si>
  <si>
    <t>Constant(a):</t>
  </si>
  <si>
    <t>Predictions based on Models</t>
  </si>
  <si>
    <t>Linear</t>
  </si>
  <si>
    <t>Power</t>
  </si>
  <si>
    <t>Exponential</t>
  </si>
  <si>
    <t xml:space="preserve"> </t>
  </si>
  <si>
    <t>Price(x)</t>
  </si>
  <si>
    <t>Linear: y=mx+b</t>
  </si>
  <si>
    <t>Exponent(b)</t>
  </si>
  <si>
    <t>Absolute Percent error</t>
  </si>
  <si>
    <t>power</t>
  </si>
  <si>
    <t>Average:</t>
  </si>
  <si>
    <t>Model of the business:</t>
  </si>
  <si>
    <t>Unit cost</t>
  </si>
  <si>
    <t>sales price</t>
  </si>
  <si>
    <t>per set of clubs</t>
  </si>
  <si>
    <t>Actual Demand</t>
  </si>
  <si>
    <t>Cost</t>
  </si>
  <si>
    <t>Revenue:</t>
  </si>
  <si>
    <t>Profit:</t>
  </si>
  <si>
    <t>a) Sell at a price of Rs 530 for a profit of rs 10,42,213</t>
  </si>
  <si>
    <t>ONE WAY DATA TABLE</t>
  </si>
  <si>
    <t>TWO WAY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</si>
</sst>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164" formatCode="_ &quot;₹&quot;\ * #,##0_ ;_ &quot;₹&quot;\ * \-#,##0_ ;_ &quot;₹&quot;\ * &quot;-&quot;??_ ;_ @_ "/>
    <numFmt numFmtId="165" formatCode="&quot;₹&quot;\ #,##0.00"/>
    <numFmt numFmtId="166" formatCode="&quot;₹&quot;\ #,##0"/>
    <numFmt numFmtId="167" formatCode="0.0"/>
    <numFmt numFmtId="168" formatCode="0.0%"/>
  </numFmts>
  <fonts count="22">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theme="0" tint="-0.249977111117893"/>
      <name val="Calibri"/>
      <family val="2"/>
      <scheme val="minor"/>
    </font>
    <font>
      <b/>
      <sz val="15"/>
      <color theme="3"/>
      <name val="Calibri"/>
      <family val="2"/>
      <scheme val="minor"/>
    </font>
    <font>
      <sz val="11"/>
      <color rgb="FF9C0006"/>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b/>
      <sz val="14"/>
      <color theme="3"/>
      <name val="Calibri"/>
      <family val="2"/>
      <scheme val="minor"/>
    </font>
    <font>
      <sz val="11"/>
      <color theme="6" tint="0.39997558519241921"/>
      <name val="Calibri"/>
      <family val="2"/>
      <scheme val="minor"/>
    </font>
    <font>
      <sz val="11"/>
      <color theme="0" tint="-0.14999847407452621"/>
      <name val="Calibri"/>
      <family val="2"/>
      <scheme val="minor"/>
    </font>
    <font>
      <b/>
      <sz val="11"/>
      <color theme="1"/>
      <name val="Var(--cds-font-family-source-sa"/>
    </font>
    <font>
      <sz val="11"/>
      <color theme="1"/>
      <name val="Var(--cds-font-family-source-sa"/>
    </font>
    <font>
      <b/>
      <sz val="10"/>
      <color theme="1"/>
      <name val="Var(--cds-font-family-source-sa"/>
    </font>
    <font>
      <sz val="11"/>
      <color theme="3"/>
      <name val="Calibri"/>
      <family val="2"/>
      <scheme val="minor"/>
    </font>
    <font>
      <sz val="11"/>
      <color theme="1"/>
      <name val="Calibri"/>
      <family val="2"/>
      <scheme val="minor"/>
    </font>
    <font>
      <b/>
      <sz val="11"/>
      <color rgb="FFFA7D00"/>
      <name val="Calibri"/>
      <family val="2"/>
      <scheme val="minor"/>
    </font>
    <font>
      <sz val="72"/>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2F2F2"/>
      </patternFill>
    </fill>
    <fill>
      <patternFill patternType="solid">
        <fgColor rgb="FFFFC7CE"/>
      </patternFill>
    </fill>
    <fill>
      <patternFill patternType="solid">
        <fgColor rgb="FFFFCC99"/>
      </patternFill>
    </fill>
    <fill>
      <patternFill patternType="solid">
        <fgColor theme="4"/>
      </patternFill>
    </fill>
    <fill>
      <patternFill patternType="solid">
        <fgColor rgb="FFFFFF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s>
  <cellStyleXfs count="13">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0" applyNumberFormat="0" applyFill="0" applyBorder="0" applyAlignment="0" applyProtection="0"/>
    <xf numFmtId="0" fontId="4" fillId="2" borderId="0" applyNumberFormat="0" applyBorder="0" applyAlignment="0" applyProtection="0"/>
    <xf numFmtId="0" fontId="5" fillId="3" borderId="3" applyNumberFormat="0" applyAlignment="0" applyProtection="0"/>
    <xf numFmtId="0" fontId="7" fillId="0" borderId="1" applyNumberFormat="0" applyFill="0" applyAlignment="0" applyProtection="0"/>
    <xf numFmtId="0" fontId="8" fillId="4" borderId="0" applyNumberFormat="0" applyBorder="0" applyAlignment="0" applyProtection="0"/>
    <xf numFmtId="0" fontId="9" fillId="5" borderId="4" applyNumberFormat="0" applyAlignment="0" applyProtection="0"/>
    <xf numFmtId="0" fontId="10" fillId="0" borderId="5" applyNumberFormat="0" applyFill="0" applyAlignment="0" applyProtection="0"/>
    <xf numFmtId="0" fontId="11" fillId="6" borderId="0" applyNumberFormat="0" applyBorder="0" applyAlignment="0" applyProtection="0"/>
    <xf numFmtId="9" fontId="19" fillId="0" borderId="0" applyFont="0" applyFill="0" applyBorder="0" applyAlignment="0" applyProtection="0"/>
    <xf numFmtId="0" fontId="20" fillId="3" borderId="4" applyNumberFormat="0" applyAlignment="0" applyProtection="0"/>
  </cellStyleXfs>
  <cellXfs count="81">
    <xf numFmtId="0" fontId="0" fillId="0" borderId="0" xfId="0"/>
    <xf numFmtId="44" fontId="0" fillId="0" borderId="0" xfId="0" applyNumberFormat="1"/>
    <xf numFmtId="0" fontId="3" fillId="0" borderId="0" xfId="3"/>
    <xf numFmtId="0" fontId="4" fillId="2" borderId="0" xfId="4"/>
    <xf numFmtId="0" fontId="1" fillId="0" borderId="1" xfId="1" applyBorder="1"/>
    <xf numFmtId="164" fontId="0" fillId="0" borderId="0" xfId="0" applyNumberFormat="1"/>
    <xf numFmtId="0" fontId="1" fillId="0" borderId="0" xfId="1"/>
    <xf numFmtId="0" fontId="10" fillId="0" borderId="0" xfId="0" applyFont="1"/>
    <xf numFmtId="0" fontId="9" fillId="5" borderId="4" xfId="8"/>
    <xf numFmtId="0" fontId="7" fillId="0" borderId="1" xfId="6"/>
    <xf numFmtId="0" fontId="0" fillId="0" borderId="0" xfId="0" applyAlignment="1">
      <alignment horizontal="left"/>
    </xf>
    <xf numFmtId="1" fontId="0" fillId="0" borderId="0" xfId="0" applyNumberFormat="1"/>
    <xf numFmtId="44" fontId="8" fillId="4" borderId="0" xfId="7" applyNumberFormat="1"/>
    <xf numFmtId="0" fontId="11" fillId="6" borderId="0" xfId="10"/>
    <xf numFmtId="44" fontId="0" fillId="0" borderId="7" xfId="0" applyNumberFormat="1" applyBorder="1" applyProtection="1">
      <protection locked="0"/>
    </xf>
    <xf numFmtId="0" fontId="0" fillId="0" borderId="7" xfId="0" applyBorder="1"/>
    <xf numFmtId="44" fontId="0" fillId="0" borderId="7" xfId="0" applyNumberFormat="1" applyBorder="1"/>
    <xf numFmtId="44" fontId="13" fillId="0" borderId="7" xfId="0" applyNumberFormat="1" applyFont="1" applyBorder="1"/>
    <xf numFmtId="165" fontId="0" fillId="0" borderId="7" xfId="0" applyNumberFormat="1" applyBorder="1"/>
    <xf numFmtId="0" fontId="10" fillId="0" borderId="7" xfId="0" applyFont="1" applyBorder="1" applyAlignment="1">
      <alignment horizontal="center"/>
    </xf>
    <xf numFmtId="0" fontId="10" fillId="0" borderId="0" xfId="0" applyFont="1" applyAlignment="1">
      <alignment horizontal="center"/>
    </xf>
    <xf numFmtId="44" fontId="6" fillId="0" borderId="7" xfId="0" applyNumberFormat="1" applyFont="1" applyBorder="1"/>
    <xf numFmtId="0" fontId="7" fillId="0" borderId="1" xfId="6" applyAlignment="1"/>
    <xf numFmtId="0" fontId="7" fillId="0" borderId="0" xfId="6" applyBorder="1" applyAlignment="1"/>
    <xf numFmtId="9" fontId="4" fillId="2" borderId="0" xfId="4" applyNumberFormat="1"/>
    <xf numFmtId="165" fontId="0" fillId="0" borderId="0" xfId="0" applyNumberFormat="1"/>
    <xf numFmtId="0" fontId="10" fillId="0" borderId="5" xfId="9"/>
    <xf numFmtId="0" fontId="10" fillId="0" borderId="5" xfId="9" applyFill="1"/>
    <xf numFmtId="0" fontId="7" fillId="0" borderId="1" xfId="6" applyFill="1"/>
    <xf numFmtId="0" fontId="10" fillId="0" borderId="0" xfId="9" applyFill="1" applyBorder="1"/>
    <xf numFmtId="0" fontId="10" fillId="7" borderId="5" xfId="9" applyFill="1"/>
    <xf numFmtId="165" fontId="10" fillId="7" borderId="5" xfId="9" applyNumberFormat="1" applyFill="1"/>
    <xf numFmtId="165" fontId="6" fillId="0" borderId="7" xfId="0" applyNumberFormat="1" applyFont="1" applyBorder="1"/>
    <xf numFmtId="9" fontId="0" fillId="0" borderId="7" xfId="0" applyNumberFormat="1" applyBorder="1" applyAlignment="1">
      <alignment horizontal="center" vertical="center"/>
    </xf>
    <xf numFmtId="0" fontId="3" fillId="0" borderId="7" xfId="3" applyBorder="1" applyAlignment="1">
      <alignment horizontal="center" vertical="center"/>
    </xf>
    <xf numFmtId="165" fontId="14" fillId="0" borderId="7" xfId="0" applyNumberFormat="1" applyFont="1" applyBorder="1"/>
    <xf numFmtId="166" fontId="3" fillId="0" borderId="7" xfId="3" applyNumberFormat="1" applyBorder="1" applyAlignment="1">
      <alignment horizontal="center"/>
    </xf>
    <xf numFmtId="166" fontId="4" fillId="2" borderId="0" xfId="4" applyNumberFormat="1"/>
    <xf numFmtId="0" fontId="18" fillId="0" borderId="0" xfId="0" applyFont="1"/>
    <xf numFmtId="0" fontId="17" fillId="8" borderId="7"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0" fillId="9" borderId="7" xfId="0" applyFont="1" applyFill="1" applyBorder="1" applyAlignment="1">
      <alignment horizontal="center"/>
    </xf>
    <xf numFmtId="0" fontId="16" fillId="9" borderId="7" xfId="0" applyFont="1" applyFill="1" applyBorder="1" applyAlignment="1">
      <alignment horizontal="center" vertical="center" wrapText="1"/>
    </xf>
    <xf numFmtId="0" fontId="15" fillId="10" borderId="7" xfId="0" applyFont="1" applyFill="1" applyBorder="1" applyAlignment="1">
      <alignment horizontal="center" vertical="center" wrapText="1"/>
    </xf>
    <xf numFmtId="0" fontId="16" fillId="10" borderId="7" xfId="0" applyFont="1" applyFill="1" applyBorder="1" applyAlignment="1">
      <alignment horizontal="center" vertical="center" wrapText="1"/>
    </xf>
    <xf numFmtId="0" fontId="18" fillId="0" borderId="7" xfId="0" applyFont="1" applyBorder="1"/>
    <xf numFmtId="0" fontId="16" fillId="11" borderId="7" xfId="0" applyFont="1" applyFill="1" applyBorder="1" applyAlignment="1">
      <alignment horizontal="center" vertical="center" wrapText="1"/>
    </xf>
    <xf numFmtId="167" fontId="0" fillId="0" borderId="7" xfId="0" applyNumberFormat="1" applyBorder="1"/>
    <xf numFmtId="0" fontId="5" fillId="3" borderId="3" xfId="5" applyAlignment="1">
      <alignment horizontal="center" vertical="center" wrapText="1"/>
    </xf>
    <xf numFmtId="0" fontId="5" fillId="3" borderId="3" xfId="5"/>
    <xf numFmtId="0" fontId="5" fillId="3" borderId="7" xfId="5" applyBorder="1"/>
    <xf numFmtId="168" fontId="0" fillId="0" borderId="7" xfId="11" applyNumberFormat="1" applyFont="1" applyBorder="1"/>
    <xf numFmtId="168" fontId="0" fillId="0" borderId="12" xfId="11" applyNumberFormat="1" applyFont="1" applyBorder="1"/>
    <xf numFmtId="9" fontId="0" fillId="0" borderId="7" xfId="11" applyFont="1" applyBorder="1"/>
    <xf numFmtId="0" fontId="20" fillId="3" borderId="4" xfId="12"/>
    <xf numFmtId="168" fontId="20" fillId="3" borderId="4" xfId="12" applyNumberFormat="1"/>
    <xf numFmtId="164" fontId="4" fillId="2" borderId="0" xfId="4" applyNumberFormat="1"/>
    <xf numFmtId="168" fontId="4" fillId="2" borderId="4" xfId="4" applyNumberFormat="1" applyBorder="1"/>
    <xf numFmtId="164" fontId="10" fillId="0" borderId="5" xfId="9" applyNumberFormat="1"/>
    <xf numFmtId="164" fontId="14" fillId="0" borderId="7" xfId="0" applyNumberFormat="1" applyFont="1" applyBorder="1"/>
    <xf numFmtId="164" fontId="0" fillId="0" borderId="7" xfId="0" applyNumberFormat="1" applyBorder="1"/>
    <xf numFmtId="166" fontId="0" fillId="0" borderId="7" xfId="0" applyNumberFormat="1" applyBorder="1"/>
    <xf numFmtId="0" fontId="0" fillId="7" borderId="7" xfId="0" applyFill="1" applyBorder="1"/>
    <xf numFmtId="164" fontId="4" fillId="2" borderId="7" xfId="4" applyNumberFormat="1" applyBorder="1"/>
    <xf numFmtId="166" fontId="4" fillId="2" borderId="7" xfId="4" applyNumberFormat="1" applyBorder="1"/>
    <xf numFmtId="44" fontId="14" fillId="0" borderId="7" xfId="0" applyNumberFormat="1" applyFont="1" applyBorder="1"/>
    <xf numFmtId="44" fontId="0" fillId="7" borderId="7" xfId="0" applyNumberFormat="1" applyFill="1" applyBorder="1"/>
    <xf numFmtId="44" fontId="4" fillId="2" borderId="7" xfId="4" applyNumberFormat="1" applyBorder="1"/>
    <xf numFmtId="0" fontId="5" fillId="3" borderId="8" xfId="5" applyBorder="1" applyAlignment="1">
      <alignment horizontal="center" vertical="center" textRotation="90" wrapText="1"/>
    </xf>
    <xf numFmtId="0" fontId="12" fillId="0" borderId="6" xfId="2" applyFont="1" applyBorder="1" applyAlignment="1">
      <alignment horizontal="center"/>
    </xf>
    <xf numFmtId="0" fontId="2" fillId="0" borderId="2" xfId="2" applyAlignment="1">
      <alignment horizontal="center"/>
    </xf>
    <xf numFmtId="0" fontId="5" fillId="3" borderId="3" xfId="5" applyAlignment="1">
      <alignment horizontal="center" vertical="center" textRotation="90"/>
    </xf>
    <xf numFmtId="0" fontId="1" fillId="0" borderId="0" xfId="1" applyAlignment="1">
      <alignment horizontal="center"/>
    </xf>
    <xf numFmtId="0" fontId="7" fillId="0" borderId="1" xfId="6" applyAlignment="1">
      <alignment horizontal="center"/>
    </xf>
    <xf numFmtId="0" fontId="0" fillId="0" borderId="13" xfId="0" applyBorder="1" applyAlignment="1">
      <alignment horizontal="center" vertical="center" textRotation="90"/>
    </xf>
    <xf numFmtId="0" fontId="7" fillId="0" borderId="0" xfId="6" applyBorder="1" applyAlignment="1">
      <alignment horizontal="center"/>
    </xf>
    <xf numFmtId="0" fontId="21" fillId="0" borderId="0" xfId="0" applyFont="1" applyAlignment="1">
      <alignment horizontal="center" vertical="center" textRotation="90"/>
    </xf>
    <xf numFmtId="0" fontId="3" fillId="0" borderId="9" xfId="3" applyBorder="1" applyAlignment="1">
      <alignment horizontal="center"/>
    </xf>
    <xf numFmtId="0" fontId="3" fillId="0" borderId="10" xfId="3" applyBorder="1" applyAlignment="1">
      <alignment horizontal="center"/>
    </xf>
    <xf numFmtId="0" fontId="5" fillId="3" borderId="11" xfId="5" applyBorder="1" applyAlignment="1">
      <alignment horizontal="center"/>
    </xf>
    <xf numFmtId="0" fontId="5" fillId="3" borderId="0" xfId="5" applyBorder="1" applyAlignment="1">
      <alignment horizontal="center"/>
    </xf>
  </cellXfs>
  <cellStyles count="13">
    <cellStyle name="Accent1" xfId="10" builtinId="29"/>
    <cellStyle name="Bad" xfId="7" builtinId="27"/>
    <cellStyle name="Calculation" xfId="12" builtinId="22"/>
    <cellStyle name="Good" xfId="4" builtinId="26"/>
    <cellStyle name="Heading 1" xfId="6" builtinId="16"/>
    <cellStyle name="Heading 2" xfId="2" builtinId="17"/>
    <cellStyle name="Heading 4" xfId="3" builtinId="19"/>
    <cellStyle name="Input" xfId="8" builtinId="20"/>
    <cellStyle name="Normal" xfId="0" builtinId="0"/>
    <cellStyle name="Output" xfId="5" builtinId="21"/>
    <cellStyle name="Percent" xfId="11" builtinId="5"/>
    <cellStyle name="Title" xfId="1" builtinId="15"/>
    <cellStyle name="Total" xfId="9" builtinId="25"/>
  </cellStyles>
  <dxfs count="9">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34" formatCode="_ &quot;₹&quot;\ * #,##0.00_ ;_ &quot;₹&quot;\ * \-#,##0.0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styles" Target="style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24" Type="http://schemas.openxmlformats.org/officeDocument/2006/relationships/customXml" Target="../customXml/item14.xml"/><Relationship Id="rId5" Type="http://schemas.openxmlformats.org/officeDocument/2006/relationships/theme" Target="theme/theme1.xml"/><Relationship Id="rId15" Type="http://schemas.openxmlformats.org/officeDocument/2006/relationships/customXml" Target="../customXml/item5.xml"/><Relationship Id="rId23" Type="http://schemas.openxmlformats.org/officeDocument/2006/relationships/customXml" Target="../customXml/item13.xml"/><Relationship Id="rId10" Type="http://schemas.openxmlformats.org/officeDocument/2006/relationships/calcChain" Target="calcChain.xml"/><Relationship Id="rId19"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owerPivotData" Target="model/item.data"/><Relationship Id="rId14" Type="http://schemas.openxmlformats.org/officeDocument/2006/relationships/customXml" Target="../customXml/item4.xml"/><Relationship Id="rId22"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Copiers VS Demand</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'copy shop'!$H$7</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'copy shop'!$I$6:$L$6</c:f>
              <c:numCache>
                <c:formatCode>General</c:formatCode>
                <c:ptCount val="4"/>
                <c:pt idx="0">
                  <c:v>500</c:v>
                </c:pt>
                <c:pt idx="1">
                  <c:v>1000</c:v>
                </c:pt>
                <c:pt idx="2">
                  <c:v>1500</c:v>
                </c:pt>
                <c:pt idx="3">
                  <c:v>2000</c:v>
                </c:pt>
              </c:numCache>
            </c:numRef>
          </c:cat>
          <c:val>
            <c:numRef>
              <c:f>'copy shop'!$I$7:$L$7</c:f>
              <c:numCache>
                <c:formatCode>"₹"\ #,##0.00</c:formatCode>
                <c:ptCount val="4"/>
                <c:pt idx="0">
                  <c:v>0</c:v>
                </c:pt>
                <c:pt idx="1">
                  <c:v>0</c:v>
                </c:pt>
                <c:pt idx="2">
                  <c:v>0</c:v>
                </c:pt>
                <c:pt idx="3">
                  <c:v>0</c:v>
                </c:pt>
              </c:numCache>
            </c:numRef>
          </c:val>
          <c:extLst>
            <c:ext xmlns:c16="http://schemas.microsoft.com/office/drawing/2014/chart" uri="{C3380CC4-5D6E-409C-BE32-E72D297353CC}">
              <c16:uniqueId val="{00000000-A570-4844-B1E3-E8CB0B384D0B}"/>
            </c:ext>
          </c:extLst>
        </c:ser>
        <c:ser>
          <c:idx val="1"/>
          <c:order val="1"/>
          <c:tx>
            <c:strRef>
              <c:f>'copy shop'!$H$8</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'copy shop'!$I$6:$L$6</c:f>
              <c:numCache>
                <c:formatCode>General</c:formatCode>
                <c:ptCount val="4"/>
                <c:pt idx="0">
                  <c:v>500</c:v>
                </c:pt>
                <c:pt idx="1">
                  <c:v>1000</c:v>
                </c:pt>
                <c:pt idx="2">
                  <c:v>1500</c:v>
                </c:pt>
                <c:pt idx="3">
                  <c:v>2000</c:v>
                </c:pt>
              </c:numCache>
            </c:numRef>
          </c:cat>
          <c:val>
            <c:numRef>
              <c:f>'copy shop'!$I$8:$L$8</c:f>
              <c:numCache>
                <c:formatCode>"₹"\ #,##0.00</c:formatCode>
                <c:ptCount val="4"/>
                <c:pt idx="0">
                  <c:v>3085</c:v>
                </c:pt>
                <c:pt idx="1">
                  <c:v>4800</c:v>
                </c:pt>
                <c:pt idx="2">
                  <c:v>4800</c:v>
                </c:pt>
                <c:pt idx="3">
                  <c:v>4800</c:v>
                </c:pt>
              </c:numCache>
            </c:numRef>
          </c:val>
          <c:extLst>
            <c:ext xmlns:c16="http://schemas.microsoft.com/office/drawing/2014/chart" uri="{C3380CC4-5D6E-409C-BE32-E72D297353CC}">
              <c16:uniqueId val="{00000001-A570-4844-B1E3-E8CB0B384D0B}"/>
            </c:ext>
          </c:extLst>
        </c:ser>
        <c:ser>
          <c:idx val="2"/>
          <c:order val="2"/>
          <c:tx>
            <c:strRef>
              <c:f>'copy shop'!$H$9</c:f>
              <c:strCache>
                <c:ptCount val="1"/>
                <c:pt idx="0">
                  <c:v>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'copy shop'!$I$6:$L$6</c:f>
              <c:numCache>
                <c:formatCode>General</c:formatCode>
                <c:ptCount val="4"/>
                <c:pt idx="0">
                  <c:v>500</c:v>
                </c:pt>
                <c:pt idx="1">
                  <c:v>1000</c:v>
                </c:pt>
                <c:pt idx="2">
                  <c:v>1500</c:v>
                </c:pt>
                <c:pt idx="3">
                  <c:v>2000</c:v>
                </c:pt>
              </c:numCache>
            </c:numRef>
          </c:cat>
          <c:val>
            <c:numRef>
              <c:f>'copy shop'!$I$9:$L$9</c:f>
              <c:numCache>
                <c:formatCode>"₹"\ #,##0.00</c:formatCode>
                <c:ptCount val="4"/>
                <c:pt idx="0">
                  <c:v>-1915</c:v>
                </c:pt>
                <c:pt idx="1">
                  <c:v>9600</c:v>
                </c:pt>
                <c:pt idx="2">
                  <c:v>9600</c:v>
                </c:pt>
                <c:pt idx="3">
                  <c:v>9600</c:v>
                </c:pt>
              </c:numCache>
            </c:numRef>
          </c:val>
          <c:extLst>
            <c:ext xmlns:c16="http://schemas.microsoft.com/office/drawing/2014/chart" uri="{C3380CC4-5D6E-409C-BE32-E72D297353CC}">
              <c16:uniqueId val="{00000002-A570-4844-B1E3-E8CB0B384D0B}"/>
            </c:ext>
          </c:extLst>
        </c:ser>
        <c:ser>
          <c:idx val="3"/>
          <c:order val="3"/>
          <c:tx>
            <c:strRef>
              <c:f>'copy shop'!$H$10</c:f>
              <c:strCache>
                <c:ptCount val="1"/>
                <c:pt idx="0">
                  <c:v>4</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'copy shop'!$I$6:$L$6</c:f>
              <c:numCache>
                <c:formatCode>General</c:formatCode>
                <c:ptCount val="4"/>
                <c:pt idx="0">
                  <c:v>500</c:v>
                </c:pt>
                <c:pt idx="1">
                  <c:v>1000</c:v>
                </c:pt>
                <c:pt idx="2">
                  <c:v>1500</c:v>
                </c:pt>
                <c:pt idx="3">
                  <c:v>2000</c:v>
                </c:pt>
              </c:numCache>
            </c:numRef>
          </c:cat>
          <c:val>
            <c:numRef>
              <c:f>'copy shop'!$I$10:$L$10</c:f>
              <c:numCache>
                <c:formatCode>"₹"\ #,##0.00</c:formatCode>
                <c:ptCount val="4"/>
                <c:pt idx="0">
                  <c:v>-6915</c:v>
                </c:pt>
                <c:pt idx="1">
                  <c:v>10970</c:v>
                </c:pt>
                <c:pt idx="2">
                  <c:v>14400</c:v>
                </c:pt>
                <c:pt idx="3">
                  <c:v>14400</c:v>
                </c:pt>
              </c:numCache>
            </c:numRef>
          </c:val>
          <c:extLst>
            <c:ext xmlns:c16="http://schemas.microsoft.com/office/drawing/2014/chart" uri="{C3380CC4-5D6E-409C-BE32-E72D297353CC}">
              <c16:uniqueId val="{00000003-A570-4844-B1E3-E8CB0B384D0B}"/>
            </c:ext>
          </c:extLst>
        </c:ser>
        <c:ser>
          <c:idx val="4"/>
          <c:order val="4"/>
          <c:tx>
            <c:strRef>
              <c:f>'copy shop'!$H$11</c:f>
              <c:strCache>
                <c:ptCount val="1"/>
                <c:pt idx="0">
                  <c:v>5</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'copy shop'!$I$6:$L$6</c:f>
              <c:numCache>
                <c:formatCode>General</c:formatCode>
                <c:ptCount val="4"/>
                <c:pt idx="0">
                  <c:v>500</c:v>
                </c:pt>
                <c:pt idx="1">
                  <c:v>1000</c:v>
                </c:pt>
                <c:pt idx="2">
                  <c:v>1500</c:v>
                </c:pt>
                <c:pt idx="3">
                  <c:v>2000</c:v>
                </c:pt>
              </c:numCache>
            </c:numRef>
          </c:cat>
          <c:val>
            <c:numRef>
              <c:f>'copy shop'!$I$11:$L$11</c:f>
              <c:numCache>
                <c:formatCode>"₹"\ #,##0.00</c:formatCode>
                <c:ptCount val="4"/>
                <c:pt idx="0">
                  <c:v>-11915</c:v>
                </c:pt>
                <c:pt idx="1">
                  <c:v>5970</c:v>
                </c:pt>
                <c:pt idx="2">
                  <c:v>19200</c:v>
                </c:pt>
                <c:pt idx="3">
                  <c:v>19200</c:v>
                </c:pt>
              </c:numCache>
            </c:numRef>
          </c:val>
          <c:extLst>
            <c:ext xmlns:c16="http://schemas.microsoft.com/office/drawing/2014/chart" uri="{C3380CC4-5D6E-409C-BE32-E72D297353CC}">
              <c16:uniqueId val="{00000005-A570-4844-B1E3-E8CB0B384D0B}"/>
            </c:ext>
          </c:extLst>
        </c:ser>
        <c:dLbls>
          <c:showLegendKey val="0"/>
          <c:showVal val="0"/>
          <c:showCatName val="0"/>
          <c:showSerName val="0"/>
          <c:showPercent val="0"/>
          <c:showBubbleSize val="0"/>
        </c:dLbls>
        <c:gapWidth val="100"/>
        <c:axId val="72517344"/>
        <c:axId val="57491168"/>
      </c:barChart>
      <c:catAx>
        <c:axId val="725173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91168"/>
        <c:crosses val="autoZero"/>
        <c:auto val="1"/>
        <c:lblAlgn val="ctr"/>
        <c:lblOffset val="100"/>
        <c:noMultiLvlLbl val="0"/>
      </c:catAx>
      <c:valAx>
        <c:axId val="57491168"/>
        <c:scaling>
          <c:orientation val="minMax"/>
        </c:scaling>
        <c:delete val="0"/>
        <c:axPos val="b"/>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517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Price VS Demand</a:t>
            </a:r>
          </a:p>
        </c:rich>
      </c:tx>
      <c:layout>
        <c:manualLayout>
          <c:xMode val="edge"/>
          <c:yMode val="edge"/>
          <c:x val="0.13630270226122726"/>
          <c:y val="6.0185185185185182E-2"/>
        </c:manualLayout>
      </c:layout>
      <c:overlay val="0"/>
      <c:spPr>
        <a:noFill/>
        <a:ln>
          <a:noFill/>
        </a:ln>
        <a:effectLst/>
      </c:spPr>
    </c:title>
    <c:autoTitleDeleted val="0"/>
    <c:plotArea>
      <c:layout>
        <c:manualLayout>
          <c:layoutTarget val="inner"/>
          <c:xMode val="edge"/>
          <c:yMode val="edge"/>
          <c:x val="0.10022200195272621"/>
          <c:y val="0.1902314814814815"/>
          <c:w val="0.84357809234241754"/>
          <c:h val="0.62836431904345291"/>
        </c:manualLayout>
      </c:layout>
      <c:scatterChart>
        <c:scatterStyle val="lineMarker"/>
        <c:varyColors val="0"/>
        <c:ser>
          <c:idx val="0"/>
          <c:order val="0"/>
          <c:tx>
            <c:strRef>
              <c:f>'19th hole'!$C$1</c:f>
              <c:strCache>
                <c:ptCount val="1"/>
                <c:pt idx="0">
                  <c:v>Demand (00s)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power"/>
            <c:dispRSqr val="0"/>
            <c:dispEq val="1"/>
            <c:trendlineLbl>
              <c:layout>
                <c:manualLayout>
                  <c:x val="-1.3588973343649963E-2"/>
                  <c:y val="-0.44121124573108106"/>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9525" cap="rnd">
                <a:solidFill>
                  <a:schemeClr val="accent1"/>
                </a:solidFill>
              </a:ln>
              <a:effectLst/>
            </c:spPr>
            <c:trendlineType val="linear"/>
            <c:dispRSqr val="0"/>
            <c:dispEq val="1"/>
            <c:trendlineLbl>
              <c:layout>
                <c:manualLayout>
                  <c:x val="2.6522736638118254E-2"/>
                  <c:y val="-0.5502912656751239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9525" cap="rnd">
                <a:solidFill>
                  <a:schemeClr val="accent1"/>
                </a:solidFill>
              </a:ln>
              <a:effectLst/>
            </c:spPr>
            <c:trendlineType val="exp"/>
            <c:dispRSqr val="0"/>
            <c:dispEq val="0"/>
          </c:trendline>
          <c:trendline>
            <c:spPr>
              <a:ln w="9525" cap="rnd">
                <a:solidFill>
                  <a:schemeClr val="accent1"/>
                </a:solidFill>
              </a:ln>
              <a:effectLst/>
            </c:spPr>
            <c:trendlineType val="exp"/>
            <c:dispRSqr val="0"/>
            <c:dispEq val="1"/>
            <c:trendlineLbl>
              <c:layout>
                <c:manualLayout>
                  <c:x val="1.334239160698972E-3"/>
                  <c:y val="-0.370382400116652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'19th hole'!$B$2:$B$13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D034-4C56-B22C-9B2CF178D320}"/>
            </c:ext>
          </c:extLst>
        </c:ser>
        <c:dLbls>
          <c:showLegendKey val="0"/>
          <c:showVal val="0"/>
          <c:showCatName val="0"/>
          <c:showSerName val="0"/>
          <c:showPercent val="0"/>
          <c:showBubbleSize val="0"/>
        </c:dLbls>
        <c:axId val="159658880"/>
        <c:axId val="63531680"/>
      </c:scatterChart>
      <c:valAx>
        <c:axId val="15965888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a:t>Price(Rs)</a:t>
                </a:r>
              </a:p>
            </c:rich>
          </c:tx>
          <c:overlay val="0"/>
          <c:spPr>
            <a:noFill/>
            <a:ln>
              <a:noFill/>
            </a:ln>
            <a:effectLst/>
          </c:sp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3531680"/>
        <c:crosses val="autoZero"/>
        <c:crossBetween val="midCat"/>
      </c:valAx>
      <c:valAx>
        <c:axId val="635316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a:t>Demand(00s)</a:t>
                </a:r>
              </a:p>
            </c:rich>
          </c:tx>
          <c:overlay val="0"/>
          <c:spPr>
            <a:noFill/>
            <a:ln>
              <a:noFill/>
            </a:ln>
            <a:effectLst/>
          </c:sp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59658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hole'!$H$36</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hole'!$G$37:$G$112</c:f>
              <c:numCache>
                <c:formatCode>"₹"\ #,##0</c:formatCode>
                <c:ptCount val="76"/>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pt idx="26">
                  <c:v>510</c:v>
                </c:pt>
                <c:pt idx="27">
                  <c:v>520</c:v>
                </c:pt>
                <c:pt idx="28">
                  <c:v>530</c:v>
                </c:pt>
                <c:pt idx="29">
                  <c:v>540</c:v>
                </c:pt>
                <c:pt idx="30">
                  <c:v>550</c:v>
                </c:pt>
                <c:pt idx="31">
                  <c:v>560</c:v>
                </c:pt>
                <c:pt idx="32">
                  <c:v>570</c:v>
                </c:pt>
                <c:pt idx="33">
                  <c:v>580</c:v>
                </c:pt>
                <c:pt idx="34">
                  <c:v>590</c:v>
                </c:pt>
                <c:pt idx="35">
                  <c:v>600</c:v>
                </c:pt>
                <c:pt idx="36">
                  <c:v>610</c:v>
                </c:pt>
                <c:pt idx="37">
                  <c:v>620</c:v>
                </c:pt>
                <c:pt idx="38">
                  <c:v>630</c:v>
                </c:pt>
                <c:pt idx="39">
                  <c:v>640</c:v>
                </c:pt>
                <c:pt idx="40">
                  <c:v>650</c:v>
                </c:pt>
                <c:pt idx="41">
                  <c:v>660</c:v>
                </c:pt>
                <c:pt idx="42">
                  <c:v>670</c:v>
                </c:pt>
                <c:pt idx="43">
                  <c:v>680</c:v>
                </c:pt>
                <c:pt idx="44">
                  <c:v>690</c:v>
                </c:pt>
                <c:pt idx="45">
                  <c:v>700</c:v>
                </c:pt>
                <c:pt idx="46">
                  <c:v>710</c:v>
                </c:pt>
                <c:pt idx="47">
                  <c:v>720</c:v>
                </c:pt>
                <c:pt idx="48">
                  <c:v>730</c:v>
                </c:pt>
                <c:pt idx="49">
                  <c:v>740</c:v>
                </c:pt>
                <c:pt idx="50">
                  <c:v>750</c:v>
                </c:pt>
                <c:pt idx="51">
                  <c:v>760</c:v>
                </c:pt>
                <c:pt idx="52">
                  <c:v>770</c:v>
                </c:pt>
                <c:pt idx="53">
                  <c:v>780</c:v>
                </c:pt>
                <c:pt idx="54">
                  <c:v>790</c:v>
                </c:pt>
                <c:pt idx="55">
                  <c:v>800</c:v>
                </c:pt>
                <c:pt idx="56">
                  <c:v>810</c:v>
                </c:pt>
                <c:pt idx="57">
                  <c:v>820</c:v>
                </c:pt>
                <c:pt idx="58">
                  <c:v>830</c:v>
                </c:pt>
                <c:pt idx="59">
                  <c:v>840</c:v>
                </c:pt>
                <c:pt idx="60">
                  <c:v>850</c:v>
                </c:pt>
                <c:pt idx="61">
                  <c:v>860</c:v>
                </c:pt>
                <c:pt idx="62">
                  <c:v>870</c:v>
                </c:pt>
                <c:pt idx="63">
                  <c:v>880</c:v>
                </c:pt>
                <c:pt idx="64">
                  <c:v>890</c:v>
                </c:pt>
                <c:pt idx="65">
                  <c:v>900</c:v>
                </c:pt>
                <c:pt idx="66">
                  <c:v>910</c:v>
                </c:pt>
                <c:pt idx="67">
                  <c:v>920</c:v>
                </c:pt>
                <c:pt idx="68">
                  <c:v>930</c:v>
                </c:pt>
                <c:pt idx="69">
                  <c:v>940</c:v>
                </c:pt>
                <c:pt idx="70">
                  <c:v>950</c:v>
                </c:pt>
                <c:pt idx="71">
                  <c:v>960</c:v>
                </c:pt>
                <c:pt idx="72">
                  <c:v>970</c:v>
                </c:pt>
                <c:pt idx="73">
                  <c:v>980</c:v>
                </c:pt>
                <c:pt idx="74">
                  <c:v>990</c:v>
                </c:pt>
                <c:pt idx="75">
                  <c:v>1000</c:v>
                </c:pt>
              </c:numCache>
            </c:numRef>
          </c:xVal>
          <c:yVal>
            <c:numRef>
              <c:f>'19th hole'!$H$37:$H$112</c:f>
              <c:numCache>
                <c:formatCode>_ "₹"\ * #,##0_ ;_ "₹"\ * \-#,##0_ ;_ "₹"\ * "-"??_ ;_ @_ </c:formatCode>
                <c:ptCount val="76"/>
                <c:pt idx="0">
                  <c:v>1042213.0017719698</c:v>
                </c:pt>
                <c:pt idx="1">
                  <c:v>144859.72842847556</c:v>
                </c:pt>
                <c:pt idx="2">
                  <c:v>269590.60184817808</c:v>
                </c:pt>
                <c:pt idx="3">
                  <c:v>377277.18719872413</c:v>
                </c:pt>
                <c:pt idx="4">
                  <c:v>470458.61526328744</c:v>
                </c:pt>
                <c:pt idx="5">
                  <c:v>551238.40185229108</c:v>
                </c:pt>
                <c:pt idx="6">
                  <c:v>621369.53021456813</c:v>
                </c:pt>
                <c:pt idx="7">
                  <c:v>682320.93416212313</c:v>
                </c:pt>
                <c:pt idx="8">
                  <c:v>735329.86392835062</c:v>
                </c:pt>
                <c:pt idx="9">
                  <c:v>781443.44106265297</c:v>
                </c:pt>
                <c:pt idx="10">
                  <c:v>821551.86522268457</c:v>
                </c:pt>
                <c:pt idx="11">
                  <c:v>856415.12424477958</c:v>
                </c:pt>
                <c:pt idx="12">
                  <c:v>886684.61116254725</c:v>
                </c:pt>
                <c:pt idx="13">
                  <c:v>912920.72098907013</c:v>
                </c:pt>
                <c:pt idx="14">
                  <c:v>935607.253438466</c:v>
                </c:pt>
                <c:pt idx="15">
                  <c:v>955163.26238462282</c:v>
                </c:pt>
                <c:pt idx="16">
                  <c:v>971952.85243747453</c:v>
                </c:pt>
                <c:pt idx="17">
                  <c:v>986293.31587235699</c:v>
                </c:pt>
                <c:pt idx="18">
                  <c:v>998461.92082203622</c:v>
                </c:pt>
                <c:pt idx="19">
                  <c:v>1008701.5979665397</c:v>
                </c:pt>
                <c:pt idx="20">
                  <c:v>1017225.7233983984</c:v>
                </c:pt>
                <c:pt idx="21">
                  <c:v>1024222.1565401531</c:v>
                </c:pt>
                <c:pt idx="22">
                  <c:v>1029856.6614397548</c:v>
                </c:pt>
                <c:pt idx="23">
                  <c:v>1034275.8155834542</c:v>
                </c:pt>
                <c:pt idx="24">
                  <c:v>1037609.4911199291</c:v>
                </c:pt>
                <c:pt idx="25">
                  <c:v>1039972.9779989794</c:v>
                </c:pt>
                <c:pt idx="26">
                  <c:v>1041468.8061629091</c:v>
                </c:pt>
                <c:pt idx="27">
                  <c:v>1042188.3139489595</c:v>
                </c:pt>
                <c:pt idx="28">
                  <c:v>1042213.0017719698</c:v>
                </c:pt>
                <c:pt idx="29">
                  <c:v>1041615.7035724644</c:v>
                </c:pt>
                <c:pt idx="30">
                  <c:v>1040461.6031350964</c:v>
                </c:pt>
                <c:pt idx="31">
                  <c:v>1038809.1179690239</c:v>
                </c:pt>
                <c:pt idx="32">
                  <c:v>1036710.669808225</c:v>
                </c:pt>
                <c:pt idx="33">
                  <c:v>1034213.3577876764</c:v>
                </c:pt>
                <c:pt idx="34">
                  <c:v>1031359.5478624469</c:v>
                </c:pt>
                <c:pt idx="35">
                  <c:v>1028187.3899667513</c:v>
                </c:pt>
                <c:pt idx="36">
                  <c:v>1024731.2726827315</c:v>
                </c:pt>
                <c:pt idx="37">
                  <c:v>1021022.2237432048</c:v>
                </c:pt>
                <c:pt idx="38">
                  <c:v>1017088.2634793159</c:v>
                </c:pt>
                <c:pt idx="39">
                  <c:v>1012954.7173026291</c:v>
                </c:pt>
                <c:pt idx="40">
                  <c:v>1008644.4924491229</c:v>
                </c:pt>
                <c:pt idx="41">
                  <c:v>1004178.3234829371</c:v>
                </c:pt>
                <c:pt idx="42">
                  <c:v>999574.99043870345</c:v>
                </c:pt>
                <c:pt idx="43">
                  <c:v>994851.51295467373</c:v>
                </c:pt>
                <c:pt idx="44">
                  <c:v>990023.32329994719</c:v>
                </c:pt>
                <c:pt idx="45">
                  <c:v>985104.42081539321</c:v>
                </c:pt>
                <c:pt idx="46">
                  <c:v>980107.50995916908</c:v>
                </c:pt>
                <c:pt idx="47">
                  <c:v>975044.1238656675</c:v>
                </c:pt>
                <c:pt idx="48">
                  <c:v>969924.73508398188</c:v>
                </c:pt>
                <c:pt idx="49">
                  <c:v>964758.8549528002</c:v>
                </c:pt>
                <c:pt idx="50">
                  <c:v>959555.12288789009</c:v>
                </c:pt>
                <c:pt idx="51">
                  <c:v>954321.38670201262</c:v>
                </c:pt>
                <c:pt idx="52">
                  <c:v>949064.7749414182</c:v>
                </c:pt>
                <c:pt idx="53">
                  <c:v>943791.76210536808</c:v>
                </c:pt>
                <c:pt idx="54">
                  <c:v>938508.22751260083</c:v>
                </c:pt>
                <c:pt idx="55">
                  <c:v>933219.50848926988</c:v>
                </c:pt>
                <c:pt idx="56">
                  <c:v>927930.44847494666</c:v>
                </c:pt>
                <c:pt idx="57">
                  <c:v>922645.44057495799</c:v>
                </c:pt>
                <c:pt idx="58">
                  <c:v>917368.46702761366</c:v>
                </c:pt>
                <c:pt idx="59">
                  <c:v>912103.13500239153</c:v>
                </c:pt>
                <c:pt idx="60">
                  <c:v>906852.70909909625</c:v>
                </c:pt>
                <c:pt idx="61">
                  <c:v>901620.14087741717</c:v>
                </c:pt>
                <c:pt idx="62">
                  <c:v>896408.09571059258</c:v>
                </c:pt>
                <c:pt idx="63">
                  <c:v>891218.97722535138</c:v>
                </c:pt>
                <c:pt idx="64">
                  <c:v>886054.94956237264</c:v>
                </c:pt>
                <c:pt idx="65">
                  <c:v>880917.95766693447</c:v>
                </c:pt>
                <c:pt idx="66">
                  <c:v>875809.74579744879</c:v>
                </c:pt>
                <c:pt idx="67">
                  <c:v>870731.87442029815</c:v>
                </c:pt>
                <c:pt idx="68">
                  <c:v>865685.73564207088</c:v>
                </c:pt>
                <c:pt idx="69">
                  <c:v>860672.56731504342</c:v>
                </c:pt>
                <c:pt idx="70">
                  <c:v>855693.46593807475</c:v>
                </c:pt>
                <c:pt idx="71">
                  <c:v>850749.39846291335</c:v>
                </c:pt>
                <c:pt idx="72">
                  <c:v>845841.21310510824</c:v>
                </c:pt>
                <c:pt idx="73">
                  <c:v>840969.6492489638</c:v>
                </c:pt>
                <c:pt idx="74">
                  <c:v>836135.34652733605</c:v>
                </c:pt>
                <c:pt idx="75">
                  <c:v>831338.85314930137</c:v>
                </c:pt>
              </c:numCache>
            </c:numRef>
          </c:yVal>
          <c:smooth val="0"/>
          <c:extLst>
            <c:ext xmlns:c16="http://schemas.microsoft.com/office/drawing/2014/chart" uri="{C3380CC4-5D6E-409C-BE32-E72D297353CC}">
              <c16:uniqueId val="{00000000-A1BF-4916-BAEC-54E37CC050C3}"/>
            </c:ext>
          </c:extLst>
        </c:ser>
        <c:dLbls>
          <c:showLegendKey val="0"/>
          <c:showVal val="0"/>
          <c:showCatName val="0"/>
          <c:showSerName val="0"/>
          <c:showPercent val="0"/>
          <c:showBubbleSize val="0"/>
        </c:dLbls>
        <c:axId val="59119824"/>
        <c:axId val="557018176"/>
      </c:scatterChart>
      <c:valAx>
        <c:axId val="59119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18176"/>
        <c:crosses val="autoZero"/>
        <c:crossBetween val="midCat"/>
      </c:valAx>
      <c:valAx>
        <c:axId val="557018176"/>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98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83820</xdr:colOff>
      <xdr:row>0</xdr:row>
      <xdr:rowOff>281940</xdr:rowOff>
    </xdr:from>
    <xdr:to>
      <xdr:col>16</xdr:col>
      <xdr:colOff>396240</xdr:colOff>
      <xdr:row>13</xdr:row>
      <xdr:rowOff>99060</xdr:rowOff>
    </xdr:to>
    <xdr:sp macro="" textlink="">
      <xdr:nvSpPr>
        <xdr:cNvPr id="2" name="TextBox 1">
          <a:extLst>
            <a:ext uri="{FF2B5EF4-FFF2-40B4-BE49-F238E27FC236}">
              <a16:creationId xmlns:a16="http://schemas.microsoft.com/office/drawing/2014/main" id="{626A9348-7E4A-F173-6C44-F6BC2BAD8F10}"/>
            </a:ext>
          </a:extLst>
        </xdr:cNvPr>
        <xdr:cNvSpPr txBox="1"/>
      </xdr:nvSpPr>
      <xdr:spPr>
        <a:xfrm>
          <a:off x="5143500" y="281940"/>
          <a:ext cx="896874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BN</a:t>
          </a:r>
          <a:r>
            <a:rPr lang="en-IN" sz="2000" baseline="0"/>
            <a:t> bOOKSTORE</a:t>
          </a:r>
        </a:p>
        <a:p>
          <a:endParaRPr lang="en-IN" sz="1100" baseline="0"/>
        </a:p>
        <a:p>
          <a:r>
            <a:rPr lang="en-IN"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IN" sz="1100" b="0" i="0">
              <a:solidFill>
                <a:schemeClr val="dk1"/>
              </a:solidFill>
              <a:effectLst/>
              <a:latin typeface="+mn-lt"/>
              <a:ea typeface="+mn-ea"/>
              <a:cs typeface="+mn-cs"/>
            </a:rPr>
            <a:t>How many copies of this hardback novel should B&amp;N order from the publisher?</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167640</xdr:colOff>
      <xdr:row>11</xdr:row>
      <xdr:rowOff>171450</xdr:rowOff>
    </xdr:from>
    <xdr:to>
      <xdr:col>15</xdr:col>
      <xdr:colOff>190500</xdr:colOff>
      <xdr:row>26</xdr:row>
      <xdr:rowOff>80010</xdr:rowOff>
    </xdr:to>
    <xdr:graphicFrame macro="">
      <xdr:nvGraphicFramePr>
        <xdr:cNvPr id="2" name="Chart 1">
          <a:extLst>
            <a:ext uri="{FF2B5EF4-FFF2-40B4-BE49-F238E27FC236}">
              <a16:creationId xmlns:a16="http://schemas.microsoft.com/office/drawing/2014/main" id="{156DA0C4-F26F-1721-2E4A-9FCD060EC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464820</xdr:colOff>
      <xdr:row>1</xdr:row>
      <xdr:rowOff>175260</xdr:rowOff>
    </xdr:from>
    <xdr:to>
      <xdr:col>19</xdr:col>
      <xdr:colOff>297180</xdr:colOff>
      <xdr:row>10</xdr:row>
      <xdr:rowOff>167640</xdr:rowOff>
    </xdr:to>
    <xdr:sp macro="" textlink="">
      <xdr:nvSpPr>
        <xdr:cNvPr id="2" name="TextBox 1">
          <a:extLst>
            <a:ext uri="{FF2B5EF4-FFF2-40B4-BE49-F238E27FC236}">
              <a16:creationId xmlns:a16="http://schemas.microsoft.com/office/drawing/2014/main" id="{47F4C493-BC5F-0D6D-8F5A-BB95889BB660}"/>
            </a:ext>
          </a:extLst>
        </xdr:cNvPr>
        <xdr:cNvSpPr txBox="1"/>
      </xdr:nvSpPr>
      <xdr:spPr>
        <a:xfrm>
          <a:off x="4320540" y="472440"/>
          <a:ext cx="8366760"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The 19th Hole sells golf clubs at its golf outlet stores throughout India.  The company knows that the demand for its club varies considerably with price.  In the last year, the demand at each price level was recorded in the table alongside.</a:t>
          </a:r>
        </a:p>
        <a:p>
          <a:pPr algn="l"/>
          <a:r>
            <a:rPr lang="en-IN" b="0" i="0">
              <a:solidFill>
                <a:srgbClr val="1F1F1F"/>
              </a:solidFill>
              <a:effectLst/>
              <a:latin typeface="var(--cds-font-family-source-sans-pro)"/>
            </a:rPr>
            <a:t>The company wants to estimate the relationship between demand and price and then use this estimated relationship to answer the following questions: </a:t>
          </a:r>
        </a:p>
        <a:p>
          <a:pPr algn="l"/>
          <a:endParaRPr lang="en-IN" b="0" i="0">
            <a:solidFill>
              <a:srgbClr val="1F1F1F"/>
            </a:solidFill>
            <a:effectLst/>
            <a:latin typeface="var(--cds-font-family-source-sans-pro)"/>
          </a:endParaRPr>
        </a:p>
        <a:p>
          <a:pPr algn="l">
            <a:buFont typeface="+mj-lt"/>
            <a:buAutoNum type="arabicPeriod"/>
          </a:pPr>
          <a:r>
            <a:rPr lang="en-IN" b="0" i="0">
              <a:solidFill>
                <a:srgbClr val="1F1F1F"/>
              </a:solidFill>
              <a:effectLst/>
              <a:latin typeface="var(--cds-font-family-source-sans-pro)"/>
            </a:rPr>
            <a:t>Assuming the unit cost of producing a set of clubs is Rs.</a:t>
          </a:r>
          <a:r>
            <a:rPr lang="en-IN" b="0" i="0" baseline="0">
              <a:solidFill>
                <a:srgbClr val="1F1F1F"/>
              </a:solidFill>
              <a:effectLst/>
              <a:latin typeface="var(--cds-font-family-source-sans-pro)"/>
            </a:rPr>
            <a:t> </a:t>
          </a:r>
          <a:r>
            <a:rPr lang="en-IN" b="0" i="0">
              <a:solidFill>
                <a:srgbClr val="1F1F1F"/>
              </a:solidFill>
              <a:effectLst/>
              <a:latin typeface="var(--cds-font-family-source-sans-pro)"/>
            </a:rPr>
            <a:t>250, and the price must be a multiple of Rs.</a:t>
          </a:r>
          <a:r>
            <a:rPr lang="en-IN" b="0" i="0" baseline="0">
              <a:solidFill>
                <a:srgbClr val="1F1F1F"/>
              </a:solidFill>
              <a:effectLst/>
              <a:latin typeface="var(--cds-font-family-source-sans-pro)"/>
            </a:rPr>
            <a:t> </a:t>
          </a:r>
          <a:r>
            <a:rPr lang="en-IN" b="0" i="0">
              <a:solidFill>
                <a:srgbClr val="1F1F1F"/>
              </a:solidFill>
              <a:effectLst/>
              <a:latin typeface="var(--cds-font-family-source-sans-pro)"/>
            </a:rPr>
            <a:t>10, what price should the company charge to maximize its profit?</a:t>
          </a:r>
        </a:p>
        <a:p>
          <a:pPr algn="l">
            <a:buFont typeface="+mj-lt"/>
            <a:buAutoNum type="arabicPeriod"/>
          </a:pPr>
          <a:r>
            <a:rPr lang="en-IN" b="0" i="0">
              <a:solidFill>
                <a:srgbClr val="1F1F1F"/>
              </a:solidFill>
              <a:effectLst/>
              <a:latin typeface="var(--cds-font-family-source-sans-pro)"/>
            </a:rPr>
            <a:t>How does the optimal price depend on the unit cost of producing a set of clubs?</a:t>
          </a:r>
        </a:p>
        <a:p>
          <a:pPr algn="l">
            <a:buFont typeface="+mj-lt"/>
            <a:buAutoNum type="arabicPeriod"/>
          </a:pPr>
          <a:r>
            <a:rPr lang="en-IN" b="0" i="0">
              <a:solidFill>
                <a:srgbClr val="1F1F1F"/>
              </a:solidFill>
              <a:effectLst/>
              <a:latin typeface="var(--cds-font-family-source-sans-pro)"/>
            </a:rPr>
            <a:t>Is the model an accurate representation of reality?</a:t>
          </a:r>
        </a:p>
        <a:p>
          <a:endParaRPr lang="en-IN" sz="1100"/>
        </a:p>
      </xdr:txBody>
    </xdr:sp>
    <xdr:clientData/>
  </xdr:twoCellAnchor>
  <xdr:twoCellAnchor>
    <xdr:from>
      <xdr:col>8</xdr:col>
      <xdr:colOff>396240</xdr:colOff>
      <xdr:row>13</xdr:row>
      <xdr:rowOff>11430</xdr:rowOff>
    </xdr:from>
    <xdr:to>
      <xdr:col>19</xdr:col>
      <xdr:colOff>281940</xdr:colOff>
      <xdr:row>32</xdr:row>
      <xdr:rowOff>129540</xdr:rowOff>
    </xdr:to>
    <xdr:graphicFrame macro="">
      <xdr:nvGraphicFramePr>
        <xdr:cNvPr id="3" name="Chart 2">
          <a:extLst>
            <a:ext uri="{FF2B5EF4-FFF2-40B4-BE49-F238E27FC236}">
              <a16:creationId xmlns:a16="http://schemas.microsoft.com/office/drawing/2014/main" id="{A28D68A2-DB35-FA3A-B3A2-D35DF6C65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177799</xdr:colOff>
      <xdr:row>38</xdr:row>
      <xdr:rowOff>160866</xdr:rowOff>
    </xdr:from>
    <xdr:to>
      <xdr:col>16</xdr:col>
      <xdr:colOff>482599</xdr:colOff>
      <xdr:row>53</xdr:row>
      <xdr:rowOff>93133</xdr:rowOff>
    </xdr:to>
    <xdr:graphicFrame macro="">
      <xdr:nvGraphicFramePr>
        <xdr:cNvPr id="4" name="Chart 3">
          <a:extLst>
            <a:ext uri="{FF2B5EF4-FFF2-40B4-BE49-F238E27FC236}">
              <a16:creationId xmlns:a16="http://schemas.microsoft.com/office/drawing/2014/main" id="{039A54B9-77AB-EC7E-109B-6AB490BBC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B3E4E7-7197-498A-BAAA-418CDA21F8D6}" name="Table2" displayName="Table2" ref="E3:F8" totalsRowShown="0" headerRowCellStyle="Heading 4">
  <autoFilter ref="E3:F8" xr:uid="{1AB3E4E7-7197-498A-BAAA-418CDA21F8D6}"/>
  <tableColumns count="2">
    <tableColumn id="1" xr3:uid="{78458184-3E8E-4A7D-8DF6-0683DDEB858F}" name="Ordered"/>
    <tableColumn id="2" xr3:uid="{E8459B9A-CF85-4BC9-B074-240EBE801D37}" name="Unit Cost" dataDxfId="8"/>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A663-A058-43C1-ADB9-046342321FCB}">
  <sheetPr codeName="Sheet1"/>
  <dimension ref="A1:O27"/>
  <sheetViews>
    <sheetView workbookViewId="0">
      <selection activeCell="B20" sqref="B20"/>
    </sheetView>
  </sheetViews>
  <sheetFormatPr defaultRowHeight="14.4"/>
  <cols>
    <col min="1" max="1" width="20.5546875" customWidth="1"/>
    <col min="2" max="2" width="13.88671875" bestFit="1" customWidth="1"/>
    <col min="5" max="5" width="9.77734375" customWidth="1"/>
    <col min="6" max="6" width="11.77734375" customWidth="1"/>
    <col min="7" max="7" width="13.88671875" customWidth="1"/>
    <col min="8" max="8" width="12.33203125" customWidth="1"/>
    <col min="9" max="9" width="12" customWidth="1"/>
    <col min="10" max="10" width="12.6640625" customWidth="1"/>
    <col min="11" max="11" width="13" customWidth="1"/>
    <col min="12" max="12" width="15.77734375" customWidth="1"/>
    <col min="13" max="13" width="13.44140625" customWidth="1"/>
    <col min="14" max="14" width="13.109375" customWidth="1"/>
    <col min="15" max="15" width="11.109375" customWidth="1"/>
  </cols>
  <sheetData>
    <row r="1" spans="1:6" ht="24" thickBot="1">
      <c r="A1" s="4" t="s">
        <v>0</v>
      </c>
    </row>
    <row r="2" spans="1:6" ht="15" thickTop="1"/>
    <row r="3" spans="1:6">
      <c r="A3" t="s">
        <v>1</v>
      </c>
      <c r="B3" s="1">
        <v>30</v>
      </c>
      <c r="E3" s="2" t="s">
        <v>2</v>
      </c>
      <c r="F3" s="2" t="s">
        <v>3</v>
      </c>
    </row>
    <row r="4" spans="1:6">
      <c r="A4" t="s">
        <v>7</v>
      </c>
      <c r="B4" s="1">
        <v>10</v>
      </c>
      <c r="E4">
        <v>0</v>
      </c>
      <c r="F4" s="1">
        <v>24</v>
      </c>
    </row>
    <row r="5" spans="1:6">
      <c r="E5">
        <v>1000</v>
      </c>
      <c r="F5" s="1">
        <v>23</v>
      </c>
    </row>
    <row r="6" spans="1:6">
      <c r="E6">
        <v>2000</v>
      </c>
      <c r="F6" s="1">
        <v>22.25</v>
      </c>
    </row>
    <row r="7" spans="1:6">
      <c r="E7">
        <v>3000</v>
      </c>
      <c r="F7" s="1">
        <v>21.75</v>
      </c>
    </row>
    <row r="8" spans="1:6">
      <c r="E8">
        <v>4000</v>
      </c>
      <c r="F8" s="1">
        <v>21.3</v>
      </c>
    </row>
    <row r="9" spans="1:6">
      <c r="A9" t="s">
        <v>5</v>
      </c>
      <c r="B9" s="3">
        <v>500</v>
      </c>
      <c r="C9" t="s">
        <v>6</v>
      </c>
      <c r="F9" s="1"/>
    </row>
    <row r="10" spans="1:6">
      <c r="A10" t="s">
        <v>4</v>
      </c>
      <c r="B10" s="3">
        <v>500</v>
      </c>
    </row>
    <row r="12" spans="1:6">
      <c r="A12" t="s">
        <v>8</v>
      </c>
      <c r="B12">
        <f>MAX(B10-B9,0)</f>
        <v>0</v>
      </c>
    </row>
    <row r="13" spans="1:6">
      <c r="A13" s="2" t="s">
        <v>9</v>
      </c>
      <c r="B13">
        <f>IF(B9&gt;B10,0,B10-B9)</f>
        <v>0</v>
      </c>
    </row>
    <row r="15" spans="1:6">
      <c r="A15" t="s">
        <v>10</v>
      </c>
      <c r="B15" s="5">
        <f>VLOOKUP(B10,Table2[#All],2,TRUE)*B10</f>
        <v>12000</v>
      </c>
    </row>
    <row r="17" spans="1:15" ht="14.4" customHeight="1">
      <c r="A17" t="s">
        <v>11</v>
      </c>
      <c r="B17" s="5">
        <f>MIN(B9:B10)*B3+B12*B4</f>
        <v>15000</v>
      </c>
      <c r="F17" s="69" t="s">
        <v>34</v>
      </c>
      <c r="G17" s="69"/>
      <c r="H17" s="69"/>
      <c r="I17" s="69"/>
      <c r="J17" s="69"/>
      <c r="K17" s="69"/>
      <c r="L17" s="69"/>
      <c r="M17" s="69"/>
      <c r="N17" s="69"/>
      <c r="O17" s="69"/>
    </row>
    <row r="18" spans="1:15">
      <c r="E18" s="68" t="s">
        <v>13</v>
      </c>
      <c r="F18" s="21">
        <f>B17-B15</f>
        <v>3000</v>
      </c>
      <c r="G18" s="14">
        <v>500</v>
      </c>
      <c r="H18" s="14">
        <v>1000</v>
      </c>
      <c r="I18" s="14">
        <v>1500</v>
      </c>
      <c r="J18" s="14">
        <v>2000</v>
      </c>
      <c r="K18" s="14">
        <v>2500</v>
      </c>
      <c r="L18" s="14">
        <v>3000</v>
      </c>
      <c r="M18" s="14">
        <v>3500</v>
      </c>
      <c r="N18" s="14">
        <v>4000</v>
      </c>
      <c r="O18" s="14">
        <v>4500</v>
      </c>
    </row>
    <row r="19" spans="1:15">
      <c r="E19" s="68"/>
      <c r="F19" s="14">
        <v>500</v>
      </c>
      <c r="G19" s="14">
        <f t="dataTable" ref="G19:O27" dt2D="1" dtr="1" r1="B9" r2="B10"/>
        <v>3000</v>
      </c>
      <c r="H19" s="14">
        <v>3000</v>
      </c>
      <c r="I19" s="14">
        <v>3000</v>
      </c>
      <c r="J19" s="14">
        <v>3000</v>
      </c>
      <c r="K19" s="14">
        <v>3000</v>
      </c>
      <c r="L19" s="14">
        <v>3000</v>
      </c>
      <c r="M19" s="14">
        <v>3000</v>
      </c>
      <c r="N19" s="14">
        <v>3000</v>
      </c>
      <c r="O19" s="14">
        <v>3000</v>
      </c>
    </row>
    <row r="20" spans="1:15">
      <c r="A20" t="s">
        <v>12</v>
      </c>
      <c r="B20" s="5">
        <f>B17-B15</f>
        <v>3000</v>
      </c>
      <c r="E20" s="68"/>
      <c r="F20" s="14">
        <v>1000</v>
      </c>
      <c r="G20" s="14">
        <v>-3000</v>
      </c>
      <c r="H20" s="14">
        <v>7000</v>
      </c>
      <c r="I20" s="14">
        <v>7000</v>
      </c>
      <c r="J20" s="14">
        <v>7000</v>
      </c>
      <c r="K20" s="14">
        <v>7000</v>
      </c>
      <c r="L20" s="14">
        <v>7000</v>
      </c>
      <c r="M20" s="14">
        <v>7000</v>
      </c>
      <c r="N20" s="14">
        <v>7000</v>
      </c>
      <c r="O20" s="14">
        <v>7000</v>
      </c>
    </row>
    <row r="21" spans="1:15">
      <c r="E21" s="68"/>
      <c r="F21" s="14">
        <v>1500</v>
      </c>
      <c r="G21" s="14">
        <v>-9500</v>
      </c>
      <c r="H21" s="14">
        <v>500</v>
      </c>
      <c r="I21" s="14">
        <v>10500</v>
      </c>
      <c r="J21" s="14">
        <v>10500</v>
      </c>
      <c r="K21" s="14">
        <v>10500</v>
      </c>
      <c r="L21" s="14">
        <v>10500</v>
      </c>
      <c r="M21" s="14">
        <v>10500</v>
      </c>
      <c r="N21" s="14">
        <v>10500</v>
      </c>
      <c r="O21" s="14">
        <v>10500</v>
      </c>
    </row>
    <row r="22" spans="1:15">
      <c r="E22" s="68"/>
      <c r="F22" s="14">
        <v>2000</v>
      </c>
      <c r="G22" s="14">
        <v>-14500</v>
      </c>
      <c r="H22" s="14">
        <v>-4500</v>
      </c>
      <c r="I22" s="14">
        <v>5500</v>
      </c>
      <c r="J22" s="14">
        <v>15500</v>
      </c>
      <c r="K22" s="14">
        <v>15500</v>
      </c>
      <c r="L22" s="14">
        <v>15500</v>
      </c>
      <c r="M22" s="14">
        <v>15500</v>
      </c>
      <c r="N22" s="14">
        <v>15500</v>
      </c>
      <c r="O22" s="14">
        <v>15500</v>
      </c>
    </row>
    <row r="23" spans="1:15">
      <c r="E23" s="68"/>
      <c r="F23" s="14">
        <v>2500</v>
      </c>
      <c r="G23" s="14">
        <v>-20625</v>
      </c>
      <c r="H23" s="14">
        <v>-10625</v>
      </c>
      <c r="I23" s="14">
        <v>-625</v>
      </c>
      <c r="J23" s="14">
        <v>9375</v>
      </c>
      <c r="K23" s="14">
        <v>19375</v>
      </c>
      <c r="L23" s="14">
        <v>19375</v>
      </c>
      <c r="M23" s="14">
        <v>19375</v>
      </c>
      <c r="N23" s="14">
        <v>19375</v>
      </c>
      <c r="O23" s="14">
        <v>19375</v>
      </c>
    </row>
    <row r="24" spans="1:15">
      <c r="E24" s="68"/>
      <c r="F24" s="14">
        <v>3000</v>
      </c>
      <c r="G24" s="14">
        <v>-25250</v>
      </c>
      <c r="H24" s="14">
        <v>-15250</v>
      </c>
      <c r="I24" s="14">
        <v>-5250</v>
      </c>
      <c r="J24" s="14">
        <v>4750</v>
      </c>
      <c r="K24" s="14">
        <v>14750</v>
      </c>
      <c r="L24" s="14">
        <v>24750</v>
      </c>
      <c r="M24" s="14">
        <v>24750</v>
      </c>
      <c r="N24" s="14">
        <v>24750</v>
      </c>
      <c r="O24" s="14">
        <v>24750</v>
      </c>
    </row>
    <row r="25" spans="1:15">
      <c r="E25" s="68"/>
      <c r="F25" s="14">
        <v>3500</v>
      </c>
      <c r="G25" s="14">
        <v>-31125</v>
      </c>
      <c r="H25" s="14">
        <v>-21125</v>
      </c>
      <c r="I25" s="14">
        <v>-11125</v>
      </c>
      <c r="J25" s="14">
        <v>-1125</v>
      </c>
      <c r="K25" s="14">
        <v>8875</v>
      </c>
      <c r="L25" s="14">
        <v>18875</v>
      </c>
      <c r="M25" s="14">
        <v>28875</v>
      </c>
      <c r="N25" s="14">
        <v>28875</v>
      </c>
      <c r="O25" s="14">
        <v>28875</v>
      </c>
    </row>
    <row r="26" spans="1:15">
      <c r="E26" s="68"/>
      <c r="F26" s="14">
        <v>4000</v>
      </c>
      <c r="G26" s="14">
        <v>-35200</v>
      </c>
      <c r="H26" s="14">
        <v>-25200</v>
      </c>
      <c r="I26" s="14">
        <v>-15200</v>
      </c>
      <c r="J26" s="14">
        <v>-5200</v>
      </c>
      <c r="K26" s="14">
        <v>4800</v>
      </c>
      <c r="L26" s="14">
        <v>14800</v>
      </c>
      <c r="M26" s="14">
        <v>24800</v>
      </c>
      <c r="N26" s="14">
        <v>34800</v>
      </c>
      <c r="O26" s="14">
        <v>34800</v>
      </c>
    </row>
    <row r="27" spans="1:15">
      <c r="E27" s="68"/>
      <c r="F27" s="14">
        <v>4500</v>
      </c>
      <c r="G27" s="14">
        <v>-40850</v>
      </c>
      <c r="H27" s="14">
        <v>-30850</v>
      </c>
      <c r="I27" s="14">
        <v>-20850</v>
      </c>
      <c r="J27" s="14">
        <v>-10850</v>
      </c>
      <c r="K27" s="14">
        <v>-850</v>
      </c>
      <c r="L27" s="14">
        <v>9150</v>
      </c>
      <c r="M27" s="14">
        <v>19150</v>
      </c>
      <c r="N27" s="14">
        <v>29150</v>
      </c>
      <c r="O27" s="14">
        <v>39150</v>
      </c>
    </row>
  </sheetData>
  <mergeCells count="2">
    <mergeCell ref="E18:E27"/>
    <mergeCell ref="F17:O17"/>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D9467-B95D-4329-9F5F-C390F904D673}">
  <dimension ref="A1:L24"/>
  <sheetViews>
    <sheetView workbookViewId="0">
      <selection activeCell="C7" sqref="C7"/>
    </sheetView>
  </sheetViews>
  <sheetFormatPr defaultRowHeight="14.4"/>
  <cols>
    <col min="1" max="1" width="35" customWidth="1"/>
    <col min="2" max="2" width="14" customWidth="1"/>
    <col min="8" max="8" width="13.21875" customWidth="1"/>
    <col min="9" max="9" width="14.109375" customWidth="1"/>
    <col min="10" max="10" width="15" customWidth="1"/>
    <col min="11" max="11" width="13" customWidth="1"/>
    <col min="12" max="12" width="14" customWidth="1"/>
  </cols>
  <sheetData>
    <row r="1" spans="1:12" ht="23.4">
      <c r="A1" s="6" t="s">
        <v>14</v>
      </c>
    </row>
    <row r="3" spans="1:12">
      <c r="A3" s="7" t="s">
        <v>15</v>
      </c>
      <c r="B3" s="8">
        <v>3</v>
      </c>
    </row>
    <row r="4" spans="1:12">
      <c r="A4" t="s">
        <v>16</v>
      </c>
      <c r="B4" s="11">
        <f>100000*B3</f>
        <v>300000</v>
      </c>
    </row>
    <row r="5" spans="1:12" ht="18" thickBot="1">
      <c r="I5" s="70" t="s">
        <v>5</v>
      </c>
      <c r="J5" s="70"/>
      <c r="K5" s="70"/>
      <c r="L5" s="70"/>
    </row>
    <row r="6" spans="1:12" ht="15" thickTop="1">
      <c r="A6" t="s">
        <v>17</v>
      </c>
      <c r="B6" s="8">
        <v>700</v>
      </c>
      <c r="G6" s="71" t="s">
        <v>35</v>
      </c>
      <c r="H6" s="17">
        <f>B24</f>
        <v>5239</v>
      </c>
      <c r="I6" s="19">
        <v>500</v>
      </c>
      <c r="J6" s="19">
        <v>1000</v>
      </c>
      <c r="K6" s="19">
        <v>1500</v>
      </c>
      <c r="L6" s="19">
        <v>2000</v>
      </c>
    </row>
    <row r="7" spans="1:12">
      <c r="A7" t="s">
        <v>18</v>
      </c>
      <c r="B7" s="11">
        <f>365*B6</f>
        <v>255500</v>
      </c>
      <c r="G7" s="71"/>
      <c r="H7" s="19">
        <v>1</v>
      </c>
      <c r="I7" s="18">
        <f t="dataTable" ref="I7:L11" dt2D="1" dtr="1" r1="B6" r2="B3"/>
        <v>0</v>
      </c>
      <c r="J7" s="18">
        <v>0</v>
      </c>
      <c r="K7" s="18">
        <v>0</v>
      </c>
      <c r="L7" s="18">
        <v>0</v>
      </c>
    </row>
    <row r="8" spans="1:12">
      <c r="G8" s="71"/>
      <c r="H8" s="19">
        <v>2</v>
      </c>
      <c r="I8" s="18">
        <v>3085</v>
      </c>
      <c r="J8" s="18">
        <v>4800</v>
      </c>
      <c r="K8" s="18">
        <v>4800</v>
      </c>
      <c r="L8" s="18">
        <v>4800</v>
      </c>
    </row>
    <row r="9" spans="1:12">
      <c r="A9" t="s">
        <v>19</v>
      </c>
      <c r="B9" s="11">
        <f>IF(B7&gt;B4,B4,B7)</f>
        <v>255500</v>
      </c>
      <c r="G9" s="71"/>
      <c r="H9" s="19">
        <v>3</v>
      </c>
      <c r="I9" s="18">
        <v>-1915</v>
      </c>
      <c r="J9" s="18">
        <v>9600</v>
      </c>
      <c r="K9" s="18">
        <v>9600</v>
      </c>
      <c r="L9" s="18">
        <v>9600</v>
      </c>
    </row>
    <row r="10" spans="1:12">
      <c r="G10" s="71"/>
      <c r="H10" s="19">
        <v>4</v>
      </c>
      <c r="I10" s="18">
        <v>-6915</v>
      </c>
      <c r="J10" s="18">
        <v>10970</v>
      </c>
      <c r="K10" s="18">
        <v>14400</v>
      </c>
      <c r="L10" s="18">
        <v>14400</v>
      </c>
    </row>
    <row r="11" spans="1:12" ht="17.399999999999999" customHeight="1" thickBot="1">
      <c r="A11" s="9" t="s">
        <v>20</v>
      </c>
      <c r="G11" s="71"/>
      <c r="H11" s="19">
        <v>5</v>
      </c>
      <c r="I11" s="18">
        <v>-11915</v>
      </c>
      <c r="J11" s="18">
        <v>5970</v>
      </c>
      <c r="K11" s="18">
        <v>19200</v>
      </c>
      <c r="L11" s="18">
        <v>19200</v>
      </c>
    </row>
    <row r="12" spans="1:12" ht="15" thickTop="1">
      <c r="A12" t="s">
        <v>21</v>
      </c>
      <c r="B12" s="1">
        <v>400</v>
      </c>
      <c r="C12" t="s">
        <v>28</v>
      </c>
      <c r="H12" s="20"/>
    </row>
    <row r="13" spans="1:12">
      <c r="A13" t="s">
        <v>22</v>
      </c>
      <c r="B13" s="1"/>
    </row>
    <row r="14" spans="1:12">
      <c r="A14" s="10" t="s">
        <v>23</v>
      </c>
      <c r="B14" s="1">
        <v>5000</v>
      </c>
      <c r="C14" t="s">
        <v>27</v>
      </c>
    </row>
    <row r="15" spans="1:12">
      <c r="A15" t="s">
        <v>24</v>
      </c>
      <c r="B15" s="1">
        <v>0.03</v>
      </c>
      <c r="C15" t="s">
        <v>29</v>
      </c>
    </row>
    <row r="17" spans="1:3">
      <c r="A17" t="s">
        <v>25</v>
      </c>
      <c r="B17" s="5">
        <f>12*B12+B3*B14+B9*B15</f>
        <v>27465</v>
      </c>
      <c r="C17" t="s">
        <v>26</v>
      </c>
    </row>
    <row r="19" spans="1:3" ht="20.399999999999999" thickBot="1">
      <c r="A19" s="9" t="s">
        <v>30</v>
      </c>
    </row>
    <row r="20" spans="1:3" ht="15" thickTop="1">
      <c r="A20" t="s">
        <v>31</v>
      </c>
      <c r="B20" s="1">
        <v>0.128</v>
      </c>
      <c r="C20" t="s">
        <v>29</v>
      </c>
    </row>
    <row r="22" spans="1:3">
      <c r="A22" t="s">
        <v>32</v>
      </c>
      <c r="B22" s="1">
        <f>B9*B20</f>
        <v>32704</v>
      </c>
      <c r="C22" t="s">
        <v>26</v>
      </c>
    </row>
    <row r="24" spans="1:3">
      <c r="A24" s="13" t="s">
        <v>33</v>
      </c>
      <c r="B24" s="12">
        <f>B22-B17</f>
        <v>5239</v>
      </c>
      <c r="C24" t="s">
        <v>26</v>
      </c>
    </row>
  </sheetData>
  <mergeCells count="2">
    <mergeCell ref="I5:L5"/>
    <mergeCell ref="G6:G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241E-F51B-44D5-B903-A5BCACBAB21C}">
  <dimension ref="A1:N24"/>
  <sheetViews>
    <sheetView workbookViewId="0">
      <selection activeCell="B21" sqref="B21"/>
    </sheetView>
  </sheetViews>
  <sheetFormatPr defaultRowHeight="14.4"/>
  <cols>
    <col min="1" max="1" width="20.33203125" customWidth="1"/>
    <col min="2" max="2" width="19.88671875" customWidth="1"/>
    <col min="3" max="3" width="10.44140625" bestFit="1" customWidth="1"/>
    <col min="8" max="8" width="13.44140625" customWidth="1"/>
    <col min="9" max="9" width="15.77734375" customWidth="1"/>
    <col min="10" max="10" width="14.5546875" bestFit="1" customWidth="1"/>
    <col min="11" max="14" width="13.88671875" bestFit="1" customWidth="1"/>
  </cols>
  <sheetData>
    <row r="1" spans="1:14" ht="23.4">
      <c r="A1" s="72" t="s">
        <v>53</v>
      </c>
      <c r="B1" s="72"/>
      <c r="C1" s="72"/>
      <c r="D1" s="72"/>
      <c r="E1" s="72"/>
    </row>
    <row r="3" spans="1:14" ht="20.399999999999999" thickBot="1">
      <c r="A3" s="73" t="s">
        <v>36</v>
      </c>
      <c r="B3" s="73"/>
      <c r="H3" s="34" t="s">
        <v>55</v>
      </c>
      <c r="I3" s="34" t="s">
        <v>54</v>
      </c>
    </row>
    <row r="4" spans="1:14" ht="15" thickTop="1">
      <c r="A4" s="7" t="s">
        <v>37</v>
      </c>
      <c r="B4" s="3">
        <v>5</v>
      </c>
      <c r="H4" s="15"/>
      <c r="I4" s="32">
        <f>B23</f>
        <v>5324000</v>
      </c>
    </row>
    <row r="5" spans="1:14">
      <c r="A5" s="7" t="s">
        <v>38</v>
      </c>
      <c r="B5" s="3">
        <v>60</v>
      </c>
      <c r="H5" s="33">
        <v>0.4</v>
      </c>
      <c r="I5" s="16">
        <f t="dataTable" ref="I5:I11" dt2D="0" dtr="0" r1="B10" ca="1"/>
        <v>-856000</v>
      </c>
    </row>
    <row r="6" spans="1:14">
      <c r="A6" s="7" t="s">
        <v>39</v>
      </c>
      <c r="B6">
        <f>B5*B4</f>
        <v>300</v>
      </c>
      <c r="H6" s="33">
        <v>0.5</v>
      </c>
      <c r="I6" s="16">
        <v>380000</v>
      </c>
    </row>
    <row r="7" spans="1:14">
      <c r="H7" s="33">
        <v>0.6</v>
      </c>
      <c r="I7" s="16">
        <v>1616000</v>
      </c>
    </row>
    <row r="8" spans="1:14" ht="17.399999999999999" customHeight="1" thickBot="1">
      <c r="A8" s="22" t="s">
        <v>40</v>
      </c>
      <c r="B8" s="22"/>
      <c r="C8" s="22"/>
      <c r="D8" s="22"/>
      <c r="E8" s="23"/>
      <c r="F8" s="23"/>
      <c r="H8" s="33">
        <v>0.7</v>
      </c>
      <c r="I8" s="16">
        <v>2852000</v>
      </c>
    </row>
    <row r="9" spans="1:14" ht="15" thickTop="1">
      <c r="A9" s="7" t="s">
        <v>41</v>
      </c>
      <c r="B9">
        <v>800</v>
      </c>
      <c r="H9" s="33">
        <v>0.8</v>
      </c>
      <c r="I9" s="16">
        <v>4088000</v>
      </c>
    </row>
    <row r="10" spans="1:14">
      <c r="A10" s="7" t="s">
        <v>42</v>
      </c>
      <c r="B10" s="24">
        <v>0.9</v>
      </c>
      <c r="H10" s="33">
        <v>0.9</v>
      </c>
      <c r="I10" s="16">
        <v>5324000</v>
      </c>
    </row>
    <row r="11" spans="1:14">
      <c r="A11" s="7" t="s">
        <v>43</v>
      </c>
      <c r="B11">
        <f>B10*B9</f>
        <v>720</v>
      </c>
      <c r="H11" s="33">
        <v>1</v>
      </c>
      <c r="I11" s="16">
        <v>6560000</v>
      </c>
    </row>
    <row r="13" spans="1:14" ht="20.399999999999999" thickBot="1">
      <c r="A13" s="9" t="s">
        <v>10</v>
      </c>
    </row>
    <row r="14" spans="1:14" ht="15" thickTop="1">
      <c r="A14" s="7" t="s">
        <v>44</v>
      </c>
      <c r="B14" s="1">
        <v>5500000</v>
      </c>
    </row>
    <row r="15" spans="1:14">
      <c r="A15" s="7" t="s">
        <v>45</v>
      </c>
      <c r="B15" s="25">
        <v>1000</v>
      </c>
      <c r="C15" t="s">
        <v>46</v>
      </c>
      <c r="H15" s="35">
        <f>B23</f>
        <v>5324000</v>
      </c>
      <c r="I15" s="36">
        <v>40</v>
      </c>
      <c r="J15" s="36">
        <v>45</v>
      </c>
      <c r="K15" s="36">
        <v>50</v>
      </c>
      <c r="L15" s="36">
        <v>55</v>
      </c>
      <c r="M15" s="36">
        <v>60</v>
      </c>
      <c r="N15" s="36">
        <v>65</v>
      </c>
    </row>
    <row r="16" spans="1:14" ht="15" thickBot="1">
      <c r="A16" s="26" t="s">
        <v>47</v>
      </c>
      <c r="B16" s="1">
        <f>B14+B6*B15</f>
        <v>5800000</v>
      </c>
      <c r="H16" s="34">
        <v>30</v>
      </c>
      <c r="I16" s="16">
        <f t="dataTable" ref="I16:N21" dt2D="1" dtr="1" r1="B19" r2="B5"/>
        <v>-1168000</v>
      </c>
      <c r="J16" s="16">
        <v>-628000</v>
      </c>
      <c r="K16" s="16">
        <v>-88000</v>
      </c>
      <c r="L16" s="16">
        <v>452000</v>
      </c>
      <c r="M16" s="16">
        <v>992000</v>
      </c>
      <c r="N16" s="16">
        <v>1532000</v>
      </c>
    </row>
    <row r="17" spans="1:14" ht="15" thickTop="1">
      <c r="H17" s="34">
        <v>35</v>
      </c>
      <c r="I17" s="16">
        <v>-446000</v>
      </c>
      <c r="J17" s="16">
        <v>184000</v>
      </c>
      <c r="K17" s="16">
        <v>814000</v>
      </c>
      <c r="L17" s="16">
        <v>1444000</v>
      </c>
      <c r="M17" s="16">
        <v>2074000</v>
      </c>
      <c r="N17" s="16">
        <v>2704000</v>
      </c>
    </row>
    <row r="18" spans="1:14" ht="20.399999999999999" thickBot="1">
      <c r="A18" s="28" t="s">
        <v>11</v>
      </c>
      <c r="H18" s="34">
        <v>40</v>
      </c>
      <c r="I18" s="16">
        <v>276000</v>
      </c>
      <c r="J18" s="16">
        <v>996000</v>
      </c>
      <c r="K18" s="16">
        <v>1716000</v>
      </c>
      <c r="L18" s="16">
        <v>2436000</v>
      </c>
      <c r="M18" s="16">
        <v>3156000</v>
      </c>
      <c r="N18" s="16">
        <v>3876000</v>
      </c>
    </row>
    <row r="19" spans="1:14" ht="15" thickTop="1">
      <c r="A19" s="29" t="s">
        <v>48</v>
      </c>
      <c r="B19" s="37">
        <v>50</v>
      </c>
      <c r="C19" t="s">
        <v>51</v>
      </c>
      <c r="H19" s="34">
        <v>45</v>
      </c>
      <c r="I19" s="16">
        <v>998000</v>
      </c>
      <c r="J19" s="16">
        <v>1808000</v>
      </c>
      <c r="K19" s="16">
        <v>2618000</v>
      </c>
      <c r="L19" s="16">
        <v>3428000</v>
      </c>
      <c r="M19" s="16">
        <v>4238000</v>
      </c>
      <c r="N19" s="16">
        <v>5048000</v>
      </c>
    </row>
    <row r="20" spans="1:14">
      <c r="A20" s="29" t="s">
        <v>49</v>
      </c>
      <c r="B20">
        <v>1.5</v>
      </c>
      <c r="C20" t="s">
        <v>51</v>
      </c>
      <c r="H20" s="34">
        <v>50</v>
      </c>
      <c r="I20" s="16">
        <v>1720000</v>
      </c>
      <c r="J20" s="16">
        <v>2620000</v>
      </c>
      <c r="K20" s="16">
        <v>3520000</v>
      </c>
      <c r="L20" s="16">
        <v>4420000</v>
      </c>
      <c r="M20" s="16">
        <v>5320000</v>
      </c>
      <c r="N20" s="16">
        <v>6220000</v>
      </c>
    </row>
    <row r="21" spans="1:14" ht="15" thickBot="1">
      <c r="A21" s="27" t="s">
        <v>50</v>
      </c>
      <c r="B21" s="25">
        <f>B11*B6*(B19+B20)</f>
        <v>11124000</v>
      </c>
      <c r="C21" s="25"/>
      <c r="H21" s="34">
        <v>55</v>
      </c>
      <c r="I21" s="16">
        <v>2442000</v>
      </c>
      <c r="J21" s="16">
        <v>3432000</v>
      </c>
      <c r="K21" s="16">
        <v>4422000</v>
      </c>
      <c r="L21" s="16">
        <v>5412000</v>
      </c>
      <c r="M21" s="16">
        <v>6402000</v>
      </c>
      <c r="N21" s="16">
        <v>7392000</v>
      </c>
    </row>
    <row r="22" spans="1:14" ht="15" thickTop="1"/>
    <row r="23" spans="1:14" ht="15" thickBot="1">
      <c r="A23" s="30" t="s">
        <v>52</v>
      </c>
      <c r="B23" s="31">
        <f>B21-B16</f>
        <v>5324000</v>
      </c>
    </row>
    <row r="24" spans="1:14" ht="15" thickTop="1"/>
  </sheetData>
  <mergeCells count="2">
    <mergeCell ref="A1:E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3F0BE-9D1A-4824-BA26-F54D140E55EA}">
  <dimension ref="A1:N191"/>
  <sheetViews>
    <sheetView tabSelected="1" topLeftCell="A9" zoomScale="78" zoomScaleNormal="90" workbookViewId="0">
      <selection activeCell="B116" sqref="B116:B191"/>
    </sheetView>
  </sheetViews>
  <sheetFormatPr defaultRowHeight="14.4"/>
  <cols>
    <col min="1" max="1" width="15.33203125" customWidth="1"/>
    <col min="2" max="2" width="16.6640625" customWidth="1"/>
    <col min="3" max="3" width="14.44140625" customWidth="1"/>
    <col min="4" max="4" width="12.88671875" customWidth="1"/>
    <col min="5" max="5" width="12.5546875" customWidth="1"/>
    <col min="6" max="6" width="11.33203125" customWidth="1"/>
    <col min="7" max="7" width="15.33203125" bestFit="1" customWidth="1"/>
    <col min="8" max="8" width="15.44140625" bestFit="1" customWidth="1"/>
    <col min="9" max="9" width="14.77734375" bestFit="1" customWidth="1"/>
    <col min="10" max="14" width="15.88671875" bestFit="1" customWidth="1"/>
  </cols>
  <sheetData>
    <row r="1" spans="1:14" ht="23.4">
      <c r="A1" s="43" t="s">
        <v>59</v>
      </c>
      <c r="B1" s="39" t="s">
        <v>57</v>
      </c>
      <c r="C1" s="41" t="s">
        <v>58</v>
      </c>
      <c r="D1" t="s">
        <v>71</v>
      </c>
      <c r="K1" s="72" t="s">
        <v>56</v>
      </c>
      <c r="L1" s="72"/>
      <c r="M1" s="72"/>
      <c r="N1" s="72"/>
    </row>
    <row r="2" spans="1:14">
      <c r="A2" s="44">
        <v>1</v>
      </c>
      <c r="B2" s="40">
        <v>450</v>
      </c>
      <c r="C2" s="42">
        <v>45</v>
      </c>
    </row>
    <row r="3" spans="1:14">
      <c r="A3" s="44">
        <v>2</v>
      </c>
      <c r="B3" s="40">
        <v>300</v>
      </c>
      <c r="C3" s="42">
        <v>103</v>
      </c>
    </row>
    <row r="4" spans="1:14">
      <c r="A4" s="44">
        <v>3</v>
      </c>
      <c r="B4" s="40">
        <v>440</v>
      </c>
      <c r="C4" s="42">
        <v>49</v>
      </c>
    </row>
    <row r="5" spans="1:14">
      <c r="A5" s="44">
        <v>4</v>
      </c>
      <c r="B5" s="40">
        <v>360</v>
      </c>
      <c r="C5" s="42">
        <v>86</v>
      </c>
    </row>
    <row r="6" spans="1:14">
      <c r="A6" s="44">
        <v>5</v>
      </c>
      <c r="B6" s="40">
        <v>290</v>
      </c>
      <c r="C6" s="42">
        <v>125</v>
      </c>
    </row>
    <row r="7" spans="1:14">
      <c r="A7" s="44">
        <v>6</v>
      </c>
      <c r="B7" s="40">
        <v>450</v>
      </c>
      <c r="C7" s="42">
        <v>52</v>
      </c>
    </row>
    <row r="8" spans="1:14">
      <c r="A8" s="44">
        <v>7</v>
      </c>
      <c r="B8" s="40">
        <v>340</v>
      </c>
      <c r="C8" s="42">
        <v>87</v>
      </c>
    </row>
    <row r="9" spans="1:14">
      <c r="A9" s="44">
        <v>8</v>
      </c>
      <c r="B9" s="40">
        <v>370</v>
      </c>
      <c r="C9" s="42">
        <v>68</v>
      </c>
    </row>
    <row r="10" spans="1:14">
      <c r="A10" s="44">
        <v>9</v>
      </c>
      <c r="B10" s="40">
        <v>500</v>
      </c>
      <c r="C10" s="42">
        <v>45</v>
      </c>
    </row>
    <row r="11" spans="1:14">
      <c r="A11" s="44">
        <v>10</v>
      </c>
      <c r="B11" s="40">
        <v>490</v>
      </c>
      <c r="C11" s="42">
        <v>44</v>
      </c>
    </row>
    <row r="12" spans="1:14">
      <c r="A12" s="44">
        <v>11</v>
      </c>
      <c r="B12" s="40">
        <v>430</v>
      </c>
      <c r="C12" s="42">
        <v>58</v>
      </c>
    </row>
    <row r="13" spans="1:14">
      <c r="A13" s="44">
        <v>12</v>
      </c>
      <c r="B13" s="40">
        <v>390</v>
      </c>
      <c r="C13" s="42">
        <v>68</v>
      </c>
    </row>
    <row r="15" spans="1:14">
      <c r="A15" s="77" t="s">
        <v>73</v>
      </c>
      <c r="B15" s="78"/>
      <c r="C15" s="77" t="s">
        <v>62</v>
      </c>
      <c r="D15" s="78"/>
      <c r="E15" s="77" t="s">
        <v>65</v>
      </c>
      <c r="F15" s="78"/>
    </row>
    <row r="16" spans="1:14">
      <c r="A16" s="45" t="s">
        <v>60</v>
      </c>
      <c r="B16" s="45">
        <v>211.31</v>
      </c>
      <c r="C16" s="15" t="s">
        <v>63</v>
      </c>
      <c r="D16" s="15">
        <v>5871064</v>
      </c>
      <c r="E16" s="15" t="s">
        <v>66</v>
      </c>
      <c r="F16" s="15">
        <v>466.51</v>
      </c>
    </row>
    <row r="17" spans="1:8">
      <c r="A17" s="45" t="s">
        <v>61</v>
      </c>
      <c r="B17" s="45">
        <v>-0.35460000000000003</v>
      </c>
      <c r="C17" s="15" t="s">
        <v>64</v>
      </c>
      <c r="D17" s="15">
        <v>-1.9079999999999999</v>
      </c>
      <c r="E17" s="15" t="s">
        <v>74</v>
      </c>
      <c r="F17" s="15">
        <v>-5.0000000000000001E-3</v>
      </c>
    </row>
    <row r="18" spans="1:8">
      <c r="A18" s="38"/>
      <c r="B18" s="38"/>
    </row>
    <row r="19" spans="1:8">
      <c r="A19" s="38" t="s">
        <v>67</v>
      </c>
      <c r="F19" s="79" t="s">
        <v>75</v>
      </c>
      <c r="G19" s="80"/>
    </row>
    <row r="20" spans="1:8">
      <c r="A20" s="48" t="s">
        <v>72</v>
      </c>
      <c r="B20" s="49" t="s">
        <v>68</v>
      </c>
      <c r="C20" s="49" t="s">
        <v>69</v>
      </c>
      <c r="D20" s="49" t="s">
        <v>70</v>
      </c>
      <c r="E20" s="41" t="s">
        <v>58</v>
      </c>
      <c r="F20" s="50" t="s">
        <v>68</v>
      </c>
      <c r="G20" s="50" t="s">
        <v>76</v>
      </c>
      <c r="H20" s="50" t="s">
        <v>70</v>
      </c>
    </row>
    <row r="21" spans="1:8">
      <c r="A21" s="46">
        <v>450</v>
      </c>
      <c r="B21" s="47">
        <f>$B$17*A21+$B$16</f>
        <v>51.739999999999981</v>
      </c>
      <c r="C21" s="47">
        <f>$D$16*A21^$D$17</f>
        <v>50.861286169919921</v>
      </c>
      <c r="D21" s="47">
        <f>$F$16*EXP($F$17*A21)</f>
        <v>49.169792250355329</v>
      </c>
      <c r="E21" s="42">
        <v>45</v>
      </c>
      <c r="F21" s="51">
        <f>ABS(B21-E21)/E21</f>
        <v>0.14977777777777734</v>
      </c>
      <c r="G21" s="53">
        <f>ABS(C21-E21)/E21</f>
        <v>0.13025080377599826</v>
      </c>
      <c r="H21" s="53">
        <f>ABS(D21-E21)/E21</f>
        <v>9.2662050007896193E-2</v>
      </c>
    </row>
    <row r="22" spans="1:8">
      <c r="A22" s="46">
        <v>300</v>
      </c>
      <c r="B22" s="47">
        <f t="shared" ref="B22:B32" si="0">$B$17*A22+$B$16</f>
        <v>104.92999999999999</v>
      </c>
      <c r="C22" s="47">
        <f t="shared" ref="C22:C32" si="1">$D$16*A22^$D$17</f>
        <v>110.2476803704582</v>
      </c>
      <c r="D22" s="47">
        <f t="shared" ref="D22:D32" si="2">$F$16*EXP($F$17*A22)</f>
        <v>104.09245101084399</v>
      </c>
      <c r="E22" s="42">
        <v>103</v>
      </c>
      <c r="F22" s="51">
        <f t="shared" ref="F22:F32" si="3">ABS(B22-E22)/E22</f>
        <v>1.8737864077669832E-2</v>
      </c>
      <c r="G22" s="53">
        <f t="shared" ref="G22:G32" si="4">ABS(C22-E22)/E22</f>
        <v>7.0365828839399985E-2</v>
      </c>
      <c r="H22" s="53">
        <f t="shared" ref="H22:H32" si="5">ABS(D22-E22)/E22</f>
        <v>1.0606320493630948E-2</v>
      </c>
    </row>
    <row r="23" spans="1:8">
      <c r="A23" s="46">
        <v>440</v>
      </c>
      <c r="B23" s="47">
        <f t="shared" si="0"/>
        <v>55.286000000000001</v>
      </c>
      <c r="C23" s="47">
        <f t="shared" si="1"/>
        <v>53.089557787712614</v>
      </c>
      <c r="D23" s="47">
        <f t="shared" si="2"/>
        <v>51.69078140761237</v>
      </c>
      <c r="E23" s="42">
        <v>49</v>
      </c>
      <c r="F23" s="51">
        <f t="shared" si="3"/>
        <v>0.12828571428571431</v>
      </c>
      <c r="G23" s="53">
        <f t="shared" si="4"/>
        <v>8.3460363014543154E-2</v>
      </c>
      <c r="H23" s="53">
        <f t="shared" si="5"/>
        <v>5.4913906277803466E-2</v>
      </c>
    </row>
    <row r="24" spans="1:8">
      <c r="A24" s="46">
        <v>360</v>
      </c>
      <c r="B24" s="47">
        <f t="shared" si="0"/>
        <v>83.653999999999996</v>
      </c>
      <c r="C24" s="47">
        <f t="shared" si="1"/>
        <v>77.85592038588905</v>
      </c>
      <c r="D24" s="47">
        <f t="shared" si="2"/>
        <v>77.113584344252331</v>
      </c>
      <c r="E24" s="42">
        <v>86</v>
      </c>
      <c r="F24" s="51">
        <f t="shared" si="3"/>
        <v>2.7279069767441901E-2</v>
      </c>
      <c r="G24" s="53">
        <f t="shared" si="4"/>
        <v>9.4698600164080812E-2</v>
      </c>
      <c r="H24" s="53">
        <f t="shared" si="5"/>
        <v>0.10333041460171709</v>
      </c>
    </row>
    <row r="25" spans="1:8">
      <c r="A25" s="46">
        <v>290</v>
      </c>
      <c r="B25" s="47">
        <f t="shared" si="0"/>
        <v>108.476</v>
      </c>
      <c r="C25" s="47">
        <f t="shared" si="1"/>
        <v>117.61465381582187</v>
      </c>
      <c r="D25" s="47">
        <f t="shared" si="2"/>
        <v>109.42938509863754</v>
      </c>
      <c r="E25" s="42">
        <v>125</v>
      </c>
      <c r="F25" s="51">
        <f t="shared" si="3"/>
        <v>0.132192</v>
      </c>
      <c r="G25" s="53">
        <f t="shared" si="4"/>
        <v>5.9082769473425063E-2</v>
      </c>
      <c r="H25" s="53">
        <f t="shared" si="5"/>
        <v>0.12456491921089968</v>
      </c>
    </row>
    <row r="26" spans="1:8">
      <c r="A26" s="46">
        <v>450</v>
      </c>
      <c r="B26" s="47">
        <f t="shared" si="0"/>
        <v>51.739999999999981</v>
      </c>
      <c r="C26" s="47">
        <f t="shared" si="1"/>
        <v>50.861286169919921</v>
      </c>
      <c r="D26" s="47">
        <f t="shared" si="2"/>
        <v>49.169792250355329</v>
      </c>
      <c r="E26" s="42">
        <v>52</v>
      </c>
      <c r="F26" s="51">
        <f t="shared" si="3"/>
        <v>5.0000000000003713E-3</v>
      </c>
      <c r="G26" s="53">
        <f t="shared" si="4"/>
        <v>2.1898342886155355E-2</v>
      </c>
      <c r="H26" s="53">
        <f t="shared" si="5"/>
        <v>5.4427072108551369E-2</v>
      </c>
    </row>
    <row r="27" spans="1:8">
      <c r="A27" s="46">
        <v>340</v>
      </c>
      <c r="B27" s="47">
        <f t="shared" si="0"/>
        <v>90.745999999999995</v>
      </c>
      <c r="C27" s="47">
        <f t="shared" si="1"/>
        <v>86.827049006961417</v>
      </c>
      <c r="D27" s="47">
        <f t="shared" si="2"/>
        <v>85.223690805841244</v>
      </c>
      <c r="E27" s="42">
        <v>87</v>
      </c>
      <c r="F27" s="51">
        <f t="shared" si="3"/>
        <v>4.3057471264367757E-2</v>
      </c>
      <c r="G27" s="53">
        <f t="shared" si="4"/>
        <v>1.9879424487193459E-3</v>
      </c>
      <c r="H27" s="53">
        <f t="shared" si="5"/>
        <v>2.0417347059296046E-2</v>
      </c>
    </row>
    <row r="28" spans="1:8">
      <c r="A28" s="46">
        <v>370</v>
      </c>
      <c r="B28" s="47">
        <f t="shared" si="0"/>
        <v>80.108000000000004</v>
      </c>
      <c r="C28" s="47">
        <f t="shared" si="1"/>
        <v>73.890384263545585</v>
      </c>
      <c r="D28" s="47">
        <f t="shared" si="2"/>
        <v>73.352710456970414</v>
      </c>
      <c r="E28" s="42">
        <v>68</v>
      </c>
      <c r="F28" s="51">
        <f t="shared" si="3"/>
        <v>0.17805882352941182</v>
      </c>
      <c r="G28" s="53">
        <f t="shared" si="4"/>
        <v>8.6623297993317416E-2</v>
      </c>
      <c r="H28" s="53">
        <f t="shared" si="5"/>
        <v>7.8716330249564911E-2</v>
      </c>
    </row>
    <row r="29" spans="1:8">
      <c r="A29" s="46">
        <v>500</v>
      </c>
      <c r="B29" s="47">
        <f t="shared" si="0"/>
        <v>34.009999999999991</v>
      </c>
      <c r="C29" s="47">
        <f t="shared" si="1"/>
        <v>41.59891911995917</v>
      </c>
      <c r="D29" s="47">
        <f t="shared" si="2"/>
        <v>38.293472708035026</v>
      </c>
      <c r="E29" s="42">
        <v>45</v>
      </c>
      <c r="F29" s="51">
        <f t="shared" si="3"/>
        <v>0.24422222222222242</v>
      </c>
      <c r="G29" s="53">
        <f t="shared" si="4"/>
        <v>7.5579575112018446E-2</v>
      </c>
      <c r="H29" s="53">
        <f t="shared" si="5"/>
        <v>0.14903393982144386</v>
      </c>
    </row>
    <row r="30" spans="1:8">
      <c r="A30" s="46">
        <v>490</v>
      </c>
      <c r="B30" s="47">
        <f t="shared" si="0"/>
        <v>37.555999999999983</v>
      </c>
      <c r="C30" s="47">
        <f t="shared" si="1"/>
        <v>43.233728796663705</v>
      </c>
      <c r="D30" s="47">
        <f t="shared" si="2"/>
        <v>40.256821037821332</v>
      </c>
      <c r="E30" s="42">
        <v>44</v>
      </c>
      <c r="F30" s="51">
        <f t="shared" si="3"/>
        <v>0.14645454545454584</v>
      </c>
      <c r="G30" s="53">
        <f t="shared" si="4"/>
        <v>1.7415254621279432E-2</v>
      </c>
      <c r="H30" s="53">
        <f t="shared" si="5"/>
        <v>8.5072249140424272E-2</v>
      </c>
    </row>
    <row r="31" spans="1:8">
      <c r="A31" s="46">
        <v>430</v>
      </c>
      <c r="B31" s="47">
        <f t="shared" si="0"/>
        <v>58.831999999999994</v>
      </c>
      <c r="C31" s="47">
        <f t="shared" si="1"/>
        <v>55.470106712335337</v>
      </c>
      <c r="D31" s="47">
        <f t="shared" si="2"/>
        <v>54.341024442914069</v>
      </c>
      <c r="E31" s="42">
        <v>58</v>
      </c>
      <c r="F31" s="51">
        <f t="shared" si="3"/>
        <v>1.4344827586206787E-2</v>
      </c>
      <c r="G31" s="53">
        <f t="shared" si="4"/>
        <v>4.3618849787321778E-2</v>
      </c>
      <c r="H31" s="53">
        <f t="shared" si="5"/>
        <v>6.3085785466998806E-2</v>
      </c>
    </row>
    <row r="32" spans="1:8">
      <c r="A32" s="46">
        <v>390</v>
      </c>
      <c r="B32" s="47">
        <f t="shared" si="0"/>
        <v>73.015999999999991</v>
      </c>
      <c r="C32" s="47">
        <f t="shared" si="1"/>
        <v>66.829089531318985</v>
      </c>
      <c r="D32" s="47">
        <f t="shared" si="2"/>
        <v>66.372277135824447</v>
      </c>
      <c r="E32" s="42">
        <v>68</v>
      </c>
      <c r="F32" s="52">
        <f t="shared" si="3"/>
        <v>7.3764705882352816E-2</v>
      </c>
      <c r="G32" s="53">
        <f t="shared" si="4"/>
        <v>1.7219271598250221E-2</v>
      </c>
      <c r="H32" s="53">
        <f t="shared" si="5"/>
        <v>2.393710094375813E-2</v>
      </c>
    </row>
    <row r="33" spans="1:11">
      <c r="E33" s="54" t="s">
        <v>77</v>
      </c>
      <c r="F33" s="55">
        <f>AVERAGE(F21:F32)</f>
        <v>9.6764585153975916E-2</v>
      </c>
      <c r="G33" s="57">
        <f t="shared" ref="G33:H33" si="6">AVERAGE(G21:G32)</f>
        <v>5.8516741642875771E-2</v>
      </c>
      <c r="H33" s="55">
        <f t="shared" si="6"/>
        <v>7.17306196151654E-2</v>
      </c>
    </row>
    <row r="35" spans="1:11">
      <c r="A35" t="s">
        <v>78</v>
      </c>
    </row>
    <row r="36" spans="1:11">
      <c r="A36" t="s">
        <v>79</v>
      </c>
      <c r="B36" s="56">
        <v>250</v>
      </c>
      <c r="C36" t="s">
        <v>81</v>
      </c>
      <c r="G36" s="62" t="s">
        <v>57</v>
      </c>
      <c r="H36" s="62" t="s">
        <v>52</v>
      </c>
    </row>
    <row r="37" spans="1:11">
      <c r="A37" t="s">
        <v>80</v>
      </c>
      <c r="B37" s="56">
        <v>530</v>
      </c>
      <c r="G37" s="15"/>
      <c r="H37" s="59">
        <f>B43</f>
        <v>1042213.0017719698</v>
      </c>
    </row>
    <row r="38" spans="1:11">
      <c r="A38" t="s">
        <v>5</v>
      </c>
      <c r="B38" s="11">
        <f>D16*B37^D17</f>
        <v>37.221892920427493</v>
      </c>
      <c r="G38" s="61">
        <v>260</v>
      </c>
      <c r="H38" s="60">
        <f t="dataTable" ref="H38:H112" dt2D="0" dtr="0" r1="B37" ca="1"/>
        <v>144859.72842847556</v>
      </c>
      <c r="K38" t="s">
        <v>86</v>
      </c>
    </row>
    <row r="39" spans="1:11">
      <c r="A39" t="s">
        <v>82</v>
      </c>
      <c r="B39" s="11">
        <f>B38*100</f>
        <v>3722.1892920427495</v>
      </c>
      <c r="G39" s="61">
        <v>270</v>
      </c>
      <c r="H39" s="60">
        <v>269590.60184817808</v>
      </c>
    </row>
    <row r="40" spans="1:11">
      <c r="G40" s="61">
        <v>280</v>
      </c>
      <c r="H40" s="60">
        <v>377277.18719872413</v>
      </c>
    </row>
    <row r="41" spans="1:11">
      <c r="A41" t="s">
        <v>83</v>
      </c>
      <c r="B41" s="5">
        <f>B39*B36</f>
        <v>930547.32301068737</v>
      </c>
      <c r="G41" s="61">
        <v>290</v>
      </c>
      <c r="H41" s="60">
        <v>470458.61526328744</v>
      </c>
    </row>
    <row r="42" spans="1:11">
      <c r="A42" t="s">
        <v>84</v>
      </c>
      <c r="B42" s="5">
        <f>B37*B39</f>
        <v>1972760.3247826572</v>
      </c>
      <c r="G42" s="61">
        <v>300</v>
      </c>
      <c r="H42" s="60">
        <v>551238.40185229108</v>
      </c>
    </row>
    <row r="43" spans="1:11" ht="15" thickBot="1">
      <c r="A43" s="26" t="s">
        <v>85</v>
      </c>
      <c r="B43" s="58">
        <f>B42-B41</f>
        <v>1042213.0017719698</v>
      </c>
      <c r="G43" s="61">
        <v>310</v>
      </c>
      <c r="H43" s="60">
        <v>621369.53021456813</v>
      </c>
    </row>
    <row r="44" spans="1:11" ht="15" thickTop="1">
      <c r="G44" s="61">
        <v>320</v>
      </c>
      <c r="H44" s="60">
        <v>682320.93416212313</v>
      </c>
    </row>
    <row r="45" spans="1:11">
      <c r="G45" s="61">
        <v>330</v>
      </c>
      <c r="H45" s="60">
        <v>735329.86392835062</v>
      </c>
    </row>
    <row r="46" spans="1:11">
      <c r="G46" s="61">
        <v>340</v>
      </c>
      <c r="H46" s="60">
        <v>781443.44106265297</v>
      </c>
    </row>
    <row r="47" spans="1:11">
      <c r="B47" s="76" t="s">
        <v>87</v>
      </c>
      <c r="C47" s="76"/>
      <c r="D47" s="76"/>
      <c r="G47" s="61">
        <v>350</v>
      </c>
      <c r="H47" s="60">
        <v>821551.86522268457</v>
      </c>
    </row>
    <row r="48" spans="1:11">
      <c r="B48" s="76"/>
      <c r="C48" s="76"/>
      <c r="D48" s="76"/>
      <c r="G48" s="61">
        <v>360</v>
      </c>
      <c r="H48" s="60">
        <v>856415.12424477958</v>
      </c>
    </row>
    <row r="49" spans="2:8">
      <c r="B49" s="76"/>
      <c r="C49" s="76"/>
      <c r="D49" s="76"/>
      <c r="G49" s="61">
        <v>370</v>
      </c>
      <c r="H49" s="60">
        <v>886684.61116254725</v>
      </c>
    </row>
    <row r="50" spans="2:8">
      <c r="B50" s="76"/>
      <c r="C50" s="76"/>
      <c r="D50" s="76"/>
      <c r="G50" s="61">
        <v>380</v>
      </c>
      <c r="H50" s="60">
        <v>912920.72098907013</v>
      </c>
    </row>
    <row r="51" spans="2:8">
      <c r="B51" s="76"/>
      <c r="C51" s="76"/>
      <c r="D51" s="76"/>
      <c r="G51" s="61">
        <v>390</v>
      </c>
      <c r="H51" s="60">
        <v>935607.253438466</v>
      </c>
    </row>
    <row r="52" spans="2:8">
      <c r="B52" s="76"/>
      <c r="C52" s="76"/>
      <c r="D52" s="76"/>
      <c r="G52" s="61">
        <v>400</v>
      </c>
      <c r="H52" s="60">
        <v>955163.26238462282</v>
      </c>
    </row>
    <row r="53" spans="2:8">
      <c r="B53" s="76"/>
      <c r="C53" s="76"/>
      <c r="D53" s="76"/>
      <c r="G53" s="61">
        <v>410</v>
      </c>
      <c r="H53" s="60">
        <v>971952.85243747453</v>
      </c>
    </row>
    <row r="54" spans="2:8">
      <c r="B54" s="76"/>
      <c r="C54" s="76"/>
      <c r="D54" s="76"/>
      <c r="G54" s="61">
        <v>420</v>
      </c>
      <c r="H54" s="60">
        <v>986293.31587235699</v>
      </c>
    </row>
    <row r="55" spans="2:8">
      <c r="B55" s="76"/>
      <c r="C55" s="76"/>
      <c r="D55" s="76"/>
      <c r="G55" s="61">
        <v>430</v>
      </c>
      <c r="H55" s="60">
        <v>998461.92082203622</v>
      </c>
    </row>
    <row r="56" spans="2:8">
      <c r="B56" s="76"/>
      <c r="C56" s="76"/>
      <c r="D56" s="76"/>
      <c r="G56" s="61">
        <v>440</v>
      </c>
      <c r="H56" s="60">
        <v>1008701.5979665397</v>
      </c>
    </row>
    <row r="57" spans="2:8">
      <c r="B57" s="76"/>
      <c r="C57" s="76"/>
      <c r="D57" s="76"/>
      <c r="G57" s="61">
        <v>450</v>
      </c>
      <c r="H57" s="60">
        <v>1017225.7233983984</v>
      </c>
    </row>
    <row r="58" spans="2:8">
      <c r="B58" s="76"/>
      <c r="C58" s="76"/>
      <c r="D58" s="76"/>
      <c r="G58" s="61">
        <v>460</v>
      </c>
      <c r="H58" s="60">
        <v>1024222.1565401531</v>
      </c>
    </row>
    <row r="59" spans="2:8">
      <c r="B59" s="76"/>
      <c r="C59" s="76"/>
      <c r="D59" s="76"/>
      <c r="G59" s="61">
        <v>470</v>
      </c>
      <c r="H59" s="60">
        <v>1029856.6614397548</v>
      </c>
    </row>
    <row r="60" spans="2:8">
      <c r="B60" s="76"/>
      <c r="C60" s="76"/>
      <c r="D60" s="76"/>
      <c r="G60" s="61">
        <v>480</v>
      </c>
      <c r="H60" s="60">
        <v>1034275.8155834542</v>
      </c>
    </row>
    <row r="61" spans="2:8">
      <c r="B61" s="76"/>
      <c r="C61" s="76"/>
      <c r="D61" s="76"/>
      <c r="G61" s="61">
        <v>490</v>
      </c>
      <c r="H61" s="60">
        <v>1037609.4911199291</v>
      </c>
    </row>
    <row r="62" spans="2:8">
      <c r="B62" s="76"/>
      <c r="C62" s="76"/>
      <c r="D62" s="76"/>
      <c r="G62" s="61">
        <v>500</v>
      </c>
      <c r="H62" s="60">
        <v>1039972.9779989794</v>
      </c>
    </row>
    <row r="63" spans="2:8">
      <c r="B63" s="76"/>
      <c r="C63" s="76"/>
      <c r="D63" s="76"/>
      <c r="G63" s="61">
        <v>510</v>
      </c>
      <c r="H63" s="60">
        <v>1041468.8061629091</v>
      </c>
    </row>
    <row r="64" spans="2:8">
      <c r="B64" s="76"/>
      <c r="C64" s="76"/>
      <c r="D64" s="76"/>
      <c r="G64" s="61">
        <v>520</v>
      </c>
      <c r="H64" s="60">
        <v>1042188.3139489595</v>
      </c>
    </row>
    <row r="65" spans="2:8">
      <c r="B65" s="76"/>
      <c r="C65" s="76"/>
      <c r="D65" s="76"/>
      <c r="G65" s="64">
        <v>530</v>
      </c>
      <c r="H65" s="63">
        <v>1042213.0017719698</v>
      </c>
    </row>
    <row r="66" spans="2:8">
      <c r="B66" s="76"/>
      <c r="C66" s="76"/>
      <c r="D66" s="76"/>
      <c r="G66" s="61">
        <v>540</v>
      </c>
      <c r="H66" s="60">
        <v>1041615.7035724644</v>
      </c>
    </row>
    <row r="67" spans="2:8">
      <c r="B67" s="76"/>
      <c r="C67" s="76"/>
      <c r="D67" s="76"/>
      <c r="G67" s="61">
        <v>550</v>
      </c>
      <c r="H67" s="60">
        <v>1040461.6031350964</v>
      </c>
    </row>
    <row r="68" spans="2:8">
      <c r="B68" s="76"/>
      <c r="C68" s="76"/>
      <c r="D68" s="76"/>
      <c r="G68" s="61">
        <v>560</v>
      </c>
      <c r="H68" s="60">
        <v>1038809.1179690239</v>
      </c>
    </row>
    <row r="69" spans="2:8">
      <c r="B69" s="76"/>
      <c r="C69" s="76"/>
      <c r="D69" s="76"/>
      <c r="G69" s="61">
        <v>570</v>
      </c>
      <c r="H69" s="60">
        <v>1036710.669808225</v>
      </c>
    </row>
    <row r="70" spans="2:8">
      <c r="B70" s="76"/>
      <c r="C70" s="76"/>
      <c r="D70" s="76"/>
      <c r="G70" s="61">
        <v>580</v>
      </c>
      <c r="H70" s="60">
        <v>1034213.3577876764</v>
      </c>
    </row>
    <row r="71" spans="2:8">
      <c r="B71" s="76"/>
      <c r="C71" s="76"/>
      <c r="D71" s="76"/>
      <c r="G71" s="61">
        <v>590</v>
      </c>
      <c r="H71" s="60">
        <v>1031359.5478624469</v>
      </c>
    </row>
    <row r="72" spans="2:8">
      <c r="B72" s="76"/>
      <c r="C72" s="76"/>
      <c r="D72" s="76"/>
      <c r="G72" s="61">
        <v>600</v>
      </c>
      <c r="H72" s="60">
        <v>1028187.3899667513</v>
      </c>
    </row>
    <row r="73" spans="2:8">
      <c r="B73" s="76"/>
      <c r="C73" s="76"/>
      <c r="D73" s="76"/>
      <c r="G73" s="61">
        <v>610</v>
      </c>
      <c r="H73" s="60">
        <v>1024731.2726827315</v>
      </c>
    </row>
    <row r="74" spans="2:8">
      <c r="B74" s="76"/>
      <c r="C74" s="76"/>
      <c r="D74" s="76"/>
      <c r="G74" s="61">
        <v>620</v>
      </c>
      <c r="H74" s="60">
        <v>1021022.2237432048</v>
      </c>
    </row>
    <row r="75" spans="2:8">
      <c r="B75" s="76"/>
      <c r="C75" s="76"/>
      <c r="D75" s="76"/>
      <c r="G75" s="61">
        <v>630</v>
      </c>
      <c r="H75" s="60">
        <v>1017088.2634793159</v>
      </c>
    </row>
    <row r="76" spans="2:8">
      <c r="B76" s="76"/>
      <c r="C76" s="76"/>
      <c r="D76" s="76"/>
      <c r="G76" s="61">
        <v>640</v>
      </c>
      <c r="H76" s="60">
        <v>1012954.7173026291</v>
      </c>
    </row>
    <row r="77" spans="2:8">
      <c r="B77" s="76"/>
      <c r="C77" s="76"/>
      <c r="D77" s="76"/>
      <c r="G77" s="61">
        <v>650</v>
      </c>
      <c r="H77" s="60">
        <v>1008644.4924491229</v>
      </c>
    </row>
    <row r="78" spans="2:8">
      <c r="B78" s="76"/>
      <c r="C78" s="76"/>
      <c r="D78" s="76"/>
      <c r="G78" s="61">
        <v>660</v>
      </c>
      <c r="H78" s="60">
        <v>1004178.3234829371</v>
      </c>
    </row>
    <row r="79" spans="2:8">
      <c r="B79" s="76"/>
      <c r="C79" s="76"/>
      <c r="D79" s="76"/>
      <c r="G79" s="61">
        <v>670</v>
      </c>
      <c r="H79" s="60">
        <v>999574.99043870345</v>
      </c>
    </row>
    <row r="80" spans="2:8">
      <c r="B80" s="76"/>
      <c r="C80" s="76"/>
      <c r="D80" s="76"/>
      <c r="G80" s="61">
        <v>680</v>
      </c>
      <c r="H80" s="60">
        <v>994851.51295467373</v>
      </c>
    </row>
    <row r="81" spans="2:8">
      <c r="B81" s="76"/>
      <c r="C81" s="76"/>
      <c r="D81" s="76"/>
      <c r="G81" s="61">
        <v>690</v>
      </c>
      <c r="H81" s="60">
        <v>990023.32329994719</v>
      </c>
    </row>
    <row r="82" spans="2:8">
      <c r="B82" s="76"/>
      <c r="C82" s="76"/>
      <c r="D82" s="76"/>
      <c r="G82" s="61">
        <v>700</v>
      </c>
      <c r="H82" s="60">
        <v>985104.42081539321</v>
      </c>
    </row>
    <row r="83" spans="2:8">
      <c r="B83" s="76"/>
      <c r="C83" s="76"/>
      <c r="D83" s="76"/>
      <c r="G83" s="61">
        <v>710</v>
      </c>
      <c r="H83" s="60">
        <v>980107.50995916908</v>
      </c>
    </row>
    <row r="84" spans="2:8">
      <c r="B84" s="76"/>
      <c r="C84" s="76"/>
      <c r="D84" s="76"/>
      <c r="G84" s="61">
        <v>720</v>
      </c>
      <c r="H84" s="60">
        <v>975044.1238656675</v>
      </c>
    </row>
    <row r="85" spans="2:8">
      <c r="B85" s="76"/>
      <c r="C85" s="76"/>
      <c r="D85" s="76"/>
      <c r="G85" s="61">
        <v>730</v>
      </c>
      <c r="H85" s="60">
        <v>969924.73508398188</v>
      </c>
    </row>
    <row r="86" spans="2:8">
      <c r="B86" s="76"/>
      <c r="C86" s="76"/>
      <c r="D86" s="76"/>
      <c r="G86" s="61">
        <v>740</v>
      </c>
      <c r="H86" s="60">
        <v>964758.8549528002</v>
      </c>
    </row>
    <row r="87" spans="2:8">
      <c r="B87" s="76"/>
      <c r="C87" s="76"/>
      <c r="D87" s="76"/>
      <c r="G87" s="61">
        <v>750</v>
      </c>
      <c r="H87" s="60">
        <v>959555.12288789009</v>
      </c>
    </row>
    <row r="88" spans="2:8">
      <c r="B88" s="76"/>
      <c r="C88" s="76"/>
      <c r="D88" s="76"/>
      <c r="G88" s="61">
        <v>760</v>
      </c>
      <c r="H88" s="60">
        <v>954321.38670201262</v>
      </c>
    </row>
    <row r="89" spans="2:8">
      <c r="B89" s="76"/>
      <c r="C89" s="76"/>
      <c r="D89" s="76"/>
      <c r="G89" s="61">
        <v>770</v>
      </c>
      <c r="H89" s="60">
        <v>949064.7749414182</v>
      </c>
    </row>
    <row r="90" spans="2:8">
      <c r="B90" s="76"/>
      <c r="C90" s="76"/>
      <c r="D90" s="76"/>
      <c r="G90" s="61">
        <v>780</v>
      </c>
      <c r="H90" s="60">
        <v>943791.76210536808</v>
      </c>
    </row>
    <row r="91" spans="2:8">
      <c r="B91" s="76"/>
      <c r="C91" s="76"/>
      <c r="D91" s="76"/>
      <c r="G91" s="61">
        <v>790</v>
      </c>
      <c r="H91" s="60">
        <v>938508.22751260083</v>
      </c>
    </row>
    <row r="92" spans="2:8">
      <c r="B92" s="76"/>
      <c r="C92" s="76"/>
      <c r="D92" s="76"/>
      <c r="G92" s="61">
        <v>800</v>
      </c>
      <c r="H92" s="60">
        <v>933219.50848926988</v>
      </c>
    </row>
    <row r="93" spans="2:8">
      <c r="B93" s="76"/>
      <c r="C93" s="76"/>
      <c r="D93" s="76"/>
      <c r="G93" s="61">
        <v>810</v>
      </c>
      <c r="H93" s="60">
        <v>927930.44847494666</v>
      </c>
    </row>
    <row r="94" spans="2:8">
      <c r="B94" s="76"/>
      <c r="C94" s="76"/>
      <c r="D94" s="76"/>
      <c r="G94" s="61">
        <v>820</v>
      </c>
      <c r="H94" s="60">
        <v>922645.44057495799</v>
      </c>
    </row>
    <row r="95" spans="2:8">
      <c r="B95" s="76"/>
      <c r="C95" s="76"/>
      <c r="D95" s="76"/>
      <c r="G95" s="61">
        <v>830</v>
      </c>
      <c r="H95" s="60">
        <v>917368.46702761366</v>
      </c>
    </row>
    <row r="96" spans="2:8">
      <c r="B96" s="76"/>
      <c r="C96" s="76"/>
      <c r="D96" s="76"/>
      <c r="G96" s="61">
        <v>840</v>
      </c>
      <c r="H96" s="60">
        <v>912103.13500239153</v>
      </c>
    </row>
    <row r="97" spans="2:8">
      <c r="B97" s="76"/>
      <c r="C97" s="76"/>
      <c r="D97" s="76"/>
      <c r="G97" s="61">
        <v>850</v>
      </c>
      <c r="H97" s="60">
        <v>906852.70909909625</v>
      </c>
    </row>
    <row r="98" spans="2:8">
      <c r="B98" s="76"/>
      <c r="C98" s="76"/>
      <c r="D98" s="76"/>
      <c r="G98" s="61">
        <v>860</v>
      </c>
      <c r="H98" s="60">
        <v>901620.14087741717</v>
      </c>
    </row>
    <row r="99" spans="2:8">
      <c r="B99" s="76"/>
      <c r="C99" s="76"/>
      <c r="D99" s="76"/>
      <c r="G99" s="61">
        <v>870</v>
      </c>
      <c r="H99" s="60">
        <v>896408.09571059258</v>
      </c>
    </row>
    <row r="100" spans="2:8">
      <c r="B100" s="76"/>
      <c r="C100" s="76"/>
      <c r="D100" s="76"/>
      <c r="G100" s="61">
        <v>880</v>
      </c>
      <c r="H100" s="60">
        <v>891218.97722535138</v>
      </c>
    </row>
    <row r="101" spans="2:8">
      <c r="B101" s="76"/>
      <c r="C101" s="76"/>
      <c r="D101" s="76"/>
      <c r="G101" s="61">
        <v>890</v>
      </c>
      <c r="H101" s="60">
        <v>886054.94956237264</v>
      </c>
    </row>
    <row r="102" spans="2:8">
      <c r="B102" s="76"/>
      <c r="C102" s="76"/>
      <c r="D102" s="76"/>
      <c r="G102" s="61">
        <v>900</v>
      </c>
      <c r="H102" s="60">
        <v>880917.95766693447</v>
      </c>
    </row>
    <row r="103" spans="2:8">
      <c r="B103" s="76"/>
      <c r="C103" s="76"/>
      <c r="D103" s="76"/>
      <c r="G103" s="61">
        <v>910</v>
      </c>
      <c r="H103" s="60">
        <v>875809.74579744879</v>
      </c>
    </row>
    <row r="104" spans="2:8">
      <c r="B104" s="76"/>
      <c r="C104" s="76"/>
      <c r="D104" s="76"/>
      <c r="G104" s="61">
        <v>920</v>
      </c>
      <c r="H104" s="60">
        <v>870731.87442029815</v>
      </c>
    </row>
    <row r="105" spans="2:8">
      <c r="B105" s="76"/>
      <c r="C105" s="76"/>
      <c r="D105" s="76"/>
      <c r="G105" s="61">
        <v>930</v>
      </c>
      <c r="H105" s="60">
        <v>865685.73564207088</v>
      </c>
    </row>
    <row r="106" spans="2:8">
      <c r="B106" s="76"/>
      <c r="C106" s="76"/>
      <c r="D106" s="76"/>
      <c r="G106" s="61">
        <v>940</v>
      </c>
      <c r="H106" s="60">
        <v>860672.56731504342</v>
      </c>
    </row>
    <row r="107" spans="2:8">
      <c r="B107" s="76"/>
      <c r="C107" s="76"/>
      <c r="D107" s="76"/>
      <c r="G107" s="61">
        <v>950</v>
      </c>
      <c r="H107" s="60">
        <v>855693.46593807475</v>
      </c>
    </row>
    <row r="108" spans="2:8">
      <c r="B108" s="76"/>
      <c r="C108" s="76"/>
      <c r="D108" s="76"/>
      <c r="G108" s="61">
        <v>960</v>
      </c>
      <c r="H108" s="60">
        <v>850749.39846291335</v>
      </c>
    </row>
    <row r="109" spans="2:8">
      <c r="G109" s="61">
        <v>970</v>
      </c>
      <c r="H109" s="60">
        <v>845841.21310510824</v>
      </c>
    </row>
    <row r="110" spans="2:8">
      <c r="G110" s="61">
        <v>980</v>
      </c>
      <c r="H110" s="60">
        <v>840969.6492489638</v>
      </c>
    </row>
    <row r="111" spans="2:8">
      <c r="G111" s="61">
        <v>990</v>
      </c>
      <c r="H111" s="60">
        <v>836135.34652733605</v>
      </c>
    </row>
    <row r="112" spans="2:8">
      <c r="G112" s="61">
        <v>1000</v>
      </c>
      <c r="H112" s="60">
        <v>831338.85314930137</v>
      </c>
    </row>
    <row r="115" spans="2:14" ht="19.8">
      <c r="H115" s="75" t="s">
        <v>79</v>
      </c>
      <c r="I115" s="75"/>
      <c r="J115" s="75"/>
      <c r="K115" s="75"/>
      <c r="L115" s="75"/>
      <c r="M115" s="75"/>
      <c r="N115" s="75"/>
    </row>
    <row r="116" spans="2:14">
      <c r="B116" s="76" t="s">
        <v>88</v>
      </c>
      <c r="F116" s="74" t="s">
        <v>57</v>
      </c>
      <c r="G116" s="65">
        <f>B43</f>
        <v>1042213.0017719698</v>
      </c>
      <c r="H116" s="66">
        <v>250</v>
      </c>
      <c r="I116" s="66">
        <v>300</v>
      </c>
      <c r="J116" s="66">
        <v>350</v>
      </c>
      <c r="K116" s="66">
        <v>400</v>
      </c>
      <c r="L116" s="66">
        <v>450</v>
      </c>
      <c r="M116" s="66">
        <v>500</v>
      </c>
      <c r="N116" s="66">
        <v>550</v>
      </c>
    </row>
    <row r="117" spans="2:14">
      <c r="B117" s="76"/>
      <c r="F117" s="74"/>
      <c r="G117" s="16">
        <v>260</v>
      </c>
      <c r="H117" s="16">
        <f t="dataTable" ref="H117:N191" dt2D="1" dtr="1" r1="B36" r2="B37"/>
        <v>144859.72842847556</v>
      </c>
      <c r="I117" s="16">
        <v>-579438.91371390224</v>
      </c>
      <c r="J117" s="16">
        <v>-1303737.5558562791</v>
      </c>
      <c r="K117" s="16">
        <v>-2028036.1979986569</v>
      </c>
      <c r="L117" s="16">
        <v>-2752334.8401410338</v>
      </c>
      <c r="M117" s="16">
        <v>-3476633.4822834115</v>
      </c>
      <c r="N117" s="16">
        <v>-4200932.1244257884</v>
      </c>
    </row>
    <row r="118" spans="2:14">
      <c r="B118" s="76"/>
      <c r="F118" s="74"/>
      <c r="G118" s="16">
        <v>270</v>
      </c>
      <c r="H118" s="16">
        <v>269590.60184817808</v>
      </c>
      <c r="I118" s="16">
        <v>-404385.90277226688</v>
      </c>
      <c r="J118" s="16">
        <v>-1078362.4073927123</v>
      </c>
      <c r="K118" s="16">
        <v>-1752338.9120131573</v>
      </c>
      <c r="L118" s="16">
        <v>-2426315.4166336022</v>
      </c>
      <c r="M118" s="16">
        <v>-3100291.9212540481</v>
      </c>
      <c r="N118" s="16">
        <v>-3774268.4258744931</v>
      </c>
    </row>
    <row r="119" spans="2:14">
      <c r="B119" s="76"/>
      <c r="F119" s="74"/>
      <c r="G119" s="16">
        <v>280</v>
      </c>
      <c r="H119" s="16">
        <v>377277.18719872413</v>
      </c>
      <c r="I119" s="16">
        <v>-251518.12479914958</v>
      </c>
      <c r="J119" s="16">
        <v>-880313.43679702282</v>
      </c>
      <c r="K119" s="16">
        <v>-1509108.7487948965</v>
      </c>
      <c r="L119" s="16">
        <v>-2137904.0607927702</v>
      </c>
      <c r="M119" s="16">
        <v>-2766699.3727906439</v>
      </c>
      <c r="N119" s="16">
        <v>-3395494.6847885177</v>
      </c>
    </row>
    <row r="120" spans="2:14">
      <c r="B120" s="76"/>
      <c r="F120" s="74"/>
      <c r="G120" s="16">
        <v>290</v>
      </c>
      <c r="H120" s="16">
        <v>470458.61526328744</v>
      </c>
      <c r="I120" s="16">
        <v>-117614.65381582174</v>
      </c>
      <c r="J120" s="16">
        <v>-705687.9228949314</v>
      </c>
      <c r="K120" s="16">
        <v>-1293761.1919740411</v>
      </c>
      <c r="L120" s="16">
        <v>-1881834.4610531498</v>
      </c>
      <c r="M120" s="16">
        <v>-2469907.7301322594</v>
      </c>
      <c r="N120" s="16">
        <v>-3057980.9992113691</v>
      </c>
    </row>
    <row r="121" spans="2:14">
      <c r="B121" s="76"/>
      <c r="F121" s="74"/>
      <c r="G121" s="16">
        <v>300</v>
      </c>
      <c r="H121" s="16">
        <v>551238.40185229108</v>
      </c>
      <c r="I121" s="16">
        <v>0</v>
      </c>
      <c r="J121" s="16">
        <v>-551238.40185229108</v>
      </c>
      <c r="K121" s="16">
        <v>-1102476.8037045817</v>
      </c>
      <c r="L121" s="16">
        <v>-1653715.2055568728</v>
      </c>
      <c r="M121" s="16">
        <v>-2204953.6074091638</v>
      </c>
      <c r="N121" s="16">
        <v>-2756192.0092614549</v>
      </c>
    </row>
    <row r="122" spans="2:14">
      <c r="B122" s="76"/>
      <c r="F122" s="74"/>
      <c r="G122" s="16">
        <v>310</v>
      </c>
      <c r="H122" s="16">
        <v>621369.53021456813</v>
      </c>
      <c r="I122" s="16">
        <v>103561.58836909477</v>
      </c>
      <c r="J122" s="16">
        <v>-414246.3534763786</v>
      </c>
      <c r="K122" s="16">
        <v>-932054.2953218515</v>
      </c>
      <c r="L122" s="16">
        <v>-1449862.2371673249</v>
      </c>
      <c r="M122" s="16">
        <v>-1967670.1790127978</v>
      </c>
      <c r="N122" s="16">
        <v>-2485478.1208582716</v>
      </c>
    </row>
    <row r="123" spans="2:14">
      <c r="B123" s="76"/>
      <c r="F123" s="74"/>
      <c r="G123" s="16">
        <v>320</v>
      </c>
      <c r="H123" s="16">
        <v>682320.93416212313</v>
      </c>
      <c r="I123" s="16">
        <v>194948.83833203511</v>
      </c>
      <c r="J123" s="16">
        <v>-292423.2574980529</v>
      </c>
      <c r="K123" s="16">
        <v>-779795.35332814092</v>
      </c>
      <c r="L123" s="16">
        <v>-1267167.4491582289</v>
      </c>
      <c r="M123" s="16">
        <v>-1754539.5449883174</v>
      </c>
      <c r="N123" s="16">
        <v>-2241911.640818405</v>
      </c>
    </row>
    <row r="124" spans="2:14">
      <c r="B124" s="76"/>
      <c r="F124" s="74"/>
      <c r="G124" s="16">
        <v>330</v>
      </c>
      <c r="H124" s="16">
        <v>735329.86392835062</v>
      </c>
      <c r="I124" s="16">
        <v>275748.69897313137</v>
      </c>
      <c r="J124" s="16">
        <v>-183832.46598208742</v>
      </c>
      <c r="K124" s="16">
        <v>-643413.63093730668</v>
      </c>
      <c r="L124" s="16">
        <v>-1102994.7958925259</v>
      </c>
      <c r="M124" s="16">
        <v>-1562575.9608477447</v>
      </c>
      <c r="N124" s="16">
        <v>-2022157.125802964</v>
      </c>
    </row>
    <row r="125" spans="2:14">
      <c r="B125" s="76"/>
      <c r="F125" s="74"/>
      <c r="G125" s="16">
        <v>340</v>
      </c>
      <c r="H125" s="16">
        <v>781443.44106265297</v>
      </c>
      <c r="I125" s="16">
        <v>347308.19602784561</v>
      </c>
      <c r="J125" s="16">
        <v>-86827.049006961286</v>
      </c>
      <c r="K125" s="16">
        <v>-520962.29404176865</v>
      </c>
      <c r="L125" s="16">
        <v>-955097.53907657554</v>
      </c>
      <c r="M125" s="16">
        <v>-1389232.7841113824</v>
      </c>
      <c r="N125" s="16">
        <v>-1823368.0291461898</v>
      </c>
    </row>
    <row r="126" spans="2:14">
      <c r="B126" s="76"/>
      <c r="F126" s="74"/>
      <c r="G126" s="16">
        <v>350</v>
      </c>
      <c r="H126" s="16">
        <v>821551.86522268457</v>
      </c>
      <c r="I126" s="16">
        <v>410775.93261134205</v>
      </c>
      <c r="J126" s="16">
        <v>0</v>
      </c>
      <c r="K126" s="16">
        <v>-410775.93261134205</v>
      </c>
      <c r="L126" s="16">
        <v>-821551.86522268457</v>
      </c>
      <c r="M126" s="16">
        <v>-1232327.7978340266</v>
      </c>
      <c r="N126" s="16">
        <v>-1643103.7304453691</v>
      </c>
    </row>
    <row r="127" spans="2:14">
      <c r="B127" s="76"/>
      <c r="F127" s="74"/>
      <c r="G127" s="16">
        <v>360</v>
      </c>
      <c r="H127" s="16">
        <v>856415.12424477958</v>
      </c>
      <c r="I127" s="16">
        <v>467135.52231533453</v>
      </c>
      <c r="J127" s="16">
        <v>77855.920385889243</v>
      </c>
      <c r="K127" s="16">
        <v>-311423.68154355604</v>
      </c>
      <c r="L127" s="16">
        <v>-700703.28347300133</v>
      </c>
      <c r="M127" s="16">
        <v>-1089982.8854024466</v>
      </c>
      <c r="N127" s="16">
        <v>-1479262.4873318919</v>
      </c>
    </row>
    <row r="128" spans="2:14">
      <c r="B128" s="76"/>
      <c r="F128" s="74"/>
      <c r="G128" s="16">
        <v>370</v>
      </c>
      <c r="H128" s="16">
        <v>886684.61116254725</v>
      </c>
      <c r="I128" s="16">
        <v>517232.68984481925</v>
      </c>
      <c r="J128" s="16">
        <v>147780.76852709148</v>
      </c>
      <c r="K128" s="16">
        <v>-221671.15279063676</v>
      </c>
      <c r="L128" s="16">
        <v>-591123.07410836453</v>
      </c>
      <c r="M128" s="16">
        <v>-960574.9954260923</v>
      </c>
      <c r="N128" s="16">
        <v>-1330026.9167438205</v>
      </c>
    </row>
    <row r="129" spans="2:14">
      <c r="B129" s="76"/>
      <c r="F129" s="74"/>
      <c r="G129" s="16">
        <v>380</v>
      </c>
      <c r="H129" s="16">
        <v>912920.72098907013</v>
      </c>
      <c r="I129" s="16">
        <v>561797.36676250491</v>
      </c>
      <c r="J129" s="16">
        <v>210674.01253593946</v>
      </c>
      <c r="K129" s="16">
        <v>-140449.341690626</v>
      </c>
      <c r="L129" s="16">
        <v>-491572.69591719145</v>
      </c>
      <c r="M129" s="16">
        <v>-842696.05014375644</v>
      </c>
      <c r="N129" s="16">
        <v>-1193819.4043703219</v>
      </c>
    </row>
    <row r="130" spans="2:14">
      <c r="B130" s="76"/>
      <c r="F130" s="74"/>
      <c r="G130" s="16">
        <v>390</v>
      </c>
      <c r="H130" s="16">
        <v>935607.253438466</v>
      </c>
      <c r="I130" s="16">
        <v>601461.80578187108</v>
      </c>
      <c r="J130" s="16">
        <v>267316.35812527593</v>
      </c>
      <c r="K130" s="16">
        <v>-66829.08953131875</v>
      </c>
      <c r="L130" s="16">
        <v>-400974.5371879139</v>
      </c>
      <c r="M130" s="16">
        <v>-735119.98484450858</v>
      </c>
      <c r="N130" s="16">
        <v>-1069265.4325011037</v>
      </c>
    </row>
    <row r="131" spans="2:14">
      <c r="B131" s="76"/>
      <c r="F131" s="74"/>
      <c r="G131" s="16">
        <v>400</v>
      </c>
      <c r="H131" s="16">
        <v>955163.26238462282</v>
      </c>
      <c r="I131" s="16">
        <v>636775.50825641514</v>
      </c>
      <c r="J131" s="16">
        <v>318387.75412820745</v>
      </c>
      <c r="K131" s="16">
        <v>0</v>
      </c>
      <c r="L131" s="16">
        <v>-318387.75412820745</v>
      </c>
      <c r="M131" s="16">
        <v>-636775.50825641491</v>
      </c>
      <c r="N131" s="16">
        <v>-955163.26238462236</v>
      </c>
    </row>
    <row r="132" spans="2:14">
      <c r="B132" s="76"/>
      <c r="F132" s="74"/>
      <c r="G132" s="16">
        <v>410</v>
      </c>
      <c r="H132" s="16">
        <v>971952.85243747453</v>
      </c>
      <c r="I132" s="16">
        <v>668217.58605076349</v>
      </c>
      <c r="J132" s="16">
        <v>364482.31966405269</v>
      </c>
      <c r="K132" s="16">
        <v>60747.053277342115</v>
      </c>
      <c r="L132" s="16">
        <v>-242988.21310936892</v>
      </c>
      <c r="M132" s="16">
        <v>-546723.4794960795</v>
      </c>
      <c r="N132" s="16">
        <v>-850458.74588279054</v>
      </c>
    </row>
    <row r="133" spans="2:14">
      <c r="B133" s="76"/>
      <c r="F133" s="74"/>
      <c r="G133" s="16">
        <v>420</v>
      </c>
      <c r="H133" s="16">
        <v>986293.31587235699</v>
      </c>
      <c r="I133" s="16">
        <v>696207.04649813427</v>
      </c>
      <c r="J133" s="16">
        <v>406120.77712391177</v>
      </c>
      <c r="K133" s="16">
        <v>116034.50774968928</v>
      </c>
      <c r="L133" s="16">
        <v>-174051.76162453368</v>
      </c>
      <c r="M133" s="16">
        <v>-464138.03099875618</v>
      </c>
      <c r="N133" s="16">
        <v>-754224.30037297867</v>
      </c>
    </row>
    <row r="134" spans="2:14">
      <c r="B134" s="76"/>
      <c r="F134" s="74"/>
      <c r="G134" s="16">
        <v>430</v>
      </c>
      <c r="H134" s="16">
        <v>998461.92082203622</v>
      </c>
      <c r="I134" s="16">
        <v>721111.38726035948</v>
      </c>
      <c r="J134" s="16">
        <v>443760.85369868297</v>
      </c>
      <c r="K134" s="16">
        <v>166410.32013700623</v>
      </c>
      <c r="L134" s="16">
        <v>-110940.21342467051</v>
      </c>
      <c r="M134" s="16">
        <v>-388290.74698634725</v>
      </c>
      <c r="N134" s="16">
        <v>-665641.28054802399</v>
      </c>
    </row>
    <row r="135" spans="2:14">
      <c r="B135" s="76"/>
      <c r="F135" s="74"/>
      <c r="G135" s="16">
        <v>440</v>
      </c>
      <c r="H135" s="16">
        <v>1008701.5979665397</v>
      </c>
      <c r="I135" s="16">
        <v>743253.80902797659</v>
      </c>
      <c r="J135" s="16">
        <v>477806.02008941351</v>
      </c>
      <c r="K135" s="16">
        <v>212358.23115085065</v>
      </c>
      <c r="L135" s="16">
        <v>-53089.557787712663</v>
      </c>
      <c r="M135" s="16">
        <v>-318537.34672627551</v>
      </c>
      <c r="N135" s="16">
        <v>-583985.13566483883</v>
      </c>
    </row>
    <row r="136" spans="2:14">
      <c r="B136" s="76"/>
      <c r="F136" s="74"/>
      <c r="G136" s="16">
        <v>450</v>
      </c>
      <c r="H136" s="16">
        <v>1017225.7233983984</v>
      </c>
      <c r="I136" s="16">
        <v>762919.29254879872</v>
      </c>
      <c r="J136" s="16">
        <v>508612.86169919907</v>
      </c>
      <c r="K136" s="16">
        <v>254306.43084959942</v>
      </c>
      <c r="L136" s="16">
        <v>0</v>
      </c>
      <c r="M136" s="16">
        <v>-254306.43084959965</v>
      </c>
      <c r="N136" s="16">
        <v>-508612.8616991993</v>
      </c>
    </row>
    <row r="137" spans="2:14">
      <c r="B137" s="76"/>
      <c r="F137" s="74"/>
      <c r="G137" s="16">
        <v>460</v>
      </c>
      <c r="H137" s="16">
        <v>1024222.1565401531</v>
      </c>
      <c r="I137" s="16">
        <v>780359.73831630708</v>
      </c>
      <c r="J137" s="16">
        <v>536497.3200924613</v>
      </c>
      <c r="K137" s="16">
        <v>292634.9018686153</v>
      </c>
      <c r="L137" s="16">
        <v>48772.483644769527</v>
      </c>
      <c r="M137" s="16">
        <v>-195089.93457907671</v>
      </c>
      <c r="N137" s="16">
        <v>-438952.35280292248</v>
      </c>
    </row>
    <row r="138" spans="2:14">
      <c r="B138" s="76"/>
      <c r="F138" s="74"/>
      <c r="G138" s="16">
        <v>470</v>
      </c>
      <c r="H138" s="16">
        <v>1029856.6614397548</v>
      </c>
      <c r="I138" s="16">
        <v>795798.32929435605</v>
      </c>
      <c r="J138" s="16">
        <v>561739.9971489571</v>
      </c>
      <c r="K138" s="16">
        <v>327681.66500355839</v>
      </c>
      <c r="L138" s="16">
        <v>93623.332858159672</v>
      </c>
      <c r="M138" s="16">
        <v>-140434.99928723928</v>
      </c>
      <c r="N138" s="16">
        <v>-374493.33143263776</v>
      </c>
    </row>
    <row r="139" spans="2:14">
      <c r="B139" s="76"/>
      <c r="F139" s="74"/>
      <c r="G139" s="16">
        <v>480</v>
      </c>
      <c r="H139" s="16">
        <v>1034275.8155834542</v>
      </c>
      <c r="I139" s="16">
        <v>809433.24697835557</v>
      </c>
      <c r="J139" s="16">
        <v>584590.67837325693</v>
      </c>
      <c r="K139" s="16">
        <v>359748.10976815806</v>
      </c>
      <c r="L139" s="16">
        <v>134905.54116305942</v>
      </c>
      <c r="M139" s="16">
        <v>-89937.027442039456</v>
      </c>
      <c r="N139" s="16">
        <v>-314779.59604713786</v>
      </c>
    </row>
    <row r="140" spans="2:14">
      <c r="B140" s="76"/>
      <c r="F140" s="74"/>
      <c r="G140" s="16">
        <v>490</v>
      </c>
      <c r="H140" s="16">
        <v>1037609.4911199291</v>
      </c>
      <c r="I140" s="16">
        <v>821440.84713661065</v>
      </c>
      <c r="J140" s="16">
        <v>605272.20315329218</v>
      </c>
      <c r="K140" s="16">
        <v>389103.55916997371</v>
      </c>
      <c r="L140" s="16">
        <v>172934.91518665501</v>
      </c>
      <c r="M140" s="16">
        <v>-43233.728796663694</v>
      </c>
      <c r="N140" s="16">
        <v>-259402.37277998216</v>
      </c>
    </row>
    <row r="141" spans="2:14">
      <c r="B141" s="76"/>
      <c r="F141" s="74"/>
      <c r="G141" s="16">
        <v>500</v>
      </c>
      <c r="H141" s="16">
        <v>1039972.9779989794</v>
      </c>
      <c r="I141" s="16">
        <v>831978.3823991837</v>
      </c>
      <c r="J141" s="16">
        <v>623983.78679938777</v>
      </c>
      <c r="K141" s="16">
        <v>415989.19119959185</v>
      </c>
      <c r="L141" s="16">
        <v>207994.59559979592</v>
      </c>
      <c r="M141" s="16">
        <v>0</v>
      </c>
      <c r="N141" s="16">
        <v>-207994.59559979569</v>
      </c>
    </row>
    <row r="142" spans="2:14">
      <c r="B142" s="76"/>
      <c r="F142" s="74"/>
      <c r="G142" s="16">
        <v>510</v>
      </c>
      <c r="H142" s="16">
        <v>1041468.8061629091</v>
      </c>
      <c r="I142" s="16">
        <v>841186.34343927284</v>
      </c>
      <c r="J142" s="16">
        <v>640903.8807156363</v>
      </c>
      <c r="K142" s="16">
        <v>440621.417992</v>
      </c>
      <c r="L142" s="16">
        <v>240338.9552683637</v>
      </c>
      <c r="M142" s="16">
        <v>40056.4925447274</v>
      </c>
      <c r="N142" s="16">
        <v>-160225.97017890913</v>
      </c>
    </row>
    <row r="143" spans="2:14">
      <c r="B143" s="76"/>
      <c r="F143" s="74"/>
      <c r="G143" s="16">
        <v>520</v>
      </c>
      <c r="H143" s="16">
        <v>1042188.3139489595</v>
      </c>
      <c r="I143" s="16">
        <v>849190.47803248558</v>
      </c>
      <c r="J143" s="16">
        <v>656192.64211601159</v>
      </c>
      <c r="K143" s="16">
        <v>463194.80619953759</v>
      </c>
      <c r="L143" s="16">
        <v>270196.97028306359</v>
      </c>
      <c r="M143" s="16">
        <v>77199.134366589598</v>
      </c>
      <c r="N143" s="16">
        <v>-115798.70154988416</v>
      </c>
    </row>
    <row r="144" spans="2:14">
      <c r="B144" s="76"/>
      <c r="F144" s="74"/>
      <c r="G144" s="16">
        <v>530</v>
      </c>
      <c r="H144" s="16">
        <v>1042213.0017719698</v>
      </c>
      <c r="I144" s="16">
        <v>856103.53716983227</v>
      </c>
      <c r="J144" s="16">
        <v>669994.07256769482</v>
      </c>
      <c r="K144" s="16">
        <v>483884.60796555737</v>
      </c>
      <c r="L144" s="16">
        <v>297775.14336341992</v>
      </c>
      <c r="M144" s="16">
        <v>111665.67876128247</v>
      </c>
      <c r="N144" s="16">
        <v>-74443.78584085498</v>
      </c>
    </row>
    <row r="145" spans="2:14">
      <c r="B145" s="76"/>
      <c r="F145" s="74"/>
      <c r="G145" s="16">
        <v>540</v>
      </c>
      <c r="H145" s="16">
        <v>1041615.7035724644</v>
      </c>
      <c r="I145" s="16">
        <v>862026.78916341881</v>
      </c>
      <c r="J145" s="16">
        <v>682437.87475437322</v>
      </c>
      <c r="K145" s="16">
        <v>502848.96034532762</v>
      </c>
      <c r="L145" s="16">
        <v>323260.04593628203</v>
      </c>
      <c r="M145" s="16">
        <v>143671.13152723666</v>
      </c>
      <c r="N145" s="16">
        <v>-35917.782881808933</v>
      </c>
    </row>
    <row r="146" spans="2:14">
      <c r="B146" s="76"/>
      <c r="F146" s="74"/>
      <c r="G146" s="16">
        <v>550</v>
      </c>
      <c r="H146" s="16">
        <v>1040461.6031350964</v>
      </c>
      <c r="I146" s="16">
        <v>867051.33594591368</v>
      </c>
      <c r="J146" s="16">
        <v>693641.06875673099</v>
      </c>
      <c r="K146" s="16">
        <v>520230.80156754819</v>
      </c>
      <c r="L146" s="16">
        <v>346820.53437836538</v>
      </c>
      <c r="M146" s="16">
        <v>173410.26718918281</v>
      </c>
      <c r="N146" s="16">
        <v>0</v>
      </c>
    </row>
    <row r="147" spans="2:14">
      <c r="B147" s="76"/>
      <c r="F147" s="74"/>
      <c r="G147" s="16">
        <v>560</v>
      </c>
      <c r="H147" s="16">
        <v>1038809.1179690239</v>
      </c>
      <c r="I147" s="16">
        <v>871259.26023208455</v>
      </c>
      <c r="J147" s="16">
        <v>703709.4024951451</v>
      </c>
      <c r="K147" s="16">
        <v>536159.544758206</v>
      </c>
      <c r="L147" s="16">
        <v>368609.68702126667</v>
      </c>
      <c r="M147" s="16">
        <v>201059.82928432734</v>
      </c>
      <c r="N147" s="16">
        <v>33509.971547388006</v>
      </c>
    </row>
    <row r="148" spans="2:14">
      <c r="B148" s="76"/>
      <c r="F148" s="74"/>
      <c r="G148" s="16">
        <v>570</v>
      </c>
      <c r="H148" s="16">
        <v>1036710.669808225</v>
      </c>
      <c r="I148" s="16">
        <v>874724.6276506898</v>
      </c>
      <c r="J148" s="16">
        <v>712738.58549315459</v>
      </c>
      <c r="K148" s="16">
        <v>550752.54333561938</v>
      </c>
      <c r="L148" s="16">
        <v>388766.50117808441</v>
      </c>
      <c r="M148" s="16">
        <v>226780.4590205492</v>
      </c>
      <c r="N148" s="16">
        <v>64794.41686301399</v>
      </c>
    </row>
    <row r="149" spans="2:14">
      <c r="B149" s="76"/>
      <c r="F149" s="74"/>
      <c r="G149" s="16">
        <v>580</v>
      </c>
      <c r="H149" s="16">
        <v>1034213.3577876764</v>
      </c>
      <c r="I149" s="16">
        <v>877514.36418348295</v>
      </c>
      <c r="J149" s="16">
        <v>720815.37057928951</v>
      </c>
      <c r="K149" s="16">
        <v>564116.37697509606</v>
      </c>
      <c r="L149" s="16">
        <v>407417.38337090285</v>
      </c>
      <c r="M149" s="16">
        <v>250718.38976670941</v>
      </c>
      <c r="N149" s="16">
        <v>94019.396162515972</v>
      </c>
    </row>
    <row r="150" spans="2:14">
      <c r="B150" s="76"/>
      <c r="F150" s="74"/>
      <c r="G150" s="16">
        <v>590</v>
      </c>
      <c r="H150" s="16">
        <v>1031359.5478624469</v>
      </c>
      <c r="I150" s="16">
        <v>879689.02611796942</v>
      </c>
      <c r="J150" s="16">
        <v>728018.50437349197</v>
      </c>
      <c r="K150" s="16">
        <v>576347.98262901441</v>
      </c>
      <c r="L150" s="16">
        <v>424677.46088453708</v>
      </c>
      <c r="M150" s="16">
        <v>273006.93914005952</v>
      </c>
      <c r="N150" s="16">
        <v>121336.41739558196</v>
      </c>
    </row>
    <row r="151" spans="2:14">
      <c r="B151" s="76"/>
      <c r="F151" s="74"/>
      <c r="G151" s="16">
        <v>600</v>
      </c>
      <c r="H151" s="16">
        <v>1028187.3899667513</v>
      </c>
      <c r="I151" s="16">
        <v>881303.47711435833</v>
      </c>
      <c r="J151" s="16">
        <v>734419.56426196522</v>
      </c>
      <c r="K151" s="16">
        <v>587535.65140957222</v>
      </c>
      <c r="L151" s="16">
        <v>440651.73855717899</v>
      </c>
      <c r="M151" s="16">
        <v>293767.825704786</v>
      </c>
      <c r="N151" s="16">
        <v>146883.912852393</v>
      </c>
    </row>
    <row r="152" spans="2:14">
      <c r="B152" s="76"/>
      <c r="F152" s="74"/>
      <c r="G152" s="16">
        <v>610</v>
      </c>
      <c r="H152" s="16">
        <v>1024731.2726827315</v>
      </c>
      <c r="I152" s="16">
        <v>882407.48481012986</v>
      </c>
      <c r="J152" s="16">
        <v>740083.69693752832</v>
      </c>
      <c r="K152" s="16">
        <v>597759.90906492667</v>
      </c>
      <c r="L152" s="16">
        <v>455436.12119232514</v>
      </c>
      <c r="M152" s="16">
        <v>313112.33331972361</v>
      </c>
      <c r="N152" s="16">
        <v>170788.54544712184</v>
      </c>
    </row>
    <row r="153" spans="2:14">
      <c r="B153" s="76"/>
      <c r="F153" s="74"/>
      <c r="G153" s="16">
        <v>620</v>
      </c>
      <c r="H153" s="16">
        <v>1021022.2237432048</v>
      </c>
      <c r="I153" s="16">
        <v>883046.24756169063</v>
      </c>
      <c r="J153" s="16">
        <v>745070.27138017653</v>
      </c>
      <c r="K153" s="16">
        <v>607094.29519866221</v>
      </c>
      <c r="L153" s="16">
        <v>469118.31901714811</v>
      </c>
      <c r="M153" s="16">
        <v>331142.34283563402</v>
      </c>
      <c r="N153" s="16">
        <v>193166.36665411969</v>
      </c>
    </row>
    <row r="154" spans="2:14">
      <c r="B154" s="76"/>
      <c r="F154" s="74"/>
      <c r="G154" s="16">
        <v>630</v>
      </c>
      <c r="H154" s="16">
        <v>1017088.2634793159</v>
      </c>
      <c r="I154" s="67">
        <v>883260.86038993229</v>
      </c>
      <c r="J154" s="16">
        <v>749433.45730054856</v>
      </c>
      <c r="K154" s="16">
        <v>615606.05421116482</v>
      </c>
      <c r="L154" s="16">
        <v>481778.65112178121</v>
      </c>
      <c r="M154" s="16">
        <v>347951.24803239759</v>
      </c>
      <c r="N154" s="16">
        <v>214123.84494301397</v>
      </c>
    </row>
    <row r="155" spans="2:14">
      <c r="B155" s="76"/>
      <c r="F155" s="74"/>
      <c r="G155" s="16">
        <v>640</v>
      </c>
      <c r="H155" s="16">
        <v>1012954.7173026291</v>
      </c>
      <c r="I155" s="16">
        <v>883088.7279048562</v>
      </c>
      <c r="J155" s="16">
        <v>753222.73850708327</v>
      </c>
      <c r="K155" s="16">
        <v>623356.74910931021</v>
      </c>
      <c r="L155" s="16">
        <v>493490.75971153728</v>
      </c>
      <c r="M155" s="16">
        <v>363624.77031376422</v>
      </c>
      <c r="N155" s="16">
        <v>233758.7809159914</v>
      </c>
    </row>
    <row r="156" spans="2:14">
      <c r="B156" s="76"/>
      <c r="F156" s="74"/>
      <c r="G156" s="16">
        <v>650</v>
      </c>
      <c r="H156" s="16">
        <v>1008644.4924491229</v>
      </c>
      <c r="I156" s="16">
        <v>882563.93089298252</v>
      </c>
      <c r="J156" s="16">
        <v>756483.36933684221</v>
      </c>
      <c r="K156" s="16">
        <v>630402.80778070178</v>
      </c>
      <c r="L156" s="16">
        <v>504322.24622456147</v>
      </c>
      <c r="M156" s="16">
        <v>378241.68466842105</v>
      </c>
      <c r="N156" s="16">
        <v>252161.12311228062</v>
      </c>
    </row>
    <row r="157" spans="2:14">
      <c r="B157" s="76"/>
      <c r="F157" s="74"/>
      <c r="G157" s="16">
        <v>660</v>
      </c>
      <c r="H157" s="16">
        <v>1004178.3234829371</v>
      </c>
      <c r="I157" s="16">
        <v>881717.55232648132</v>
      </c>
      <c r="J157" s="16">
        <v>759256.78117002558</v>
      </c>
      <c r="K157" s="16">
        <v>636796.01001356984</v>
      </c>
      <c r="L157" s="16">
        <v>514335.23885711422</v>
      </c>
      <c r="M157" s="16">
        <v>391874.46770065837</v>
      </c>
      <c r="N157" s="16">
        <v>269413.69654420274</v>
      </c>
    </row>
    <row r="158" spans="2:14">
      <c r="B158" s="76"/>
      <c r="F158" s="74"/>
      <c r="G158" s="16">
        <v>670</v>
      </c>
      <c r="H158" s="16">
        <v>999574.99043870345</v>
      </c>
      <c r="I158" s="16">
        <v>880577.96776742931</v>
      </c>
      <c r="J158" s="16">
        <v>761580.94509615505</v>
      </c>
      <c r="K158" s="16">
        <v>642583.92242488079</v>
      </c>
      <c r="L158" s="16">
        <v>523586.89975360665</v>
      </c>
      <c r="M158" s="16">
        <v>404589.87708233227</v>
      </c>
      <c r="N158" s="16">
        <v>285592.85441105813</v>
      </c>
    </row>
    <row r="159" spans="2:14">
      <c r="B159" s="76"/>
      <c r="F159" s="74"/>
      <c r="G159" s="16">
        <v>680</v>
      </c>
      <c r="H159" s="16">
        <v>994851.51295467373</v>
      </c>
      <c r="I159" s="16">
        <v>879171.10447157209</v>
      </c>
      <c r="J159" s="16">
        <v>763490.69598847057</v>
      </c>
      <c r="K159" s="16">
        <v>647810.28750536893</v>
      </c>
      <c r="L159" s="16">
        <v>532129.8790222673</v>
      </c>
      <c r="M159" s="16">
        <v>416449.47053916566</v>
      </c>
      <c r="N159" s="16">
        <v>300769.06205606414</v>
      </c>
    </row>
    <row r="160" spans="2:14">
      <c r="B160" s="76"/>
      <c r="F160" s="74"/>
      <c r="G160" s="16">
        <v>690</v>
      </c>
      <c r="H160" s="16">
        <v>990023.32329994719</v>
      </c>
      <c r="I160" s="16">
        <v>877520.67292495316</v>
      </c>
      <c r="J160" s="16">
        <v>765018.02254995925</v>
      </c>
      <c r="K160" s="16">
        <v>652515.37217496522</v>
      </c>
      <c r="L160" s="16">
        <v>540012.72179997119</v>
      </c>
      <c r="M160" s="16">
        <v>427510.07142497716</v>
      </c>
      <c r="N160" s="16">
        <v>315007.42104998324</v>
      </c>
    </row>
    <row r="161" spans="2:14">
      <c r="B161" s="76"/>
      <c r="F161" s="74"/>
      <c r="G161" s="16">
        <v>700</v>
      </c>
      <c r="H161" s="16">
        <v>985104.42081539321</v>
      </c>
      <c r="I161" s="16">
        <v>875648.37405812729</v>
      </c>
      <c r="J161" s="16">
        <v>766192.32730086136</v>
      </c>
      <c r="K161" s="16">
        <v>656736.28054359555</v>
      </c>
      <c r="L161" s="16">
        <v>547280.23378632963</v>
      </c>
      <c r="M161" s="16">
        <v>437824.1870290637</v>
      </c>
      <c r="N161" s="16">
        <v>328368.14027179778</v>
      </c>
    </row>
    <row r="162" spans="2:14">
      <c r="B162" s="76"/>
      <c r="F162" s="74"/>
      <c r="G162" s="16">
        <v>710</v>
      </c>
      <c r="H162" s="16">
        <v>980107.50995916908</v>
      </c>
      <c r="I162" s="16">
        <v>873574.08496360714</v>
      </c>
      <c r="J162" s="16">
        <v>767040.65996804531</v>
      </c>
      <c r="K162" s="16">
        <v>660507.23497248348</v>
      </c>
      <c r="L162" s="16">
        <v>553973.80997692165</v>
      </c>
      <c r="M162" s="16">
        <v>447440.38498135982</v>
      </c>
      <c r="N162" s="16">
        <v>340906.95998579799</v>
      </c>
    </row>
    <row r="163" spans="2:14">
      <c r="B163" s="76"/>
      <c r="F163" s="74"/>
      <c r="G163" s="16">
        <v>720</v>
      </c>
      <c r="H163" s="16">
        <v>975044.1238656675</v>
      </c>
      <c r="I163" s="16">
        <v>871316.02558208595</v>
      </c>
      <c r="J163" s="16">
        <v>767587.92729850428</v>
      </c>
      <c r="K163" s="16">
        <v>663859.82901492261</v>
      </c>
      <c r="L163" s="16">
        <v>560131.73073134094</v>
      </c>
      <c r="M163" s="16">
        <v>456403.63244775927</v>
      </c>
      <c r="N163" s="16">
        <v>352675.53416417772</v>
      </c>
    </row>
    <row r="164" spans="2:14">
      <c r="B164" s="76"/>
      <c r="F164" s="74"/>
      <c r="G164" s="16">
        <v>730</v>
      </c>
      <c r="H164" s="16">
        <v>969924.73508398188</v>
      </c>
      <c r="I164" s="16">
        <v>868890.90851273388</v>
      </c>
      <c r="J164" s="16">
        <v>767857.08194148575</v>
      </c>
      <c r="K164" s="16">
        <v>666823.25537023752</v>
      </c>
      <c r="L164" s="16">
        <v>565789.42879898939</v>
      </c>
      <c r="M164" s="16">
        <v>464755.60222774127</v>
      </c>
      <c r="N164" s="16">
        <v>363721.77565649315</v>
      </c>
    </row>
    <row r="165" spans="2:14">
      <c r="B165" s="76"/>
      <c r="F165" s="74"/>
      <c r="G165" s="16">
        <v>740</v>
      </c>
      <c r="H165" s="16">
        <v>964758.8549528002</v>
      </c>
      <c r="I165" s="16">
        <v>866314.07383516757</v>
      </c>
      <c r="J165" s="16">
        <v>767869.29271753482</v>
      </c>
      <c r="K165" s="16">
        <v>669424.51159990218</v>
      </c>
      <c r="L165" s="16">
        <v>570979.73048226954</v>
      </c>
      <c r="M165" s="16">
        <v>472534.94936463679</v>
      </c>
      <c r="N165" s="16">
        <v>374090.16824700404</v>
      </c>
    </row>
    <row r="166" spans="2:14">
      <c r="B166" s="76"/>
      <c r="F166" s="74"/>
      <c r="G166" s="16">
        <v>750</v>
      </c>
      <c r="H166" s="16">
        <v>959555.12288789009</v>
      </c>
      <c r="I166" s="16">
        <v>863599.61059910117</v>
      </c>
      <c r="J166" s="16">
        <v>767644.09831031214</v>
      </c>
      <c r="K166" s="16">
        <v>671688.58602152311</v>
      </c>
      <c r="L166" s="16">
        <v>575733.07373273408</v>
      </c>
      <c r="M166" s="16">
        <v>479777.56144394504</v>
      </c>
      <c r="N166" s="16">
        <v>383822.04915515613</v>
      </c>
    </row>
    <row r="167" spans="2:14">
      <c r="B167" s="76"/>
      <c r="F167" s="74"/>
      <c r="G167" s="16">
        <v>760</v>
      </c>
      <c r="H167" s="16">
        <v>954321.38670201262</v>
      </c>
      <c r="I167" s="16">
        <v>860760.4664371094</v>
      </c>
      <c r="J167" s="16">
        <v>767199.54617220617</v>
      </c>
      <c r="K167" s="16">
        <v>673638.62590730307</v>
      </c>
      <c r="L167" s="16">
        <v>580077.70564239984</v>
      </c>
      <c r="M167" s="16">
        <v>486516.78537749662</v>
      </c>
      <c r="N167" s="16">
        <v>392955.8651125934</v>
      </c>
    </row>
    <row r="168" spans="2:14">
      <c r="B168" s="76"/>
      <c r="F168" s="74"/>
      <c r="G168" s="16">
        <v>770</v>
      </c>
      <c r="H168" s="16">
        <v>949064.7749414182</v>
      </c>
      <c r="I168" s="16">
        <v>857808.54658166645</v>
      </c>
      <c r="J168" s="16">
        <v>766552.3182219147</v>
      </c>
      <c r="K168" s="16">
        <v>675296.08986216295</v>
      </c>
      <c r="L168" s="16">
        <v>584039.86150241119</v>
      </c>
      <c r="M168" s="16">
        <v>492783.63314265944</v>
      </c>
      <c r="N168" s="16">
        <v>401527.40478290769</v>
      </c>
    </row>
    <row r="169" spans="2:14">
      <c r="B169" s="76"/>
      <c r="F169" s="74"/>
      <c r="G169" s="16">
        <v>780</v>
      </c>
      <c r="H169" s="16">
        <v>943791.76210536808</v>
      </c>
      <c r="I169" s="16">
        <v>854754.80341618229</v>
      </c>
      <c r="J169" s="16">
        <v>765717.84472699661</v>
      </c>
      <c r="K169" s="16">
        <v>676680.88603781094</v>
      </c>
      <c r="L169" s="16">
        <v>587643.92734862538</v>
      </c>
      <c r="M169" s="16">
        <v>498606.96865943971</v>
      </c>
      <c r="N169" s="16">
        <v>409570.00997025403</v>
      </c>
    </row>
    <row r="170" spans="2:14">
      <c r="B170" s="76"/>
      <c r="F170" s="74"/>
      <c r="G170" s="16">
        <v>790</v>
      </c>
      <c r="H170" s="16">
        <v>938508.22751260083</v>
      </c>
      <c r="I170" s="16">
        <v>851609.31755773036</v>
      </c>
      <c r="J170" s="16">
        <v>764710.40760285989</v>
      </c>
      <c r="K170" s="16">
        <v>677811.49764798942</v>
      </c>
      <c r="L170" s="16">
        <v>590912.58769311896</v>
      </c>
      <c r="M170" s="16">
        <v>504013.67773824849</v>
      </c>
      <c r="N170" s="16">
        <v>417114.76778337813</v>
      </c>
    </row>
    <row r="171" spans="2:14">
      <c r="B171" s="76"/>
      <c r="F171" s="74"/>
      <c r="G171" s="16">
        <v>800</v>
      </c>
      <c r="H171" s="16">
        <v>933219.50848926988</v>
      </c>
      <c r="I171" s="16">
        <v>848381.37135388167</v>
      </c>
      <c r="J171" s="16">
        <v>763543.23421849345</v>
      </c>
      <c r="K171" s="16">
        <v>678705.09708310536</v>
      </c>
      <c r="L171" s="16">
        <v>593866.95994771714</v>
      </c>
      <c r="M171" s="16">
        <v>509028.82281232905</v>
      </c>
      <c r="N171" s="16">
        <v>424190.68567694083</v>
      </c>
    </row>
    <row r="172" spans="2:14">
      <c r="B172" s="76"/>
      <c r="F172" s="74"/>
      <c r="G172" s="16">
        <v>810</v>
      </c>
      <c r="H172" s="16">
        <v>927930.44847494666</v>
      </c>
      <c r="I172" s="16">
        <v>845079.51557539788</v>
      </c>
      <c r="J172" s="16">
        <v>762228.58267584909</v>
      </c>
      <c r="K172" s="16">
        <v>679377.6497763003</v>
      </c>
      <c r="L172" s="16">
        <v>596526.71687675139</v>
      </c>
      <c r="M172" s="16">
        <v>513675.78397720261</v>
      </c>
      <c r="N172" s="16">
        <v>430824.85107765382</v>
      </c>
    </row>
    <row r="173" spans="2:14">
      <c r="B173" s="76"/>
      <c r="F173" s="74"/>
      <c r="G173" s="16">
        <v>820</v>
      </c>
      <c r="H173" s="16">
        <v>922645.44057495799</v>
      </c>
      <c r="I173" s="16">
        <v>841711.62999820733</v>
      </c>
      <c r="J173" s="16">
        <v>760777.81942145666</v>
      </c>
      <c r="K173" s="16">
        <v>679844.00884470588</v>
      </c>
      <c r="L173" s="16">
        <v>598910.19826795522</v>
      </c>
      <c r="M173" s="16">
        <v>517976.38769120455</v>
      </c>
      <c r="N173" s="16">
        <v>437042.57711445377</v>
      </c>
    </row>
    <row r="174" spans="2:14">
      <c r="B174" s="76"/>
      <c r="F174" s="74"/>
      <c r="G174" s="16">
        <v>830</v>
      </c>
      <c r="H174" s="16">
        <v>917368.46702761366</v>
      </c>
      <c r="I174" s="16">
        <v>838284.97849075054</v>
      </c>
      <c r="J174" s="16">
        <v>759201.48995388718</v>
      </c>
      <c r="K174" s="16">
        <v>680118.00141702394</v>
      </c>
      <c r="L174" s="16">
        <v>601034.51288016071</v>
      </c>
      <c r="M174" s="16">
        <v>521951.02434329747</v>
      </c>
      <c r="N174" s="16">
        <v>442867.53580643423</v>
      </c>
    </row>
    <row r="175" spans="2:14">
      <c r="B175" s="76"/>
      <c r="F175" s="74"/>
      <c r="G175" s="16">
        <v>840</v>
      </c>
      <c r="H175" s="16">
        <v>912103.13500239153</v>
      </c>
      <c r="I175" s="16">
        <v>834806.25915473117</v>
      </c>
      <c r="J175" s="16">
        <v>757509.38330707094</v>
      </c>
      <c r="K175" s="16">
        <v>680212.50745941058</v>
      </c>
      <c r="L175" s="16">
        <v>602915.63161175034</v>
      </c>
      <c r="M175" s="16">
        <v>525618.75576408999</v>
      </c>
      <c r="N175" s="16">
        <v>448321.87991642975</v>
      </c>
    </row>
    <row r="176" spans="2:14">
      <c r="B176" s="76"/>
      <c r="F176" s="74"/>
      <c r="G176" s="16">
        <v>850</v>
      </c>
      <c r="H176" s="16">
        <v>906852.70909909625</v>
      </c>
      <c r="I176" s="16">
        <v>831281.65000750497</v>
      </c>
      <c r="J176" s="16">
        <v>755710.59091591358</v>
      </c>
      <c r="K176" s="16">
        <v>680139.53182432218</v>
      </c>
      <c r="L176" s="16">
        <v>604568.47273273091</v>
      </c>
      <c r="M176" s="16">
        <v>528997.41364113952</v>
      </c>
      <c r="N176" s="16">
        <v>453426.35454954812</v>
      </c>
    </row>
    <row r="177" spans="2:14">
      <c r="B177" s="76"/>
      <c r="F177" s="74"/>
      <c r="G177" s="16">
        <v>860</v>
      </c>
      <c r="H177" s="16">
        <v>901620.14087741717</v>
      </c>
      <c r="I177" s="16">
        <v>827716.8506415633</v>
      </c>
      <c r="J177" s="16">
        <v>753813.56040570955</v>
      </c>
      <c r="K177" s="16">
        <v>679910.27016985556</v>
      </c>
      <c r="L177" s="16">
        <v>606006.97993400169</v>
      </c>
      <c r="M177" s="16">
        <v>532103.68969814782</v>
      </c>
      <c r="N177" s="16">
        <v>458200.39946229407</v>
      </c>
    </row>
    <row r="178" spans="2:14">
      <c r="B178" s="76"/>
      <c r="F178" s="74"/>
      <c r="G178" s="16">
        <v>870</v>
      </c>
      <c r="H178" s="16">
        <v>896408.09571059258</v>
      </c>
      <c r="I178" s="16">
        <v>824117.12025006092</v>
      </c>
      <c r="J178" s="16">
        <v>751826.14478952927</v>
      </c>
      <c r="K178" s="16">
        <v>679535.16932899761</v>
      </c>
      <c r="L178" s="16">
        <v>607244.19386846595</v>
      </c>
      <c r="M178" s="16">
        <v>534953.2184079343</v>
      </c>
      <c r="N178" s="16">
        <v>462662.24294740264</v>
      </c>
    </row>
    <row r="179" spans="2:14">
      <c r="B179" s="76"/>
      <c r="F179" s="74"/>
      <c r="G179" s="16">
        <v>880</v>
      </c>
      <c r="H179" s="16">
        <v>891218.97722535138</v>
      </c>
      <c r="I179" s="16">
        <v>820487.31236619642</v>
      </c>
      <c r="J179" s="16">
        <v>749755.64750704158</v>
      </c>
      <c r="K179" s="16">
        <v>679023.98264788673</v>
      </c>
      <c r="L179" s="16">
        <v>608292.31778873189</v>
      </c>
      <c r="M179" s="16">
        <v>537560.65292957693</v>
      </c>
      <c r="N179" s="16">
        <v>466828.98807042209</v>
      </c>
    </row>
    <row r="180" spans="2:14">
      <c r="B180" s="76"/>
      <c r="F180" s="74"/>
      <c r="G180" s="16">
        <v>890</v>
      </c>
      <c r="H180" s="16">
        <v>886054.94956237264</v>
      </c>
      <c r="I180" s="16">
        <v>816831.90662781219</v>
      </c>
      <c r="J180" s="16">
        <v>747608.86369325186</v>
      </c>
      <c r="K180" s="16">
        <v>678385.82075869152</v>
      </c>
      <c r="L180" s="16">
        <v>609162.77782413119</v>
      </c>
      <c r="M180" s="16">
        <v>539939.73488957086</v>
      </c>
      <c r="N180" s="16">
        <v>470716.69195501041</v>
      </c>
    </row>
    <row r="181" spans="2:14">
      <c r="B181" s="76"/>
      <c r="F181" s="74"/>
      <c r="G181" s="16">
        <v>900</v>
      </c>
      <c r="H181" s="16">
        <v>880917.95766693447</v>
      </c>
      <c r="I181" s="16">
        <v>813155.03784640098</v>
      </c>
      <c r="J181" s="16">
        <v>745392.11802586762</v>
      </c>
      <c r="K181" s="16">
        <v>677629.19820533413</v>
      </c>
      <c r="L181" s="16">
        <v>609866.27838480077</v>
      </c>
      <c r="M181" s="16">
        <v>542103.35856426728</v>
      </c>
      <c r="N181" s="16">
        <v>474340.43874373392</v>
      </c>
    </row>
    <row r="182" spans="2:14">
      <c r="B182" s="76"/>
      <c r="F182" s="74"/>
      <c r="G182" s="16">
        <v>910</v>
      </c>
      <c r="H182" s="16">
        <v>875809.74579744879</v>
      </c>
      <c r="I182" s="16">
        <v>809460.52263097535</v>
      </c>
      <c r="J182" s="16">
        <v>743111.29946450202</v>
      </c>
      <c r="K182" s="16">
        <v>676762.07629802858</v>
      </c>
      <c r="L182" s="16">
        <v>610412.85313155525</v>
      </c>
      <c r="M182" s="16">
        <v>544063.62996508181</v>
      </c>
      <c r="N182" s="16">
        <v>477714.40679860848</v>
      </c>
    </row>
    <row r="183" spans="2:14">
      <c r="B183" s="76"/>
      <c r="F183" s="74"/>
      <c r="G183" s="16">
        <v>920</v>
      </c>
      <c r="H183" s="16">
        <v>870731.87442029815</v>
      </c>
      <c r="I183" s="16">
        <v>805751.8837919177</v>
      </c>
      <c r="J183" s="16">
        <v>740771.89316353726</v>
      </c>
      <c r="K183" s="16">
        <v>675791.90253515681</v>
      </c>
      <c r="L183" s="16">
        <v>610811.91190677637</v>
      </c>
      <c r="M183" s="16">
        <v>545831.92127839592</v>
      </c>
      <c r="N183" s="16">
        <v>480851.93065001548</v>
      </c>
    </row>
    <row r="184" spans="2:14">
      <c r="B184" s="76"/>
      <c r="F184" s="74"/>
      <c r="G184" s="16">
        <v>930</v>
      </c>
      <c r="H184" s="16">
        <v>865685.73564207088</v>
      </c>
      <c r="I184" s="16">
        <v>802032.37272721273</v>
      </c>
      <c r="J184" s="16">
        <v>738379.00981235458</v>
      </c>
      <c r="K184" s="16">
        <v>674725.64689749642</v>
      </c>
      <c r="L184" s="16">
        <v>611072.28398263827</v>
      </c>
      <c r="M184" s="16">
        <v>547418.92106778012</v>
      </c>
      <c r="N184" s="16">
        <v>483765.55815292196</v>
      </c>
    </row>
    <row r="185" spans="2:14">
      <c r="B185" s="76"/>
      <c r="F185" s="74"/>
      <c r="G185" s="16">
        <v>940</v>
      </c>
      <c r="H185" s="16">
        <v>860672.56731504342</v>
      </c>
      <c r="I185" s="16">
        <v>798304.98997337348</v>
      </c>
      <c r="J185" s="16">
        <v>735937.41263170377</v>
      </c>
      <c r="K185" s="16">
        <v>673569.83529003384</v>
      </c>
      <c r="L185" s="16">
        <v>611202.25794836413</v>
      </c>
      <c r="M185" s="16">
        <v>548834.68060669431</v>
      </c>
      <c r="N185" s="16">
        <v>486467.10326502449</v>
      </c>
    </row>
    <row r="186" spans="2:14">
      <c r="B186" s="76"/>
      <c r="F186" s="74"/>
      <c r="G186" s="16">
        <v>950</v>
      </c>
      <c r="H186" s="16">
        <v>855693.46593807475</v>
      </c>
      <c r="I186" s="16">
        <v>794572.50408535521</v>
      </c>
      <c r="J186" s="16">
        <v>733451.54223263543</v>
      </c>
      <c r="K186" s="16">
        <v>672330.58037991589</v>
      </c>
      <c r="L186" s="16">
        <v>611209.61852719623</v>
      </c>
      <c r="M186" s="16">
        <v>550088.65667447657</v>
      </c>
      <c r="N186" s="16">
        <v>488967.69482175703</v>
      </c>
    </row>
    <row r="187" spans="2:14">
      <c r="B187" s="76"/>
      <c r="F187" s="74"/>
      <c r="G187" s="16">
        <v>960</v>
      </c>
      <c r="H187" s="16">
        <v>850749.39846291335</v>
      </c>
      <c r="I187" s="16">
        <v>790837.46899369406</v>
      </c>
      <c r="J187" s="16">
        <v>730925.53952447488</v>
      </c>
      <c r="K187" s="16">
        <v>671013.61005525559</v>
      </c>
      <c r="L187" s="16">
        <v>611101.68058603629</v>
      </c>
      <c r="M187" s="16">
        <v>551189.75111681712</v>
      </c>
      <c r="N187" s="16">
        <v>491277.82164759783</v>
      </c>
    </row>
    <row r="188" spans="2:14">
      <c r="B188" s="76"/>
      <c r="F188" s="74"/>
      <c r="G188" s="16">
        <v>970</v>
      </c>
      <c r="H188" s="16">
        <v>845841.21310510824</v>
      </c>
      <c r="I188" s="16">
        <v>787102.2399728091</v>
      </c>
      <c r="J188" s="16">
        <v>728363.26684050984</v>
      </c>
      <c r="K188" s="16">
        <v>669624.29370821058</v>
      </c>
      <c r="L188" s="16">
        <v>610885.32057591144</v>
      </c>
      <c r="M188" s="16">
        <v>552146.34744361229</v>
      </c>
      <c r="N188" s="16">
        <v>493407.37431131303</v>
      </c>
    </row>
    <row r="189" spans="2:14">
      <c r="B189" s="76"/>
      <c r="F189" s="74"/>
      <c r="G189" s="16">
        <v>980</v>
      </c>
      <c r="H189" s="16">
        <v>840969.6492489638</v>
      </c>
      <c r="I189" s="16">
        <v>783368.98834150052</v>
      </c>
      <c r="J189" s="16">
        <v>725768.32743403735</v>
      </c>
      <c r="K189" s="16">
        <v>668167.66652657394</v>
      </c>
      <c r="L189" s="16">
        <v>610567.00561911077</v>
      </c>
      <c r="M189" s="16">
        <v>552966.34471164737</v>
      </c>
      <c r="N189" s="16">
        <v>495365.68380418408</v>
      </c>
    </row>
    <row r="190" spans="2:14">
      <c r="B190" s="76"/>
      <c r="F190" s="74"/>
      <c r="G190" s="16">
        <v>990</v>
      </c>
      <c r="H190" s="16">
        <v>836135.34652733605</v>
      </c>
      <c r="I190" s="16">
        <v>779639.71500521875</v>
      </c>
      <c r="J190" s="16">
        <v>723144.08348310145</v>
      </c>
      <c r="K190" s="16">
        <v>666648.45196098415</v>
      </c>
      <c r="L190" s="16">
        <v>610152.82043886685</v>
      </c>
      <c r="M190" s="16">
        <v>553657.18891674955</v>
      </c>
      <c r="N190" s="16">
        <v>497161.55739463225</v>
      </c>
    </row>
    <row r="191" spans="2:14">
      <c r="B191" s="76"/>
      <c r="F191" s="74"/>
      <c r="G191" s="16">
        <v>1000</v>
      </c>
      <c r="H191" s="16">
        <v>831338.85314930137</v>
      </c>
      <c r="I191" s="16">
        <v>775916.262939348</v>
      </c>
      <c r="J191" s="16">
        <v>720493.67272939463</v>
      </c>
      <c r="K191" s="16">
        <v>665071.08251944114</v>
      </c>
      <c r="L191" s="16">
        <v>609648.49230948766</v>
      </c>
      <c r="M191" s="16">
        <v>554225.90209953429</v>
      </c>
      <c r="N191" s="16">
        <v>498803.3118895808</v>
      </c>
    </row>
  </sheetData>
  <mergeCells count="9">
    <mergeCell ref="F116:F191"/>
    <mergeCell ref="H115:N115"/>
    <mergeCell ref="B47:D108"/>
    <mergeCell ref="B116:B191"/>
    <mergeCell ref="K1:N1"/>
    <mergeCell ref="A15:B15"/>
    <mergeCell ref="C15:D15"/>
    <mergeCell ref="E15:F15"/>
    <mergeCell ref="F19:G19"/>
  </mergeCells>
  <conditionalFormatting sqref="H38:H112">
    <cfRule type="cellIs" dxfId="7" priority="7" operator="equal">
      <formula>"max($H$38:$H$112)"</formula>
    </cfRule>
    <cfRule type="cellIs" dxfId="6" priority="8" operator="equal">
      <formula>593536</formula>
    </cfRule>
  </conditionalFormatting>
  <conditionalFormatting sqref="H117:H191">
    <cfRule type="top10" dxfId="5" priority="5" rank="1"/>
    <cfRule type="cellIs" dxfId="4" priority="6" operator="equal">
      <formula>1042213</formula>
    </cfRule>
  </conditionalFormatting>
  <conditionalFormatting sqref="I117:I191">
    <cfRule type="top10" dxfId="3" priority="4" rank="1"/>
  </conditionalFormatting>
  <conditionalFormatting sqref="I154">
    <cfRule type="top10" dxfId="2" priority="1" rank="1"/>
  </conditionalFormatting>
  <conditionalFormatting sqref="J117:J191">
    <cfRule type="top10" dxfId="1" priority="3" rank="1"/>
  </conditionalFormatting>
  <conditionalFormatting sqref="K117:K191">
    <cfRule type="top10" dxfId="0" priority="2" rank="1"/>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AC93BEBF-F587-418F-BAF1-9456C9D4E83F}">
  <ds:schemaRefs/>
</ds:datastoreItem>
</file>

<file path=customXml/itemProps2.xml><?xml version="1.0" encoding="utf-8"?>
<ds:datastoreItem xmlns:ds="http://schemas.openxmlformats.org/officeDocument/2006/customXml" ds:itemID="{CC56FC67-4742-4945-85A6-CD203834AB02}">
  <ds:schemaRefs/>
</ds:datastoreItem>
</file>

<file path=customXml/itemProps3.xml><?xml version="1.0" encoding="utf-8"?>
<ds:datastoreItem xmlns:ds="http://schemas.openxmlformats.org/officeDocument/2006/customXml" ds:itemID="{E644A12A-B444-4C51-B951-AA5A40D43041}">
  <ds:schemaRefs/>
</ds:datastoreItem>
</file>

<file path=customXml/itemProps4.xml><?xml version="1.0" encoding="utf-8"?>
<ds:datastoreItem xmlns:ds="http://schemas.openxmlformats.org/officeDocument/2006/customXml" ds:itemID="{A3BB591C-4736-4E59-A54A-4D9551EDC94E}">
  <ds:schemaRefs/>
</ds:datastoreItem>
</file>

<file path=customXml/itemProps5.xml><?xml version="1.0" encoding="utf-8"?>
<ds:datastoreItem xmlns:ds="http://schemas.openxmlformats.org/officeDocument/2006/customXml" ds:itemID="{EECC134E-44F1-41F7-92E3-0E777DAC48FA}">
  <ds:schemaRefs/>
</ds:datastoreItem>
</file>

<file path=customXml/itemProps6.xml><?xml version="1.0" encoding="utf-8"?>
<ds:datastoreItem xmlns:ds="http://schemas.openxmlformats.org/officeDocument/2006/customXml" ds:itemID="{EC493386-9A6B-4AA5-8772-37AC0156E97A}">
  <ds:schemaRefs/>
</ds:datastoreItem>
</file>

<file path=customXml/itemProps7.xml><?xml version="1.0" encoding="utf-8"?>
<ds:datastoreItem xmlns:ds="http://schemas.openxmlformats.org/officeDocument/2006/customXml" ds:itemID="{2C28F8FB-D295-4584-8A5B-F921C6DE7ED0}">
  <ds:schemaRefs/>
</ds:datastoreItem>
</file>

<file path=customXml/itemProps8.xml><?xml version="1.0" encoding="utf-8"?>
<ds:datastoreItem xmlns:ds="http://schemas.openxmlformats.org/officeDocument/2006/customXml" ds:itemID="{BE01AD28-8797-4808-A0DA-E726FCB2CFE0}">
  <ds:schemaRefs/>
</ds:datastoreItem>
</file>

<file path=customXml/itemProps9.xml><?xml version="1.0" encoding="utf-8"?>
<ds:datastoreItem xmlns:ds="http://schemas.openxmlformats.org/officeDocument/2006/customXml" ds:itemID="{8682BADA-BEE3-4B25-83C2-B8E39DA2E949}">
  <ds:schemaRefs/>
</ds:datastoreItem>
</file>

<file path=customXml/itemProps10.xml><?xml version="1.0" encoding="utf-8"?>
<ds:datastoreItem xmlns:ds="http://schemas.openxmlformats.org/officeDocument/2006/customXml" ds:itemID="{8DA9EC1C-37ED-438F-B8EF-77C37A953152}">
  <ds:schemaRefs/>
</ds:datastoreItem>
</file>

<file path=customXml/itemProps11.xml><?xml version="1.0" encoding="utf-8"?>
<ds:datastoreItem xmlns:ds="http://schemas.openxmlformats.org/officeDocument/2006/customXml" ds:itemID="{3E8194C7-E226-42F2-B894-93978E0A49C9}">
  <ds:schemaRefs/>
</ds:datastoreItem>
</file>

<file path=customXml/itemProps12.xml><?xml version="1.0" encoding="utf-8"?>
<ds:datastoreItem xmlns:ds="http://schemas.openxmlformats.org/officeDocument/2006/customXml" ds:itemID="{F3D58617-5E1B-4D11-AD61-EFE7D969EDCD}">
  <ds:schemaRefs/>
</ds:datastoreItem>
</file>

<file path=customXml/itemProps13.xml><?xml version="1.0" encoding="utf-8"?>
<ds:datastoreItem xmlns:ds="http://schemas.openxmlformats.org/officeDocument/2006/customXml" ds:itemID="{31DCDB0A-FF39-40AD-B7B0-C35618B74046}">
  <ds:schemaRefs/>
</ds:datastoreItem>
</file>

<file path=customXml/itemProps14.xml><?xml version="1.0" encoding="utf-8"?>
<ds:datastoreItem xmlns:ds="http://schemas.openxmlformats.org/officeDocument/2006/customXml" ds:itemID="{8E5790D0-055D-4A86-9887-5788AA8DB0C4}">
  <ds:schemaRefs/>
</ds:datastoreItem>
</file>

<file path=customXml/itemProps15.xml><?xml version="1.0" encoding="utf-8"?>
<ds:datastoreItem xmlns:ds="http://schemas.openxmlformats.org/officeDocument/2006/customXml" ds:itemID="{DC72AFD8-6407-4F0D-BA29-F4C797585354}">
  <ds:schemaRefs/>
</ds:datastoreItem>
</file>

<file path=customXml/itemProps16.xml><?xml version="1.0" encoding="utf-8"?>
<ds:datastoreItem xmlns:ds="http://schemas.openxmlformats.org/officeDocument/2006/customXml" ds:itemID="{DB1F62D5-6C8F-41EC-862D-53413F70077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bookstore</vt:lpstr>
      <vt:lpstr>copy shop</vt:lpstr>
      <vt:lpstr>TSBJ</vt:lpstr>
      <vt:lpstr>19th hole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Nath</dc:creator>
  <cp:lastModifiedBy>Sourav Nath</cp:lastModifiedBy>
  <dcterms:created xsi:type="dcterms:W3CDTF">2024-01-27T10:07:20Z</dcterms:created>
  <dcterms:modified xsi:type="dcterms:W3CDTF">2024-02-23T05:02:19Z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ies>
</file>