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4b134e0f3b88b8/Documents/Data anaylsis projects/Northam plat/"/>
    </mc:Choice>
  </mc:AlternateContent>
  <xr:revisionPtr revIDLastSave="2925" documentId="8_{9C038B7C-14EE-4A18-A858-5D1E062B3BB6}" xr6:coauthVersionLast="47" xr6:coauthVersionMax="47" xr10:uidLastSave="{C0974C35-1AD0-48EF-98E8-03C7D0C7CAA3}"/>
  <bookViews>
    <workbookView xWindow="-120" yWindow="-120" windowWidth="29040" windowHeight="15720" tabRatio="634" firstSheet="3" activeTab="9" xr2:uid="{DA66A311-5FF4-4A7F-8EDB-A641BF0BDC06}"/>
  </bookViews>
  <sheets>
    <sheet name="Dashboard" sheetId="3" r:id="rId1"/>
    <sheet name="Cost of Living" sheetId="22" r:id="rId2"/>
    <sheet name=" S&amp;P 500  Market Cap" sheetId="8" r:id="rId3"/>
    <sheet name="UK ftse 100" sheetId="19" r:id="rId4"/>
    <sheet name="ASX top 50 Companies" sheetId="20" r:id="rId5"/>
    <sheet name="ASX 50 CEOS" sheetId="2" r:id="rId6"/>
    <sheet name="JSE top 40" sheetId="21" r:id="rId7"/>
    <sheet name="Resources" sheetId="6" r:id="rId8"/>
    <sheet name="Pivot Tables" sheetId="23" r:id="rId9"/>
    <sheet name="Formulas" sheetId="4" r:id="rId10"/>
  </sheets>
  <definedNames>
    <definedName name="_xlnm._FilterDatabase" localSheetId="0" hidden="1">Dashboard!$B$20:$N$27</definedName>
    <definedName name="AUS_ZAR">Formulas!$H$5</definedName>
    <definedName name="AUSworker_localcurrency_median">Formulas!$E$35</definedName>
    <definedName name="ExternalData_1" localSheetId="2" hidden="1">' S&amp;P 500  Market Cap'!$A$1:$G$498</definedName>
    <definedName name="ExternalData_1" localSheetId="3" hidden="1">'UK ftse 100'!$A$1:$H$101</definedName>
    <definedName name="GBP_ZAR">Formulas!$H$4</definedName>
    <definedName name="Relative_AUS">Formulas!$D$22</definedName>
    <definedName name="Relative_UK">Formulas!$D$18</definedName>
    <definedName name="Relative_USA">Formulas!$D$13</definedName>
    <definedName name="SAworker_median">Formulas!$F$44</definedName>
    <definedName name="UKworker_localcurrency_median">Formulas!$E$31</definedName>
    <definedName name="US_worker_localcurrency_median">Formulas!$E$28</definedName>
    <definedName name="USD_ZAR">Formulas!$H$3</definedName>
  </definedNames>
  <calcPr calcId="191029"/>
  <pivotCaches>
    <pivotCache cacheId="0" r:id="rId11"/>
    <pivotCache cacheId="1" r:id="rId12"/>
    <pivotCache cacheId="2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9" i="3" l="1"/>
  <c r="I39" i="3" s="1"/>
  <c r="H38" i="3"/>
  <c r="I38" i="3" s="1"/>
  <c r="H37" i="3"/>
  <c r="I37" i="3" s="1"/>
  <c r="H36" i="3"/>
  <c r="I36" i="3" s="1"/>
  <c r="L4" i="4"/>
  <c r="O12" i="3"/>
  <c r="O10" i="3"/>
  <c r="K10" i="3" l="1"/>
  <c r="K11" i="3"/>
  <c r="K12" i="3"/>
  <c r="K13" i="3"/>
  <c r="K14" i="3"/>
  <c r="K15" i="3"/>
  <c r="K16" i="3"/>
  <c r="K17" i="3"/>
  <c r="J10" i="3"/>
  <c r="J11" i="3"/>
  <c r="J12" i="3"/>
  <c r="J13" i="3"/>
  <c r="J14" i="3"/>
  <c r="J15" i="3"/>
  <c r="J16" i="3"/>
  <c r="J17" i="3"/>
  <c r="E39" i="3"/>
  <c r="F39" i="3" s="1"/>
  <c r="G39" i="3" s="1"/>
  <c r="E38" i="3"/>
  <c r="F38" i="3" s="1"/>
  <c r="G38" i="3" s="1"/>
  <c r="E37" i="3"/>
  <c r="F37" i="3" s="1"/>
  <c r="G37" i="3" s="1"/>
  <c r="F36" i="3"/>
  <c r="G36" i="3" s="1"/>
  <c r="D10" i="22"/>
  <c r="E10" i="22" s="1"/>
  <c r="D9" i="22"/>
  <c r="E9" i="22" s="1"/>
  <c r="D8" i="22"/>
  <c r="E8" i="22" s="1"/>
  <c r="E7" i="22"/>
  <c r="F7" i="22" s="1"/>
  <c r="F13" i="4"/>
  <c r="G13" i="4" s="1"/>
  <c r="J5" i="8"/>
  <c r="J4" i="8"/>
  <c r="J7" i="4"/>
  <c r="H9" i="4"/>
  <c r="G3" i="2"/>
  <c r="H3" i="2" s="1"/>
  <c r="G4" i="2"/>
  <c r="H4" i="2" s="1"/>
  <c r="M25" i="3"/>
  <c r="M24" i="3"/>
  <c r="N24" i="3" s="1"/>
  <c r="D45" i="4"/>
  <c r="F44" i="4"/>
  <c r="H10" i="4"/>
  <c r="E13" i="4"/>
  <c r="F35" i="4"/>
  <c r="C35" i="4"/>
  <c r="E31" i="4"/>
  <c r="E28" i="4"/>
  <c r="F24" i="3"/>
  <c r="G6" i="21"/>
  <c r="G5" i="21"/>
  <c r="F25" i="3"/>
  <c r="G6" i="20"/>
  <c r="G5" i="20"/>
  <c r="F6" i="20"/>
  <c r="F5" i="20"/>
  <c r="D2" i="19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N25" i="3" l="1"/>
  <c r="F9" i="22"/>
  <c r="F8" i="22"/>
  <c r="F10" i="22"/>
  <c r="I19" i="4"/>
  <c r="Q19" i="4"/>
  <c r="I20" i="4"/>
  <c r="Q20" i="4"/>
  <c r="I21" i="4"/>
  <c r="Q21" i="4"/>
  <c r="E25" i="3" s="1"/>
  <c r="I22" i="4"/>
  <c r="Q22" i="4"/>
  <c r="I23" i="4"/>
  <c r="Q23" i="4"/>
  <c r="E21" i="3"/>
  <c r="H10" i="3"/>
  <c r="G25" i="3"/>
  <c r="J25" i="3" s="1"/>
  <c r="G24" i="3"/>
  <c r="J24" i="3" s="1"/>
  <c r="D20" i="4"/>
  <c r="D22" i="4" s="1"/>
  <c r="F23" i="3" s="1"/>
  <c r="D16" i="4"/>
  <c r="D18" i="4" s="1"/>
  <c r="F22" i="3" s="1"/>
  <c r="C11" i="4"/>
  <c r="D11" i="4" s="1"/>
  <c r="E22" i="3"/>
  <c r="C22" i="3"/>
  <c r="C21" i="3"/>
  <c r="H13" i="4" s="1"/>
  <c r="E23" i="3"/>
  <c r="D35" i="4" s="1"/>
  <c r="E35" i="4" s="1"/>
  <c r="M23" i="3" s="1"/>
  <c r="N23" i="3" s="1"/>
  <c r="C23" i="3"/>
  <c r="H15" i="3"/>
  <c r="H12" i="3"/>
  <c r="H11" i="3"/>
  <c r="H13" i="3"/>
  <c r="H17" i="3"/>
  <c r="H14" i="3"/>
  <c r="H16" i="3"/>
  <c r="F21" i="3" l="1"/>
  <c r="D13" i="4"/>
  <c r="M22" i="3"/>
  <c r="N22" i="3" s="1"/>
  <c r="G22" i="3"/>
  <c r="J22" i="3" s="1"/>
  <c r="I22" i="3"/>
  <c r="M21" i="3"/>
  <c r="N21" i="3" s="1"/>
  <c r="M22" i="4"/>
  <c r="D21" i="3"/>
  <c r="M19" i="4"/>
  <c r="M21" i="4"/>
  <c r="D25" i="3" s="1"/>
  <c r="M20" i="4"/>
  <c r="G23" i="3"/>
  <c r="J23" i="3" s="1"/>
  <c r="I23" i="3"/>
  <c r="M23" i="4"/>
  <c r="I25" i="3"/>
  <c r="D23" i="3"/>
  <c r="L23" i="3" l="1"/>
  <c r="H22" i="3"/>
  <c r="L22" i="3"/>
  <c r="H25" i="3"/>
  <c r="K25" i="3" s="1"/>
  <c r="L25" i="3"/>
  <c r="G21" i="3"/>
  <c r="J21" i="3" s="1"/>
  <c r="H23" i="3"/>
  <c r="K23" i="3" s="1"/>
  <c r="K22" i="3" l="1"/>
  <c r="D22" i="3"/>
  <c r="I21" i="3"/>
  <c r="L21" i="3" s="1"/>
  <c r="H21" i="3" l="1"/>
  <c r="K21" i="3" s="1"/>
  <c r="F15" i="3"/>
  <c r="F12" i="3"/>
  <c r="F10" i="3"/>
  <c r="F11" i="3"/>
  <c r="F13" i="3"/>
  <c r="F17" i="3"/>
  <c r="F14" i="3"/>
  <c r="F16" i="3"/>
  <c r="B3" i="4"/>
  <c r="E24" i="3" l="1"/>
  <c r="I24" i="3" s="1"/>
  <c r="L24" i="3" s="1"/>
  <c r="H24" i="3" l="1"/>
  <c r="K24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87630E-901D-439E-8BFB-9A63FA7CFF07}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  <connection id="2" xr16:uid="{54DD1D43-B8CE-4A36-8BF7-0C9251014843}" keepAlive="1" name="Query - Table 0 (2)" description="Connection to the 'Table 0 (2)' query in the workbook." type="5" refreshedVersion="0" background="1" saveData="1">
    <dbPr connection="Provider=Microsoft.Mashup.OleDb.1;Data Source=$Workbook$;Location=&quot;Table 0 (2)&quot;;Extended Properties=&quot;&quot;" command="SELECT * FROM [Table 0 (2)]"/>
  </connection>
  <connection id="3" xr16:uid="{5148861A-5073-4730-AF65-2B893AA211D3}" keepAlive="1" name="Query - Top S&amp;P 500 Companies Ranking by Market Cap as of Jan  1, 2023" description="Connection to the 'Top S&amp;P 500 Companies Ranking by Market Cap as of Jan  1, 2023' query in the workbook." type="5" refreshedVersion="8" background="1" saveData="1">
    <dbPr connection="Provider=Microsoft.Mashup.OleDb.1;Data Source=$Workbook$;Location=&quot;Top S&amp;P 500 Companies Ranking by Market Cap as of Jan  1, 2023&quot;;Extended Properties=&quot;&quot;" command="SELECT * FROM [Top S&amp;P 500 Companies Ranking by Market Cap as of Jan  1, 2023]"/>
  </connection>
  <connection id="4" xr16:uid="{F6420C67-A04F-488E-9620-7B9576946A4B}" keepAlive="1" name="Query - Top S&amp;P 500 Companies Ranking by Market Cap as of Jan  1, 2023 (10)" description="Connection to the 'Top S&amp;P 500 Companies Ranking by Market Cap as of Jan  1, 2023 (10)' query in the workbook." type="5" refreshedVersion="0" background="1" saveData="1">
    <dbPr connection="Provider=Microsoft.Mashup.OleDb.1;Data Source=$Workbook$;Location=&quot;Top S&amp;P 500 Companies Ranking by Market Cap as of Jan  1, 2023 (10)&quot;;Extended Properties=&quot;&quot;" command="SELECT * FROM [Top S&amp;P 500 Companies Ranking by Market Cap as of Jan  1, 2023 (10)]"/>
  </connection>
  <connection id="5" xr16:uid="{11C3BE0E-D35B-4B70-ACAE-7BDD649F020C}" keepAlive="1" name="Query - Top S&amp;P 500 Companies Ranking by Market Cap as of Jan  1, 2023 (2)" description="Connection to the 'Top S&amp;P 500 Companies Ranking by Market Cap as of Jan  1, 2023 (2)' query in the workbook." type="5" refreshedVersion="0" background="1" saveData="1">
    <dbPr connection="Provider=Microsoft.Mashup.OleDb.1;Data Source=$Workbook$;Location=&quot;Top S&amp;P 500 Companies Ranking by Market Cap as of Jan  1, 2023 (2)&quot;;Extended Properties=&quot;&quot;" command="SELECT * FROM [Top S&amp;P 500 Companies Ranking by Market Cap as of Jan  1, 2023 (2)]"/>
  </connection>
  <connection id="6" xr16:uid="{C73E01C3-8A4B-4F05-916F-485BB2530F96}" keepAlive="1" name="Query - Top S&amp;P 500 Companies Ranking by Market Cap as of Jan  1, 2023 (3)" description="Connection to the 'Top S&amp;P 500 Companies Ranking by Market Cap as of Jan  1, 2023 (3)' query in the workbook." type="5" refreshedVersion="0" background="1" saveData="1">
    <dbPr connection="Provider=Microsoft.Mashup.OleDb.1;Data Source=$Workbook$;Location=&quot;Top S&amp;P 500 Companies Ranking by Market Cap as of Jan  1, 2023 (3)&quot;;Extended Properties=&quot;&quot;" command="SELECT * FROM [Top S&amp;P 500 Companies Ranking by Market Cap as of Jan  1, 2023 (3)]"/>
  </connection>
  <connection id="7" xr16:uid="{61BAFC58-53E1-4DCA-B8C3-A22892EC0F8A}" keepAlive="1" name="Query - Top S&amp;P 500 Companies Ranking by Market Cap as of Jan  1, 2023 (4)" description="Connection to the 'Top S&amp;P 500 Companies Ranking by Market Cap as of Jan  1, 2023 (4)' query in the workbook." type="5" refreshedVersion="0" background="1" saveData="1">
    <dbPr connection="Provider=Microsoft.Mashup.OleDb.1;Data Source=$Workbook$;Location=&quot;Top S&amp;P 500 Companies Ranking by Market Cap as of Jan  1, 2023 (4)&quot;;Extended Properties=&quot;&quot;" command="SELECT * FROM [Top S&amp;P 500 Companies Ranking by Market Cap as of Jan  1, 2023 (4)]"/>
  </connection>
  <connection id="8" xr16:uid="{9E6EA3BE-3F98-41C5-87B0-14BE1E12AECB}" keepAlive="1" name="Query - Top S&amp;P 500 Companies Ranking by Market Cap as of Jan  1, 2023 (5)" description="Connection to the 'Top S&amp;P 500 Companies Ranking by Market Cap as of Jan  1, 2023 (5)' query in the workbook." type="5" refreshedVersion="0" background="1" saveData="1">
    <dbPr connection="Provider=Microsoft.Mashup.OleDb.1;Data Source=$Workbook$;Location=&quot;Top S&amp;P 500 Companies Ranking by Market Cap as of Jan  1, 2023 (5)&quot;;Extended Properties=&quot;&quot;" command="SELECT * FROM [Top S&amp;P 500 Companies Ranking by Market Cap as of Jan  1, 2023 (5)]"/>
  </connection>
  <connection id="9" xr16:uid="{71069ABD-4240-4DA2-8B3B-1D30EBAC8868}" keepAlive="1" name="Query - Top S&amp;P 500 Companies Ranking by Market Cap as of Jan  1, 2023 (6)" description="Connection to the 'Top S&amp;P 500 Companies Ranking by Market Cap as of Jan  1, 2023 (6)' query in the workbook." type="5" refreshedVersion="0" background="1" saveData="1">
    <dbPr connection="Provider=Microsoft.Mashup.OleDb.1;Data Source=$Workbook$;Location=&quot;Top S&amp;P 500 Companies Ranking by Market Cap as of Jan  1, 2023 (6)&quot;;Extended Properties=&quot;&quot;" command="SELECT * FROM [Top S&amp;P 500 Companies Ranking by Market Cap as of Jan  1, 2023 (6)]"/>
  </connection>
  <connection id="10" xr16:uid="{6BC39372-19C7-4192-B855-8DAE02A68B89}" keepAlive="1" name="Query - Top S&amp;P 500 Companies Ranking by Market Cap as of Jan  1, 2023 (7)" description="Connection to the 'Top S&amp;P 500 Companies Ranking by Market Cap as of Jan  1, 2023 (7)' query in the workbook." type="5" refreshedVersion="0" background="1" saveData="1">
    <dbPr connection="Provider=Microsoft.Mashup.OleDb.1;Data Source=$Workbook$;Location=&quot;Top S&amp;P 500 Companies Ranking by Market Cap as of Jan  1, 2023 (7)&quot;;Extended Properties=&quot;&quot;" command="SELECT * FROM [Top S&amp;P 500 Companies Ranking by Market Cap as of Jan  1, 2023 (7)]"/>
  </connection>
  <connection id="11" xr16:uid="{B8671034-76CF-4436-AD11-749F64884EA3}" keepAlive="1" name="Query - Top S&amp;P 500 Companies Ranking by Market Cap as of Jan  1, 2023 (8)" description="Connection to the 'Top S&amp;P 500 Companies Ranking by Market Cap as of Jan  1, 2023 (8)' query in the workbook." type="5" refreshedVersion="0" background="1" saveData="1">
    <dbPr connection="Provider=Microsoft.Mashup.OleDb.1;Data Source=$Workbook$;Location=&quot;Top S&amp;P 500 Companies Ranking by Market Cap as of Jan  1, 2023 (8)&quot;;Extended Properties=&quot;&quot;" command="SELECT * FROM [Top S&amp;P 500 Companies Ranking by Market Cap as of Jan  1, 2023 (8)]"/>
  </connection>
  <connection id="12" xr16:uid="{43588A7F-9BCC-4FAF-93EA-ADE0FCB754A3}" keepAlive="1" name="Query - Top S&amp;P 500 Companies Ranking by Market Cap as of Jan  1, 2023 (9)" description="Connection to the 'Top S&amp;P 500 Companies Ranking by Market Cap as of Jan  1, 2023 (9)' query in the workbook." type="5" refreshedVersion="0" background="1" saveData="1">
    <dbPr connection="Provider=Microsoft.Mashup.OleDb.1;Data Source=$Workbook$;Location=&quot;Top S&amp;P 500 Companies Ranking by Market Cap as of Jan  1, 2023 (9)&quot;;Extended Properties=&quot;&quot;" command="SELECT * FROM [Top S&amp;P 500 Companies Ranking by Market Cap as of Jan  1, 2023 (9)]"/>
  </connection>
</connections>
</file>

<file path=xl/sharedStrings.xml><?xml version="1.0" encoding="utf-8"?>
<sst xmlns="http://schemas.openxmlformats.org/spreadsheetml/2006/main" count="3515" uniqueCount="1787">
  <si>
    <t>Billion</t>
  </si>
  <si>
    <t>Absa</t>
  </si>
  <si>
    <t>Discovery</t>
  </si>
  <si>
    <t>Sanlam</t>
  </si>
  <si>
    <t>Sibanye-Stillwater</t>
  </si>
  <si>
    <t>Vodacom</t>
  </si>
  <si>
    <t xml:space="preserve">Standard bank </t>
  </si>
  <si>
    <t>Trillion</t>
  </si>
  <si>
    <t>MTN Group</t>
  </si>
  <si>
    <t>Company Name</t>
  </si>
  <si>
    <t>Based on publicly available annual reports- year ending 2022</t>
  </si>
  <si>
    <t>Exchange rate</t>
  </si>
  <si>
    <t>USD/ZAR</t>
  </si>
  <si>
    <t>Revenue
ZAR(B)</t>
  </si>
  <si>
    <t>Market Cap
ZAR(B)</t>
  </si>
  <si>
    <t>Net 
Profit 
Margin</t>
  </si>
  <si>
    <t>Net Income
ZAR(B)</t>
  </si>
  <si>
    <t>Australia</t>
  </si>
  <si>
    <t>USA (S&amp;P 500)</t>
  </si>
  <si>
    <t>GBP/ZAR</t>
  </si>
  <si>
    <t>Macquarie Group</t>
  </si>
  <si>
    <t>Victor Herrero</t>
  </si>
  <si>
    <t>Lovisa Holdings</t>
  </si>
  <si>
    <t>Michael Farrell</t>
  </si>
  <si>
    <t>ResMed</t>
  </si>
  <si>
    <t>Gregory Goodman</t>
  </si>
  <si>
    <t>Goodman Group</t>
  </si>
  <si>
    <t>Ruslan Kogan</t>
  </si>
  <si>
    <t>Kogan.com</t>
  </si>
  <si>
    <t>Ronald Delia</t>
  </si>
  <si>
    <t>Amcor</t>
  </si>
  <si>
    <t>Paul Perreault</t>
  </si>
  <si>
    <t>CSL</t>
  </si>
  <si>
    <t>Steven Vamos*</t>
  </si>
  <si>
    <t>Xero</t>
  </si>
  <si>
    <t>Mike Henry</t>
  </si>
  <si>
    <t>BHP Group</t>
  </si>
  <si>
    <t>Todd Buckingham</t>
  </si>
  <si>
    <t>Betmakers Technology</t>
  </si>
  <si>
    <t>Sandeep Biswas</t>
  </si>
  <si>
    <t>Newcrest</t>
  </si>
  <si>
    <t>Alistair Field</t>
  </si>
  <si>
    <t>Sims Metal</t>
  </si>
  <si>
    <t>David Harrison</t>
  </si>
  <si>
    <t>Charter Hall</t>
  </si>
  <si>
    <t>Kevin Gallagher</t>
  </si>
  <si>
    <t>Santos</t>
  </si>
  <si>
    <t>Andrew Penn*</t>
  </si>
  <si>
    <t>Telstra</t>
  </si>
  <si>
    <t>Robert Scott</t>
  </si>
  <si>
    <t>Wesfarmers</t>
  </si>
  <si>
    <t>Ross Taylor</t>
  </si>
  <si>
    <t>Fletcher Building</t>
  </si>
  <si>
    <t>Colin Goldschmidt</t>
  </si>
  <si>
    <t>Sonic Healthcare</t>
  </si>
  <si>
    <t>Richard Murray</t>
  </si>
  <si>
    <t>Premier Investments</t>
  </si>
  <si>
    <t>Brad Banducci</t>
  </si>
  <si>
    <t>Woolworths</t>
  </si>
  <si>
    <t>Trevor Croker</t>
  </si>
  <si>
    <t>Aristocrat Leisure</t>
  </si>
  <si>
    <t>Rodney Antal</t>
  </si>
  <si>
    <t>SSR</t>
  </si>
  <si>
    <t>Steven Cain</t>
  </si>
  <si>
    <t>Coles</t>
  </si>
  <si>
    <t>Philippe Wolgen</t>
  </si>
  <si>
    <t>Clinuvel pharmaceuticals</t>
  </si>
  <si>
    <t>Graham Chipchase</t>
  </si>
  <si>
    <t>Brambles</t>
  </si>
  <si>
    <t>David Cataford</t>
  </si>
  <si>
    <t>Champion Iron</t>
  </si>
  <si>
    <t>Matt Comyn</t>
  </si>
  <si>
    <t>CBA</t>
  </si>
  <si>
    <t>Jakob Stausholm</t>
  </si>
  <si>
    <t>Rio Tinto</t>
  </si>
  <si>
    <t>Elizabeth Gaines*</t>
  </si>
  <si>
    <t>Fortescue Metals</t>
  </si>
  <si>
    <t>Graham Kerr</t>
  </si>
  <si>
    <t>South32</t>
  </si>
  <si>
    <t>Chris Burns</t>
  </si>
  <si>
    <t>Novonix</t>
  </si>
  <si>
    <t>Ross McEwan</t>
  </si>
  <si>
    <t>NAB</t>
  </si>
  <si>
    <t>Peter Allen*</t>
  </si>
  <si>
    <t>Scentre Group</t>
  </si>
  <si>
    <t>Peter Wilson</t>
  </si>
  <si>
    <t>Reece</t>
  </si>
  <si>
    <t>Stuart Irving</t>
  </si>
  <si>
    <t>Computershare</t>
  </si>
  <si>
    <t>Craig McNally</t>
  </si>
  <si>
    <t>Ramsay Health Care</t>
  </si>
  <si>
    <t>Ian Narev</t>
  </si>
  <si>
    <t>Seek</t>
  </si>
  <si>
    <t>James Clayton</t>
  </si>
  <si>
    <t>Breville Group</t>
  </si>
  <si>
    <t>Alan Joyce</t>
  </si>
  <si>
    <t>Qantas Airways</t>
  </si>
  <si>
    <t>Frank Calabria</t>
  </si>
  <si>
    <t>Origin Energy</t>
  </si>
  <si>
    <t>Dominic Stevens*</t>
  </si>
  <si>
    <t>ASX</t>
  </si>
  <si>
    <t>Shayne Elliott</t>
  </si>
  <si>
    <t>ANZ</t>
  </si>
  <si>
    <t>Darren Steinberg</t>
  </si>
  <si>
    <t>Dexus</t>
  </si>
  <si>
    <t>Andrew Harding</t>
  </si>
  <si>
    <t>Aurizon Holdings</t>
  </si>
  <si>
    <t>Malcolm Parmenter</t>
  </si>
  <si>
    <t>Healius</t>
  </si>
  <si>
    <t>Peter King</t>
  </si>
  <si>
    <t>Westpac</t>
  </si>
  <si>
    <t>Jeanne Johns</t>
  </si>
  <si>
    <t>Incitec Pivot</t>
  </si>
  <si>
    <t>Diggory Howitt</t>
  </si>
  <si>
    <t>Cochlear</t>
  </si>
  <si>
    <t>Mark Vassella</t>
  </si>
  <si>
    <t>Bluescope Steel</t>
  </si>
  <si>
    <t>Matthew Halliday</t>
  </si>
  <si>
    <t>Ampol</t>
  </si>
  <si>
    <t>Name</t>
  </si>
  <si>
    <t>Company</t>
  </si>
  <si>
    <t>AUS/ZAR</t>
  </si>
  <si>
    <t xml:space="preserve">Page </t>
  </si>
  <si>
    <t>Guaranteed Pay
ZAR('000)</t>
  </si>
  <si>
    <t>Notes</t>
  </si>
  <si>
    <t>Fixed contract</t>
  </si>
  <si>
    <t>First Rand</t>
  </si>
  <si>
    <t>min:</t>
  </si>
  <si>
    <t>p1:</t>
  </si>
  <si>
    <t>median:</t>
  </si>
  <si>
    <t>p3:</t>
  </si>
  <si>
    <t>max:</t>
  </si>
  <si>
    <t xml:space="preserve">Top 100 ceo UK pay </t>
  </si>
  <si>
    <t>Resources</t>
  </si>
  <si>
    <t>Report on ftse salary data uk</t>
  </si>
  <si>
    <t>Region</t>
  </si>
  <si>
    <t>Australia top 300 ceo</t>
  </si>
  <si>
    <t>Wikramanayake</t>
  </si>
  <si>
    <t>South Africa (Top 40)</t>
  </si>
  <si>
    <t>Bonuses</t>
  </si>
  <si>
    <t xml:space="preserve">Guaranteed Pay
</t>
  </si>
  <si>
    <t>Bonuses
ZAR('000)</t>
  </si>
  <si>
    <t>PWC top 40 CEO south africa</t>
  </si>
  <si>
    <t>Big mac index</t>
  </si>
  <si>
    <t>big mac usa</t>
  </si>
  <si>
    <t>big mac south africa</t>
  </si>
  <si>
    <t>Single Figure
ZAR('000)</t>
  </si>
  <si>
    <t>Relative purchasing power</t>
  </si>
  <si>
    <t>big mac uk</t>
  </si>
  <si>
    <t>south africa</t>
  </si>
  <si>
    <t>big mac aus</t>
  </si>
  <si>
    <t>* Based on relative purchasing power, as determined by the Big Mac Index</t>
  </si>
  <si>
    <t xml:space="preserve">Relative
Single Figure Pay*
</t>
  </si>
  <si>
    <t>Relative Guaranteed Pay*</t>
  </si>
  <si>
    <t>Relative Bonuses*</t>
  </si>
  <si>
    <t>Single Figure Difference %</t>
  </si>
  <si>
    <t>Guaranteed Pay
Difference%</t>
  </si>
  <si>
    <t>Bonuses
Difference %</t>
  </si>
  <si>
    <t>Australia (ASX 50)</t>
  </si>
  <si>
    <t>Total Reported Pay 2022</t>
  </si>
  <si>
    <t>A Comparitive Analysis of Remuneration Packages for CEOs Amongst
 South Africa's Top Companies</t>
  </si>
  <si>
    <t>Single Figure
 Pay</t>
  </si>
  <si>
    <t>median salary s&amp;p 500 us</t>
  </si>
  <si>
    <t>South Africa (Study)</t>
  </si>
  <si>
    <t>Ranking</t>
  </si>
  <si>
    <t>Market Cap (USD)</t>
  </si>
  <si>
    <t>Country</t>
  </si>
  <si>
    <t>Sector</t>
  </si>
  <si>
    <t>Industry</t>
  </si>
  <si>
    <t>AAPL</t>
  </si>
  <si>
    <t>United States</t>
  </si>
  <si>
    <t>Technology</t>
  </si>
  <si>
    <t>Consumer Electronics</t>
  </si>
  <si>
    <t>Microsoft Corporation</t>
  </si>
  <si>
    <t>MSFT</t>
  </si>
  <si>
    <t>Software—Infrastructure</t>
  </si>
  <si>
    <t>GOOGL</t>
  </si>
  <si>
    <t>Communication Services</t>
  </si>
  <si>
    <t>Internet Content &amp; Information</t>
  </si>
  <si>
    <t>GOOG</t>
  </si>
  <si>
    <t>AMZN</t>
  </si>
  <si>
    <t>Consumer Discretionary</t>
  </si>
  <si>
    <t>Internet Retail</t>
  </si>
  <si>
    <t>Financials</t>
  </si>
  <si>
    <t>Financial Conglomerates</t>
  </si>
  <si>
    <t>UnitedHealth Group Incorporated</t>
  </si>
  <si>
    <t>UNH</t>
  </si>
  <si>
    <t>Healthcare</t>
  </si>
  <si>
    <t>Healthcare Plans</t>
  </si>
  <si>
    <t>Johnson &amp; Johnson</t>
  </si>
  <si>
    <t>JNJ</t>
  </si>
  <si>
    <t>Drug Manufacturers—General</t>
  </si>
  <si>
    <t>XOM</t>
  </si>
  <si>
    <t>Energy</t>
  </si>
  <si>
    <t>Oil &amp; Gas Integrated</t>
  </si>
  <si>
    <t>V</t>
  </si>
  <si>
    <t>Credit Services</t>
  </si>
  <si>
    <t>JPM</t>
  </si>
  <si>
    <t>TSLA</t>
  </si>
  <si>
    <t>Auto Manufacturers</t>
  </si>
  <si>
    <t>WMT</t>
  </si>
  <si>
    <t>Consumer Staples</t>
  </si>
  <si>
    <t>Discount Stores</t>
  </si>
  <si>
    <t>Nvidia Corporation</t>
  </si>
  <si>
    <t>NVDA</t>
  </si>
  <si>
    <t>Semiconductors</t>
  </si>
  <si>
    <t>PG</t>
  </si>
  <si>
    <t>Household &amp; Personal Products</t>
  </si>
  <si>
    <t>Eli Lilly and Company</t>
  </si>
  <si>
    <t>LLY</t>
  </si>
  <si>
    <t>Chevron Corporation</t>
  </si>
  <si>
    <t>CVX</t>
  </si>
  <si>
    <t>Mastercard Incorporated</t>
  </si>
  <si>
    <t>MA</t>
  </si>
  <si>
    <t>HD</t>
  </si>
  <si>
    <t>Home Improvement Retail</t>
  </si>
  <si>
    <t>META</t>
  </si>
  <si>
    <t>PFE</t>
  </si>
  <si>
    <t>MRK</t>
  </si>
  <si>
    <t>The Coca-Cola Company</t>
  </si>
  <si>
    <t>KO</t>
  </si>
  <si>
    <t>PEP</t>
  </si>
  <si>
    <t>AVGO</t>
  </si>
  <si>
    <t>Oracle Corporation</t>
  </si>
  <si>
    <t>ORCL</t>
  </si>
  <si>
    <t>TMO</t>
  </si>
  <si>
    <t>Diagnostics &amp; Research</t>
  </si>
  <si>
    <t>Costco Wholesale Corporation</t>
  </si>
  <si>
    <t>COST</t>
  </si>
  <si>
    <t>CSCO</t>
  </si>
  <si>
    <t>Communication Equipment</t>
  </si>
  <si>
    <t>McDonald's Corporation</t>
  </si>
  <si>
    <t>MCD</t>
  </si>
  <si>
    <t>Restaurants</t>
  </si>
  <si>
    <t>Medical Devices</t>
  </si>
  <si>
    <t>Danaher Corporation</t>
  </si>
  <si>
    <t>DHR</t>
  </si>
  <si>
    <t>NKE</t>
  </si>
  <si>
    <t>Footwear &amp; Accessories</t>
  </si>
  <si>
    <t>TMUS</t>
  </si>
  <si>
    <t>Telecom Services</t>
  </si>
  <si>
    <t>Accenture plc</t>
  </si>
  <si>
    <t>ACN</t>
  </si>
  <si>
    <t>Ireland</t>
  </si>
  <si>
    <t>Information Technology Services</t>
  </si>
  <si>
    <t>NEE</t>
  </si>
  <si>
    <t>Utilities</t>
  </si>
  <si>
    <t>Utilities—Regulated Electric</t>
  </si>
  <si>
    <t>VZ</t>
  </si>
  <si>
    <t>The Walt Disney Company</t>
  </si>
  <si>
    <t>DIS</t>
  </si>
  <si>
    <t>Entertainment</t>
  </si>
  <si>
    <t>Wells Fargo &amp; Company</t>
  </si>
  <si>
    <t>WFC</t>
  </si>
  <si>
    <t>Linde plc</t>
  </si>
  <si>
    <t>LIN</t>
  </si>
  <si>
    <t>United Kingdom</t>
  </si>
  <si>
    <t>Specialty Chemicals</t>
  </si>
  <si>
    <t>PM</t>
  </si>
  <si>
    <t>SCHW</t>
  </si>
  <si>
    <t>Capital Markets</t>
  </si>
  <si>
    <t>Comcast Corporation</t>
  </si>
  <si>
    <t>CMCSA</t>
  </si>
  <si>
    <t>UPS</t>
  </si>
  <si>
    <t>Industrials</t>
  </si>
  <si>
    <t>Integrated Freight &amp; Logistics</t>
  </si>
  <si>
    <t>Texas Instruments Incorporated</t>
  </si>
  <si>
    <t>TXN</t>
  </si>
  <si>
    <t>Raytheon Technologies Corporation</t>
  </si>
  <si>
    <t>RTX</t>
  </si>
  <si>
    <t>Aerospace &amp; Defense</t>
  </si>
  <si>
    <t>ConocoPhillips</t>
  </si>
  <si>
    <t>COP</t>
  </si>
  <si>
    <t>HON</t>
  </si>
  <si>
    <t>Morgan Stanley</t>
  </si>
  <si>
    <t>MS</t>
  </si>
  <si>
    <t>AMGN</t>
  </si>
  <si>
    <t>NFLX</t>
  </si>
  <si>
    <t>CRM</t>
  </si>
  <si>
    <t>T</t>
  </si>
  <si>
    <t>Union Pacific Corporation</t>
  </si>
  <si>
    <t>UNP</t>
  </si>
  <si>
    <t>Lockheed Martin Corporation</t>
  </si>
  <si>
    <t>LMT</t>
  </si>
  <si>
    <t>Deere &amp; Company</t>
  </si>
  <si>
    <t>DE</t>
  </si>
  <si>
    <t>CAT</t>
  </si>
  <si>
    <t>Qualcomm Incorporated</t>
  </si>
  <si>
    <t>QCOM</t>
  </si>
  <si>
    <t>CVS Health Corporation</t>
  </si>
  <si>
    <t>CVS</t>
  </si>
  <si>
    <t>LOW</t>
  </si>
  <si>
    <t>GS</t>
  </si>
  <si>
    <t>Intel Corporation</t>
  </si>
  <si>
    <t>INTC</t>
  </si>
  <si>
    <t>American Express Company</t>
  </si>
  <si>
    <t>AXP</t>
  </si>
  <si>
    <t>INTU</t>
  </si>
  <si>
    <t>SPGI</t>
  </si>
  <si>
    <t>PLD</t>
  </si>
  <si>
    <t>GILD</t>
  </si>
  <si>
    <t>Medtronic plc</t>
  </si>
  <si>
    <t>MDT</t>
  </si>
  <si>
    <t>AMD</t>
  </si>
  <si>
    <t>Cigna Corporation</t>
  </si>
  <si>
    <t>CI</t>
  </si>
  <si>
    <t>American Tower Corporation (REIT)</t>
  </si>
  <si>
    <t>AMT</t>
  </si>
  <si>
    <t>ADP</t>
  </si>
  <si>
    <t>ISRG</t>
  </si>
  <si>
    <t>General Electric Company</t>
  </si>
  <si>
    <t>GE</t>
  </si>
  <si>
    <t>Stryker Corporation</t>
  </si>
  <si>
    <t>SYK</t>
  </si>
  <si>
    <t>TJX</t>
  </si>
  <si>
    <t>MDLZ</t>
  </si>
  <si>
    <t>EL</t>
  </si>
  <si>
    <t>C</t>
  </si>
  <si>
    <t>Northrop Grumman Corporation</t>
  </si>
  <si>
    <t>NOC</t>
  </si>
  <si>
    <t>ADI</t>
  </si>
  <si>
    <t>MMC</t>
  </si>
  <si>
    <t>MO</t>
  </si>
  <si>
    <t>AMAT</t>
  </si>
  <si>
    <t>PYPL</t>
  </si>
  <si>
    <t>Duke Energy Corporation</t>
  </si>
  <si>
    <t>DUK</t>
  </si>
  <si>
    <t>REGN</t>
  </si>
  <si>
    <t>NOW</t>
  </si>
  <si>
    <t>The Southern Company</t>
  </si>
  <si>
    <t>SO</t>
  </si>
  <si>
    <t>The Progressive Corporation</t>
  </si>
  <si>
    <t>PGR</t>
  </si>
  <si>
    <t>Oil &amp; Gas E&amp;P</t>
  </si>
  <si>
    <t>Specialty Industrial Machinery</t>
  </si>
  <si>
    <t>Software—Application</t>
  </si>
  <si>
    <t>Railroads</t>
  </si>
  <si>
    <t>Farm &amp; Heavy Construction Machinery</t>
  </si>
  <si>
    <t>Financial Data &amp; Stock Exchanges</t>
  </si>
  <si>
    <t>Real Estate</t>
  </si>
  <si>
    <t>REIT—Industrial</t>
  </si>
  <si>
    <t>Asset Management</t>
  </si>
  <si>
    <t>REIT—Specialty</t>
  </si>
  <si>
    <t>Staffing &amp; Employment Services</t>
  </si>
  <si>
    <t>Medical Instruments &amp; Supplies</t>
  </si>
  <si>
    <t>Apparel Retail</t>
  </si>
  <si>
    <t>Confectioners</t>
  </si>
  <si>
    <t>Switzerland</t>
  </si>
  <si>
    <t>Insurance—Property &amp; Casualty</t>
  </si>
  <si>
    <t>Semiconductor Equipment &amp; Materials</t>
  </si>
  <si>
    <t>Travel Services</t>
  </si>
  <si>
    <t>Oil &amp; Gas Equipment &amp; Services</t>
  </si>
  <si>
    <t>Vertex Pharmaceuticals Incorporated</t>
  </si>
  <si>
    <t>VRTX</t>
  </si>
  <si>
    <t>EOG</t>
  </si>
  <si>
    <t>ITW</t>
  </si>
  <si>
    <t>HCA</t>
  </si>
  <si>
    <t>Medical Care Facilities</t>
  </si>
  <si>
    <t>Target Corporation</t>
  </si>
  <si>
    <t>TGT</t>
  </si>
  <si>
    <t>APD</t>
  </si>
  <si>
    <t>Chemicals</t>
  </si>
  <si>
    <t>ZTS</t>
  </si>
  <si>
    <t>Drug Manufacturers—Specialty &amp; Generic</t>
  </si>
  <si>
    <t>General Dynamics Corporation</t>
  </si>
  <si>
    <t>GD</t>
  </si>
  <si>
    <t>3M Company</t>
  </si>
  <si>
    <t>MMM</t>
  </si>
  <si>
    <t>PNC</t>
  </si>
  <si>
    <t>Colgate-Palmolive Company</t>
  </si>
  <si>
    <t>CL</t>
  </si>
  <si>
    <t>CSX Corporation</t>
  </si>
  <si>
    <t>CSX</t>
  </si>
  <si>
    <t>WM</t>
  </si>
  <si>
    <t>Waste Management</t>
  </si>
  <si>
    <t>FISV</t>
  </si>
  <si>
    <t>HUM</t>
  </si>
  <si>
    <t>Eaton Corporation plc</t>
  </si>
  <si>
    <t>ETN</t>
  </si>
  <si>
    <t>Aon Plc</t>
  </si>
  <si>
    <t>AON</t>
  </si>
  <si>
    <t>The Sherwin-Williams Company</t>
  </si>
  <si>
    <t>SHW</t>
  </si>
  <si>
    <t>EQIX</t>
  </si>
  <si>
    <t>CME</t>
  </si>
  <si>
    <t>CCI</t>
  </si>
  <si>
    <t>Lam Research Corporation</t>
  </si>
  <si>
    <t>LRCX</t>
  </si>
  <si>
    <t>ICE</t>
  </si>
  <si>
    <t>Norfolk Southern Corporation</t>
  </si>
  <si>
    <t>NSC</t>
  </si>
  <si>
    <t>Occidental Petroleum Corporation</t>
  </si>
  <si>
    <t>OXY</t>
  </si>
  <si>
    <t>MET</t>
  </si>
  <si>
    <t>Insurance—Life</t>
  </si>
  <si>
    <t>Truist Financial Corporation</t>
  </si>
  <si>
    <t>TFC</t>
  </si>
  <si>
    <t>EMR</t>
  </si>
  <si>
    <t>Dollar General Corporation</t>
  </si>
  <si>
    <t>DG</t>
  </si>
  <si>
    <t>MU</t>
  </si>
  <si>
    <t>FCX</t>
  </si>
  <si>
    <t>Copper</t>
  </si>
  <si>
    <t>KLA Corporation</t>
  </si>
  <si>
    <t>KLAC</t>
  </si>
  <si>
    <t>McKesson Corporation</t>
  </si>
  <si>
    <t>MCK</t>
  </si>
  <si>
    <t>Pioneer Natural Resources Company</t>
  </si>
  <si>
    <t>PXD</t>
  </si>
  <si>
    <t>MNST</t>
  </si>
  <si>
    <t>ORLY</t>
  </si>
  <si>
    <t>Specialty Retail</t>
  </si>
  <si>
    <t>CHTR</t>
  </si>
  <si>
    <t>D</t>
  </si>
  <si>
    <t>Utilities—Diversified</t>
  </si>
  <si>
    <t>Marathon Petroleum Corporation</t>
  </si>
  <si>
    <t>MPC</t>
  </si>
  <si>
    <t>Oil &amp; Gas Refining &amp; Marketing</t>
  </si>
  <si>
    <t>Moody's Corporation</t>
  </si>
  <si>
    <t>MCO</t>
  </si>
  <si>
    <t>GIS</t>
  </si>
  <si>
    <t>Packaged Foods</t>
  </si>
  <si>
    <t>The Kraft Heinz Company</t>
  </si>
  <si>
    <t>KHC</t>
  </si>
  <si>
    <t>Archer-Daniels-Midland Company</t>
  </si>
  <si>
    <t>ADM</t>
  </si>
  <si>
    <t>Farm Products</t>
  </si>
  <si>
    <t>PSA</t>
  </si>
  <si>
    <t>Phillips 66</t>
  </si>
  <si>
    <t>PSX</t>
  </si>
  <si>
    <t>Valero Energy Corporation</t>
  </si>
  <si>
    <t>VLO</t>
  </si>
  <si>
    <t>AEP</t>
  </si>
  <si>
    <t>SNPS</t>
  </si>
  <si>
    <t>Sempra Energy</t>
  </si>
  <si>
    <t>SRE</t>
  </si>
  <si>
    <t>General Motors Company</t>
  </si>
  <si>
    <t>GM</t>
  </si>
  <si>
    <t>MAR</t>
  </si>
  <si>
    <t>Lodging</t>
  </si>
  <si>
    <t>ROP</t>
  </si>
  <si>
    <t>Ford Motor Company</t>
  </si>
  <si>
    <t>F</t>
  </si>
  <si>
    <t>AIG</t>
  </si>
  <si>
    <t>Insurance—Diversified</t>
  </si>
  <si>
    <t>The Hershey Company</t>
  </si>
  <si>
    <t>HSY</t>
  </si>
  <si>
    <t>Edwards Lifesciences Corporation</t>
  </si>
  <si>
    <t>EW</t>
  </si>
  <si>
    <t>AZO</t>
  </si>
  <si>
    <t>Cintas Corporation</t>
  </si>
  <si>
    <t>CTAS</t>
  </si>
  <si>
    <t>Amphenol Corporation</t>
  </si>
  <si>
    <t>APH</t>
  </si>
  <si>
    <t>Electronic Components</t>
  </si>
  <si>
    <t>Aflac Incorporated</t>
  </si>
  <si>
    <t>AFL</t>
  </si>
  <si>
    <t>Centene Corporation</t>
  </si>
  <si>
    <t>CNC</t>
  </si>
  <si>
    <t>FedEx Corporation</t>
  </si>
  <si>
    <t>FDX</t>
  </si>
  <si>
    <t>A</t>
  </si>
  <si>
    <t>DXCM</t>
  </si>
  <si>
    <t>SPG</t>
  </si>
  <si>
    <t>REIT—Retail</t>
  </si>
  <si>
    <t>Johnson Controls International plc</t>
  </si>
  <si>
    <t>JCI</t>
  </si>
  <si>
    <t>Engineering &amp; Construction</t>
  </si>
  <si>
    <t>TRV</t>
  </si>
  <si>
    <t>CDNS</t>
  </si>
  <si>
    <t>Hess Corporation</t>
  </si>
  <si>
    <t>HES</t>
  </si>
  <si>
    <t>MSI</t>
  </si>
  <si>
    <t>Exelon Corporation</t>
  </si>
  <si>
    <t>EXC</t>
  </si>
  <si>
    <t>STZ</t>
  </si>
  <si>
    <t>CTVA</t>
  </si>
  <si>
    <t>Agricultural Inputs</t>
  </si>
  <si>
    <t>ECL</t>
  </si>
  <si>
    <t>PAYX</t>
  </si>
  <si>
    <t>ROST</t>
  </si>
  <si>
    <t>RSG</t>
  </si>
  <si>
    <t>Newmont Corporation</t>
  </si>
  <si>
    <t>NEM</t>
  </si>
  <si>
    <t>Gold</t>
  </si>
  <si>
    <t>Realty Income Corporation</t>
  </si>
  <si>
    <t>O</t>
  </si>
  <si>
    <t>FIS</t>
  </si>
  <si>
    <t>KMI</t>
  </si>
  <si>
    <t>Oil &amp; Gas Midstream</t>
  </si>
  <si>
    <t>Devon Energy Corporation</t>
  </si>
  <si>
    <t>DVN</t>
  </si>
  <si>
    <t>ADSK</t>
  </si>
  <si>
    <t>AJG</t>
  </si>
  <si>
    <t>LHX</t>
  </si>
  <si>
    <t>Sysco Corporation</t>
  </si>
  <si>
    <t>SYY</t>
  </si>
  <si>
    <t>Trane Technologies plc</t>
  </si>
  <si>
    <t>TT</t>
  </si>
  <si>
    <t>XEL</t>
  </si>
  <si>
    <t>CMG</t>
  </si>
  <si>
    <t>Microchip Technology Incorporated</t>
  </si>
  <si>
    <t>MCHP</t>
  </si>
  <si>
    <t>FTNT</t>
  </si>
  <si>
    <t>IQV</t>
  </si>
  <si>
    <t>Parker-Hannifin Corporation</t>
  </si>
  <si>
    <t>PH</t>
  </si>
  <si>
    <t>PRU</t>
  </si>
  <si>
    <t>MSCI</t>
  </si>
  <si>
    <t>LVS</t>
  </si>
  <si>
    <t>Resorts &amp; Casinos</t>
  </si>
  <si>
    <t>TEL</t>
  </si>
  <si>
    <t>The Allstate Corporation</t>
  </si>
  <si>
    <t>ALL</t>
  </si>
  <si>
    <t>YUM</t>
  </si>
  <si>
    <t>DOW</t>
  </si>
  <si>
    <t>HAL</t>
  </si>
  <si>
    <t>DD</t>
  </si>
  <si>
    <t>Capital One Financial Corporation</t>
  </si>
  <si>
    <t>COF</t>
  </si>
  <si>
    <t>Nucor Corporation</t>
  </si>
  <si>
    <t>NUE</t>
  </si>
  <si>
    <t>Steel</t>
  </si>
  <si>
    <t>PACCAR Inc</t>
  </si>
  <si>
    <t>PCAR</t>
  </si>
  <si>
    <t>CARR</t>
  </si>
  <si>
    <t>ENPH</t>
  </si>
  <si>
    <t>Solar</t>
  </si>
  <si>
    <t>TransDigm Group Incorporated</t>
  </si>
  <si>
    <t>TDG</t>
  </si>
  <si>
    <t>HLT</t>
  </si>
  <si>
    <t>EA</t>
  </si>
  <si>
    <t>Electronic Gaming &amp; Multimedia</t>
  </si>
  <si>
    <t>CMI</t>
  </si>
  <si>
    <t>ED</t>
  </si>
  <si>
    <t>ANET</t>
  </si>
  <si>
    <t>Computer Hardware</t>
  </si>
  <si>
    <t>IDXX</t>
  </si>
  <si>
    <t>Otis Worldwide Corporation</t>
  </si>
  <si>
    <t>OTIS</t>
  </si>
  <si>
    <t>AMP</t>
  </si>
  <si>
    <t>MTD</t>
  </si>
  <si>
    <t>Pharmaceutical Retailers</t>
  </si>
  <si>
    <t>AME</t>
  </si>
  <si>
    <t>KR</t>
  </si>
  <si>
    <t>Grocery Stores</t>
  </si>
  <si>
    <t>ODFL</t>
  </si>
  <si>
    <t>Trucking</t>
  </si>
  <si>
    <t>ILMN</t>
  </si>
  <si>
    <t>RMD</t>
  </si>
  <si>
    <t>PEG</t>
  </si>
  <si>
    <t>DHI</t>
  </si>
  <si>
    <t>Residential Construction</t>
  </si>
  <si>
    <t>DLTR</t>
  </si>
  <si>
    <t>WELL</t>
  </si>
  <si>
    <t>REIT—Healthcare Facilities</t>
  </si>
  <si>
    <t>NDAQ</t>
  </si>
  <si>
    <t>KEYS</t>
  </si>
  <si>
    <t>Scientific &amp; Technical Instruments</t>
  </si>
  <si>
    <t>PPG</t>
  </si>
  <si>
    <t>DLR</t>
  </si>
  <si>
    <t>REIT—Office</t>
  </si>
  <si>
    <t>ROK</t>
  </si>
  <si>
    <t>Cognizant Technology Solutions Corporation</t>
  </si>
  <si>
    <t>CTSH</t>
  </si>
  <si>
    <t>WEC</t>
  </si>
  <si>
    <t>OKE</t>
  </si>
  <si>
    <t>Eversource Energy</t>
  </si>
  <si>
    <t>ES</t>
  </si>
  <si>
    <t>CPRT</t>
  </si>
  <si>
    <t>Willis Towers Watson plc</t>
  </si>
  <si>
    <t>WLTW</t>
  </si>
  <si>
    <t>State Street Corporation</t>
  </si>
  <si>
    <t>STT</t>
  </si>
  <si>
    <t>GWW</t>
  </si>
  <si>
    <t>AWK</t>
  </si>
  <si>
    <t>Utilities—Regulated Water</t>
  </si>
  <si>
    <t>VRSK</t>
  </si>
  <si>
    <t>Consulting Services</t>
  </si>
  <si>
    <t>Corning Incorporated</t>
  </si>
  <si>
    <t>GLW</t>
  </si>
  <si>
    <t>Fastenal Company</t>
  </si>
  <si>
    <t>FAST</t>
  </si>
  <si>
    <t>GPN</t>
  </si>
  <si>
    <t>IFF</t>
  </si>
  <si>
    <t>Lennar Corporation</t>
  </si>
  <si>
    <t>LEN</t>
  </si>
  <si>
    <t>Discover Financial Services</t>
  </si>
  <si>
    <t>DFS</t>
  </si>
  <si>
    <t>IT</t>
  </si>
  <si>
    <t>Kansas City Southern</t>
  </si>
  <si>
    <t>KSU</t>
  </si>
  <si>
    <t>HPQ</t>
  </si>
  <si>
    <t>Aptiv PLC</t>
  </si>
  <si>
    <t>APTV</t>
  </si>
  <si>
    <t>Auto Parts</t>
  </si>
  <si>
    <t>Hormel Foods Corporation</t>
  </si>
  <si>
    <t>HRL</t>
  </si>
  <si>
    <t>Tractor Supply Company</t>
  </si>
  <si>
    <t>TSCO</t>
  </si>
  <si>
    <t>Real Estate Services</t>
  </si>
  <si>
    <t>URI</t>
  </si>
  <si>
    <t>Rental &amp; Leasing Services</t>
  </si>
  <si>
    <t>Edison International</t>
  </si>
  <si>
    <t>EIX</t>
  </si>
  <si>
    <t>Genuine Parts Company</t>
  </si>
  <si>
    <t>GPC</t>
  </si>
  <si>
    <t>TROW</t>
  </si>
  <si>
    <t>Kellogg Company</t>
  </si>
  <si>
    <t>K</t>
  </si>
  <si>
    <t>CDW Corporation</t>
  </si>
  <si>
    <t>CDW</t>
  </si>
  <si>
    <t>HIG</t>
  </si>
  <si>
    <t>FE</t>
  </si>
  <si>
    <t>FANG</t>
  </si>
  <si>
    <t>ULTA</t>
  </si>
  <si>
    <t>EFX</t>
  </si>
  <si>
    <t>ARE</t>
  </si>
  <si>
    <t>Vulcan Materials Company</t>
  </si>
  <si>
    <t>VMC</t>
  </si>
  <si>
    <t>Equity Residential</t>
  </si>
  <si>
    <t>EQR</t>
  </si>
  <si>
    <t>REIT—Residential</t>
  </si>
  <si>
    <t>RJF</t>
  </si>
  <si>
    <t>Entergy Corporation</t>
  </si>
  <si>
    <t>ETR</t>
  </si>
  <si>
    <t>Ameren Corporation</t>
  </si>
  <si>
    <t>AEE</t>
  </si>
  <si>
    <t>DTE Energy Company</t>
  </si>
  <si>
    <t>DTE</t>
  </si>
  <si>
    <t>Fortive Corporation</t>
  </si>
  <si>
    <t>FTV</t>
  </si>
  <si>
    <t>DAL</t>
  </si>
  <si>
    <t>Airlines</t>
  </si>
  <si>
    <t>McCormick &amp; Company, Incorporated</t>
  </si>
  <si>
    <t>MKC</t>
  </si>
  <si>
    <t>Weyerhaeuser Company</t>
  </si>
  <si>
    <t>WY</t>
  </si>
  <si>
    <t>FRC</t>
  </si>
  <si>
    <t>TSN</t>
  </si>
  <si>
    <t>PPL Corporation</t>
  </si>
  <si>
    <t>PPL</t>
  </si>
  <si>
    <t>VRSN</t>
  </si>
  <si>
    <t>IR</t>
  </si>
  <si>
    <t>MLM</t>
  </si>
  <si>
    <t>LH</t>
  </si>
  <si>
    <t>Hewlett Packard Enterprise Company</t>
  </si>
  <si>
    <t>HPE</t>
  </si>
  <si>
    <t>ANSS</t>
  </si>
  <si>
    <t>PFG</t>
  </si>
  <si>
    <t>EXR</t>
  </si>
  <si>
    <t>Regions Financial Corporation</t>
  </si>
  <si>
    <t>RF</t>
  </si>
  <si>
    <t>Waters Corporation</t>
  </si>
  <si>
    <t>WAT</t>
  </si>
  <si>
    <t>UDR</t>
  </si>
  <si>
    <t>PWR</t>
  </si>
  <si>
    <t>CAH</t>
  </si>
  <si>
    <t>CHD</t>
  </si>
  <si>
    <t>LUV</t>
  </si>
  <si>
    <t>XYL</t>
  </si>
  <si>
    <t>CAG</t>
  </si>
  <si>
    <t>Northern Trust Corporation</t>
  </si>
  <si>
    <t>NTRS</t>
  </si>
  <si>
    <t>HOLX</t>
  </si>
  <si>
    <t>CFG</t>
  </si>
  <si>
    <t>Dover Corporation</t>
  </si>
  <si>
    <t>DOV</t>
  </si>
  <si>
    <t>Duke Realty Corporation</t>
  </si>
  <si>
    <t>DRE</t>
  </si>
  <si>
    <t>STERIS plc</t>
  </si>
  <si>
    <t>STE</t>
  </si>
  <si>
    <t>VTR</t>
  </si>
  <si>
    <t>Teledyne Technologies Incorporated</t>
  </si>
  <si>
    <t>TDY</t>
  </si>
  <si>
    <t>CMS Energy Corporation</t>
  </si>
  <si>
    <t>CMS</t>
  </si>
  <si>
    <t>GRMN</t>
  </si>
  <si>
    <t>CNP</t>
  </si>
  <si>
    <t>Utilities—Regulated Gas</t>
  </si>
  <si>
    <t>MAA</t>
  </si>
  <si>
    <t>PAYC</t>
  </si>
  <si>
    <t>ROL</t>
  </si>
  <si>
    <t>Personal Services</t>
  </si>
  <si>
    <t>Amcor plc</t>
  </si>
  <si>
    <t>AMCR</t>
  </si>
  <si>
    <t>Packaging &amp; Containers</t>
  </si>
  <si>
    <t>Incyte Corporation</t>
  </si>
  <si>
    <t>INCY</t>
  </si>
  <si>
    <t>TTWO</t>
  </si>
  <si>
    <t>DRI</t>
  </si>
  <si>
    <t>Quest Diagnostics Incorporated</t>
  </si>
  <si>
    <t>DGX</t>
  </si>
  <si>
    <t>PKI</t>
  </si>
  <si>
    <t>The Clorox Company</t>
  </si>
  <si>
    <t>CLX</t>
  </si>
  <si>
    <t>OMC</t>
  </si>
  <si>
    <t>Advertising Agencies</t>
  </si>
  <si>
    <t>The AES Corporation</t>
  </si>
  <si>
    <t>AES</t>
  </si>
  <si>
    <t>WST</t>
  </si>
  <si>
    <t>ALGN</t>
  </si>
  <si>
    <t>IDEX Corporation</t>
  </si>
  <si>
    <t>IEX</t>
  </si>
  <si>
    <t>SJM</t>
  </si>
  <si>
    <t>Cincinnati Financial Corporation</t>
  </si>
  <si>
    <t>CINF</t>
  </si>
  <si>
    <t>COO</t>
  </si>
  <si>
    <t>EXPD</t>
  </si>
  <si>
    <t>KeyCorp</t>
  </si>
  <si>
    <t>KEY</t>
  </si>
  <si>
    <t>LYV</t>
  </si>
  <si>
    <t>CF</t>
  </si>
  <si>
    <t>Marathon Oil Corporation</t>
  </si>
  <si>
    <t>MRO</t>
  </si>
  <si>
    <t>Fox Corporation</t>
  </si>
  <si>
    <t>FOXA</t>
  </si>
  <si>
    <t>FOX</t>
  </si>
  <si>
    <t>HWM</t>
  </si>
  <si>
    <t>J</t>
  </si>
  <si>
    <t>Atmos Energy Corporation</t>
  </si>
  <si>
    <t>ATO</t>
  </si>
  <si>
    <t>FMC Corporation</t>
  </si>
  <si>
    <t>FMC</t>
  </si>
  <si>
    <t>EXPE</t>
  </si>
  <si>
    <t>ETSY</t>
  </si>
  <si>
    <t>The Mosaic Company</t>
  </si>
  <si>
    <t>MOS</t>
  </si>
  <si>
    <t>Avery Dennison Corporation</t>
  </si>
  <si>
    <t>AVY</t>
  </si>
  <si>
    <t>NVR</t>
  </si>
  <si>
    <t>SWKS</t>
  </si>
  <si>
    <t>TXT</t>
  </si>
  <si>
    <t>LKQ Corporation</t>
  </si>
  <si>
    <t>LKQ</t>
  </si>
  <si>
    <t>EVRG</t>
  </si>
  <si>
    <t>NLOK</t>
  </si>
  <si>
    <t>Synchrony Financial</t>
  </si>
  <si>
    <t>SYF</t>
  </si>
  <si>
    <t>VTRS</t>
  </si>
  <si>
    <t>Iron Mountain Incorporated</t>
  </si>
  <si>
    <t>IRM</t>
  </si>
  <si>
    <t>LDOS</t>
  </si>
  <si>
    <t>ESS</t>
  </si>
  <si>
    <t>LW</t>
  </si>
  <si>
    <t>Loews Corporation</t>
  </si>
  <si>
    <t>L</t>
  </si>
  <si>
    <t>PEAK</t>
  </si>
  <si>
    <t>PARA</t>
  </si>
  <si>
    <t>IPG</t>
  </si>
  <si>
    <t>RCL</t>
  </si>
  <si>
    <t>Alliant Energy Corporation</t>
  </si>
  <si>
    <t>LNT</t>
  </si>
  <si>
    <t>TER</t>
  </si>
  <si>
    <t>MGM Resorts International</t>
  </si>
  <si>
    <t>MGM</t>
  </si>
  <si>
    <t>NTAP</t>
  </si>
  <si>
    <t>Apache Corporation</t>
  </si>
  <si>
    <t>APA</t>
  </si>
  <si>
    <t>RE</t>
  </si>
  <si>
    <t>Insurance—Reinsurance</t>
  </si>
  <si>
    <t>AKAM</t>
  </si>
  <si>
    <t>FLT</t>
  </si>
  <si>
    <t>CTXS</t>
  </si>
  <si>
    <t>Kimco Realty Corporation</t>
  </si>
  <si>
    <t>KIM</t>
  </si>
  <si>
    <t>UAL</t>
  </si>
  <si>
    <t>International Paper Company</t>
  </si>
  <si>
    <t>IP</t>
  </si>
  <si>
    <t>TYL</t>
  </si>
  <si>
    <t>JKHY</t>
  </si>
  <si>
    <t>DISCA</t>
  </si>
  <si>
    <t>DISCK</t>
  </si>
  <si>
    <t>Snap-on Incorporated</t>
  </si>
  <si>
    <t>SNA</t>
  </si>
  <si>
    <t>Tools &amp; Accessories</t>
  </si>
  <si>
    <t>Celanese Corporation</t>
  </si>
  <si>
    <t>CE</t>
  </si>
  <si>
    <t>Packaging Corporation of America</t>
  </si>
  <si>
    <t>PKG</t>
  </si>
  <si>
    <t>DPZ</t>
  </si>
  <si>
    <t>Teleflex Incorporated</t>
  </si>
  <si>
    <t>TFX</t>
  </si>
  <si>
    <t>Pool Corporation</t>
  </si>
  <si>
    <t>POOL</t>
  </si>
  <si>
    <t>Leisure</t>
  </si>
  <si>
    <t>GL</t>
  </si>
  <si>
    <t>Carnival Corporation &amp; plc</t>
  </si>
  <si>
    <t>CCL</t>
  </si>
  <si>
    <t>SWK</t>
  </si>
  <si>
    <t>HST</t>
  </si>
  <si>
    <t>REIT—Hotel &amp; Motel</t>
  </si>
  <si>
    <t>VFC</t>
  </si>
  <si>
    <t>Apparel Manufacturing</t>
  </si>
  <si>
    <t>HSIC</t>
  </si>
  <si>
    <t>MKTX</t>
  </si>
  <si>
    <t>Western Digital Corporation</t>
  </si>
  <si>
    <t>WDC</t>
  </si>
  <si>
    <t>Seagate Technology plc</t>
  </si>
  <si>
    <t>STX</t>
  </si>
  <si>
    <t>NI</t>
  </si>
  <si>
    <t>PHM</t>
  </si>
  <si>
    <t>News Corporation</t>
  </si>
  <si>
    <t>NWS</t>
  </si>
  <si>
    <t>NWSA</t>
  </si>
  <si>
    <t>TAP</t>
  </si>
  <si>
    <t>Regency Centers Corporation</t>
  </si>
  <si>
    <t>REG</t>
  </si>
  <si>
    <t>UHS</t>
  </si>
  <si>
    <t>CHRW</t>
  </si>
  <si>
    <t>Masco Corporation</t>
  </si>
  <si>
    <t>MAS</t>
  </si>
  <si>
    <t>Wynn Resorts, Limited</t>
  </si>
  <si>
    <t>WYNN</t>
  </si>
  <si>
    <t>Eastman Chemical Company</t>
  </si>
  <si>
    <t>EMN</t>
  </si>
  <si>
    <t>JNPR</t>
  </si>
  <si>
    <t>Nielsen Holdings plc</t>
  </si>
  <si>
    <t>NLSN</t>
  </si>
  <si>
    <t>KMX</t>
  </si>
  <si>
    <t>Auto &amp; Truck Dealerships</t>
  </si>
  <si>
    <t>Allegion plc</t>
  </si>
  <si>
    <t>ALLE</t>
  </si>
  <si>
    <t>Security &amp; Protection Services</t>
  </si>
  <si>
    <t>TPR</t>
  </si>
  <si>
    <t>Luxury Goods</t>
  </si>
  <si>
    <t>QRVO</t>
  </si>
  <si>
    <t>AAP</t>
  </si>
  <si>
    <t>AAL</t>
  </si>
  <si>
    <t>HII</t>
  </si>
  <si>
    <t>WestRock Company</t>
  </si>
  <si>
    <t>WRK</t>
  </si>
  <si>
    <t>AOS</t>
  </si>
  <si>
    <t>HAS</t>
  </si>
  <si>
    <t>Comerica Incorporated</t>
  </si>
  <si>
    <t>CMA</t>
  </si>
  <si>
    <t>FFIV</t>
  </si>
  <si>
    <t>Federal Realty Investment Trust</t>
  </si>
  <si>
    <t>FRT</t>
  </si>
  <si>
    <t>Pinnacle West Capital Corporation</t>
  </si>
  <si>
    <t>PNW</t>
  </si>
  <si>
    <t>CTLT</t>
  </si>
  <si>
    <t>IVZ</t>
  </si>
  <si>
    <t>Whirlpool Corporation</t>
  </si>
  <si>
    <t>WHR</t>
  </si>
  <si>
    <t>Furnishings, Fixtures &amp; Appliances</t>
  </si>
  <si>
    <t>Unum Group</t>
  </si>
  <si>
    <t>UNM</t>
  </si>
  <si>
    <t>RHI</t>
  </si>
  <si>
    <t>NOV</t>
  </si>
  <si>
    <t>DISH Network Corporation</t>
  </si>
  <si>
    <t>DISH</t>
  </si>
  <si>
    <t>Pentair plc</t>
  </si>
  <si>
    <t>PNR</t>
  </si>
  <si>
    <t>Ralph Lauren Corporation</t>
  </si>
  <si>
    <t>RL</t>
  </si>
  <si>
    <t>Sealed Air Corporation</t>
  </si>
  <si>
    <t>SEE</t>
  </si>
  <si>
    <t>ZION</t>
  </si>
  <si>
    <t>NRG</t>
  </si>
  <si>
    <t>Utilities—Independent Power Producers</t>
  </si>
  <si>
    <t>XRAY</t>
  </si>
  <si>
    <t>DVA</t>
  </si>
  <si>
    <t>MHK</t>
  </si>
  <si>
    <t>FLIR</t>
  </si>
  <si>
    <t>AIZ</t>
  </si>
  <si>
    <t>Insurance—Specialty</t>
  </si>
  <si>
    <t>DXC Technology Company</t>
  </si>
  <si>
    <t>DXC</t>
  </si>
  <si>
    <t>HollyFrontier Corporation</t>
  </si>
  <si>
    <t>HFC</t>
  </si>
  <si>
    <t>NWL</t>
  </si>
  <si>
    <t>LUMN</t>
  </si>
  <si>
    <t>ALK</t>
  </si>
  <si>
    <t>NCLH</t>
  </si>
  <si>
    <t>The Western Union Company</t>
  </si>
  <si>
    <t>WU</t>
  </si>
  <si>
    <t>Lincoln National Corporation</t>
  </si>
  <si>
    <t>LNC</t>
  </si>
  <si>
    <t>TechnipFMC plc</t>
  </si>
  <si>
    <t>FTI</t>
  </si>
  <si>
    <t>PVH</t>
  </si>
  <si>
    <t>IPG Photonics Corporation</t>
  </si>
  <si>
    <t>IPGP</t>
  </si>
  <si>
    <t>Perrigo Company plc</t>
  </si>
  <si>
    <t>PRGO</t>
  </si>
  <si>
    <t>UAA</t>
  </si>
  <si>
    <t>UA</t>
  </si>
  <si>
    <t>Leggett &amp; Platt, Incorporated</t>
  </si>
  <si>
    <t>LEG</t>
  </si>
  <si>
    <t>Vornado Realty Trust</t>
  </si>
  <si>
    <t>VNO</t>
  </si>
  <si>
    <t>GPS</t>
  </si>
  <si>
    <t>Flowserve Corporation</t>
  </si>
  <si>
    <t>FLS</t>
  </si>
  <si>
    <t>ANTM</t>
  </si>
  <si>
    <t>Vontier Corporation</t>
  </si>
  <si>
    <t>VNT</t>
  </si>
  <si>
    <t>Xerox Holdings Corporation</t>
  </si>
  <si>
    <t>XRX</t>
  </si>
  <si>
    <t>SLG</t>
  </si>
  <si>
    <t>COG</t>
  </si>
  <si>
    <t>VAR</t>
  </si>
  <si>
    <t>Apple Inc,</t>
  </si>
  <si>
    <t>Amazon,com, Inc,</t>
  </si>
  <si>
    <t>Visa Inc,</t>
  </si>
  <si>
    <t>JPMorgan Chase &amp; Co,</t>
  </si>
  <si>
    <t>Tesla, Inc,</t>
  </si>
  <si>
    <t>Walmart Inc,</t>
  </si>
  <si>
    <t>The Home Depot, Inc,</t>
  </si>
  <si>
    <t>Meta Platforms, Inc,</t>
  </si>
  <si>
    <t>Pfizer Inc,</t>
  </si>
  <si>
    <t>Merck &amp; Co,, Inc,</t>
  </si>
  <si>
    <t>PepsiCo, Inc,</t>
  </si>
  <si>
    <t>Thermo Fisher Scientific Inc,</t>
  </si>
  <si>
    <t>Cisco Systems, Inc,</t>
  </si>
  <si>
    <t>Nike, Inc,</t>
  </si>
  <si>
    <t>NextEra Energy, Inc,</t>
  </si>
  <si>
    <t>Verizon Communications Inc,</t>
  </si>
  <si>
    <t>Philip Morris International Inc,</t>
  </si>
  <si>
    <t>United Parcel Service, Inc,</t>
  </si>
  <si>
    <t>Honeywell International Inc,</t>
  </si>
  <si>
    <t>Amgen Inc,</t>
  </si>
  <si>
    <t>Netflix, Inc,</t>
  </si>
  <si>
    <t>salesforce,com, inc,</t>
  </si>
  <si>
    <t>AT&amp;T Inc,</t>
  </si>
  <si>
    <t>Caterpillar Inc,</t>
  </si>
  <si>
    <t>Lowe's Companies, Inc,</t>
  </si>
  <si>
    <t>The Goldman Sachs Group, Inc,</t>
  </si>
  <si>
    <t>Intuit Inc,</t>
  </si>
  <si>
    <t>Prologis, Inc,</t>
  </si>
  <si>
    <t>Gilead Sciences, Inc,</t>
  </si>
  <si>
    <t>Advanced Micro Devices, Inc,</t>
  </si>
  <si>
    <t>Automatic Data Processing, Inc,</t>
  </si>
  <si>
    <t>Intuitive Surgical, Inc,</t>
  </si>
  <si>
    <t>The TJX Companies, Inc,</t>
  </si>
  <si>
    <t>Mondelez International, Inc,</t>
  </si>
  <si>
    <t>The Estée Lauder Companies Inc,</t>
  </si>
  <si>
    <t>Citigroup Inc,</t>
  </si>
  <si>
    <t>Analog Devices, Inc,</t>
  </si>
  <si>
    <t>Marsh &amp; McLennan Companies, Inc,</t>
  </si>
  <si>
    <t>Altria Group, Inc,</t>
  </si>
  <si>
    <t>Applied Materials, Inc,</t>
  </si>
  <si>
    <t>PayPal Holdings, Inc,</t>
  </si>
  <si>
    <t>Regeneron Pharmaceuticals, Inc,</t>
  </si>
  <si>
    <t>ServiceNow, Inc,</t>
  </si>
  <si>
    <t>EOG Resources, Inc,</t>
  </si>
  <si>
    <t>Illinois Tool Works Inc,</t>
  </si>
  <si>
    <t>HCA Healthcare, Inc,</t>
  </si>
  <si>
    <t>Air Products and Chemicals, Inc,</t>
  </si>
  <si>
    <t>Zoetis Inc,</t>
  </si>
  <si>
    <t>The PNC Financial Services Group, Inc,</t>
  </si>
  <si>
    <t>Waste Management, Inc,</t>
  </si>
  <si>
    <t>Fiserv, Inc,</t>
  </si>
  <si>
    <t>Humana Inc,</t>
  </si>
  <si>
    <t>Equinix, Inc, (REIT)</t>
  </si>
  <si>
    <t>CME Group Inc,</t>
  </si>
  <si>
    <t>Crown Castle International Corp, (REIT)</t>
  </si>
  <si>
    <t>Intercontinental Exchange, Inc,</t>
  </si>
  <si>
    <t>MetLife, Inc,</t>
  </si>
  <si>
    <t>Emerson Electric Co,</t>
  </si>
  <si>
    <t>Micron Technology, Inc,</t>
  </si>
  <si>
    <t>Freeport-McMoRan Inc,</t>
  </si>
  <si>
    <t>O'Reilly Automotive, Inc,</t>
  </si>
  <si>
    <t>Charter Communications, Inc,</t>
  </si>
  <si>
    <t>Dominion Energy, Inc,</t>
  </si>
  <si>
    <t>General Mills, Inc,</t>
  </si>
  <si>
    <t>American Electric Power Company, Inc,</t>
  </si>
  <si>
    <t>Synopsys, Inc,</t>
  </si>
  <si>
    <t>Marriott International, Inc,</t>
  </si>
  <si>
    <t>Roper Technologies, Inc,</t>
  </si>
  <si>
    <t>American International Group, Inc,</t>
  </si>
  <si>
    <t>AutoZone, Inc,</t>
  </si>
  <si>
    <t>Agilent Technologies, Inc,</t>
  </si>
  <si>
    <t>DexCom, Inc,</t>
  </si>
  <si>
    <t>Simon Property Group, Inc,</t>
  </si>
  <si>
    <t>The Travelers Companies, Inc,</t>
  </si>
  <si>
    <t>Cadence Design Systems, Inc,</t>
  </si>
  <si>
    <t>Motorola Solutions, Inc,</t>
  </si>
  <si>
    <t>Corteva, Inc,</t>
  </si>
  <si>
    <t>Paychex, Inc,</t>
  </si>
  <si>
    <t>Ross Stores, Inc,</t>
  </si>
  <si>
    <t>Fidelity National Information Services, Inc,</t>
  </si>
  <si>
    <t>Kinder Morgan, Inc,</t>
  </si>
  <si>
    <t>The Williams Companies, Inc,</t>
  </si>
  <si>
    <t>Autodesk, Inc,</t>
  </si>
  <si>
    <t>Arthur J, Gallagher &amp; Co,</t>
  </si>
  <si>
    <t>L3Harris Technologies, Inc,</t>
  </si>
  <si>
    <t>Xcel Energy Inc,</t>
  </si>
  <si>
    <t>Chipotle Mexican Grill, Inc,</t>
  </si>
  <si>
    <t>Fortinet, Inc,</t>
  </si>
  <si>
    <t>IQVIA Holdings Inc,</t>
  </si>
  <si>
    <t>Prudential Financial, Inc,</t>
  </si>
  <si>
    <t>MSCI Inc,</t>
  </si>
  <si>
    <t>Las Vegas Sands Corp,</t>
  </si>
  <si>
    <t>TE Connectivity Ltd,</t>
  </si>
  <si>
    <t>Dow Inc,</t>
  </si>
  <si>
    <t>DuPont de Nemours, Inc,</t>
  </si>
  <si>
    <t>Enphase Energy, Inc,</t>
  </si>
  <si>
    <t>Hilton Worldwide Holdings Inc,</t>
  </si>
  <si>
    <t>Electronic Arts Inc,</t>
  </si>
  <si>
    <t>Cummins Inc,</t>
  </si>
  <si>
    <t>Consolidated Edison, Inc,</t>
  </si>
  <si>
    <t>Arista Networks, Inc,</t>
  </si>
  <si>
    <t>Ameriprise Financial, Inc,</t>
  </si>
  <si>
    <t>Mettler-Toledo International Inc,</t>
  </si>
  <si>
    <t>AMETEK, Inc,</t>
  </si>
  <si>
    <t>The Kroger Co,</t>
  </si>
  <si>
    <t>Old Dominion Freight Line, Inc,</t>
  </si>
  <si>
    <t>Illumina, Inc,</t>
  </si>
  <si>
    <t>ResMed Inc,</t>
  </si>
  <si>
    <t>D,R, Horton, Inc,</t>
  </si>
  <si>
    <t>Dollar Tree, Inc,</t>
  </si>
  <si>
    <t>Welltower Inc,</t>
  </si>
  <si>
    <t>Nasdaq, Inc,</t>
  </si>
  <si>
    <t>Keysight Technologies, Inc,</t>
  </si>
  <si>
    <t>PPG Industries, Inc,</t>
  </si>
  <si>
    <t>Digital Realty Trust, Inc,</t>
  </si>
  <si>
    <t>Rockwell Automation, Inc,</t>
  </si>
  <si>
    <t>WEC Energy Group, Inc,</t>
  </si>
  <si>
    <t>ONEOK, Inc,</t>
  </si>
  <si>
    <t>Copart, Inc,</t>
  </si>
  <si>
    <t>W,W, Grainger, Inc,</t>
  </si>
  <si>
    <t>American Water Works Company, Inc,</t>
  </si>
  <si>
    <t>Verisk Analytics, Inc,</t>
  </si>
  <si>
    <t>International Flavors &amp; Fragrances Inc,</t>
  </si>
  <si>
    <t>Gartner, Inc,</t>
  </si>
  <si>
    <t>HP Inc,</t>
  </si>
  <si>
    <t>United Rentals, Inc,</t>
  </si>
  <si>
    <t>T, Rowe Price Group, Inc,</t>
  </si>
  <si>
    <t>The Hartford Financial Services Group, Inc,</t>
  </si>
  <si>
    <t>FirstEnergy Corp,</t>
  </si>
  <si>
    <t>Equifax Inc,</t>
  </si>
  <si>
    <t>Alexandria Real Estate Equities, Inc,</t>
  </si>
  <si>
    <t>Raymond James Financial, Inc,</t>
  </si>
  <si>
    <t>Delta Air Lines, Inc,</t>
  </si>
  <si>
    <t>Tyson Foods, Inc,</t>
  </si>
  <si>
    <t>VeriSign, Inc,</t>
  </si>
  <si>
    <t>Ingersoll Rand Inc,</t>
  </si>
  <si>
    <t>Martin Marietta Materials, Inc,</t>
  </si>
  <si>
    <t>ANSYS, Inc,</t>
  </si>
  <si>
    <t>Principal Financial Group, Inc,</t>
  </si>
  <si>
    <t>Extra Space Storage Inc,</t>
  </si>
  <si>
    <t>UDR, Inc,</t>
  </si>
  <si>
    <t>Quanta Services, Inc,</t>
  </si>
  <si>
    <t>Cardinal Health, Inc,</t>
  </si>
  <si>
    <t>Church &amp; Dwight Co,, Inc,</t>
  </si>
  <si>
    <t>Southwest Airlines Co,</t>
  </si>
  <si>
    <t>Xylem Inc,</t>
  </si>
  <si>
    <t>Hologic, Inc,</t>
  </si>
  <si>
    <t>Citizens Financial Group, Inc,</t>
  </si>
  <si>
    <t>Ventas, Inc,</t>
  </si>
  <si>
    <t>Garmin Ltd,</t>
  </si>
  <si>
    <t>CenterPoint Energy, Inc,</t>
  </si>
  <si>
    <t>Mid-America Apartment Communities, Inc,</t>
  </si>
  <si>
    <t>Paycom Software, Inc,</t>
  </si>
  <si>
    <t>Rollins, Inc,</t>
  </si>
  <si>
    <t>Take-Two Interactive Software, Inc,</t>
  </si>
  <si>
    <t>Darden Restaurants, Inc,</t>
  </si>
  <si>
    <t>PerkinElmer, Inc,</t>
  </si>
  <si>
    <t>Omnicom Group Inc,</t>
  </si>
  <si>
    <t>West Pharmaceutical Services, Inc,</t>
  </si>
  <si>
    <t>Align Technology, Inc,</t>
  </si>
  <si>
    <t>The J, M, Smucker Company</t>
  </si>
  <si>
    <t>The Cooper Companies, Inc,</t>
  </si>
  <si>
    <t>Expeditors International of Washington, Inc,</t>
  </si>
  <si>
    <t>Live Nation Entertainment, Inc,</t>
  </si>
  <si>
    <t>CF Industries Holdings, Inc,</t>
  </si>
  <si>
    <t>Howmet Aerospace Inc,</t>
  </si>
  <si>
    <t>Expedia Group, Inc,</t>
  </si>
  <si>
    <t>Etsy, Inc,</t>
  </si>
  <si>
    <t>NVR, Inc,</t>
  </si>
  <si>
    <t>Skyworks Solutions, Inc,</t>
  </si>
  <si>
    <t>Textron Inc,</t>
  </si>
  <si>
    <t>Evergy, Inc,</t>
  </si>
  <si>
    <t>NortonLifeLock Inc,</t>
  </si>
  <si>
    <t>Viatris Inc,</t>
  </si>
  <si>
    <t>Leidos Holdings, Inc,</t>
  </si>
  <si>
    <t>Essex Property Trust, Inc,</t>
  </si>
  <si>
    <t>Healthpeak Properties, Inc,</t>
  </si>
  <si>
    <t>Franklin Resources, Inc,</t>
  </si>
  <si>
    <t>Teradyne, Inc,</t>
  </si>
  <si>
    <t>NetApp, Inc,</t>
  </si>
  <si>
    <t>Everest Re Group, Ltd,</t>
  </si>
  <si>
    <t>Akamai Technologies, Inc,</t>
  </si>
  <si>
    <t>FLEETCOR Technologies, Inc,</t>
  </si>
  <si>
    <t>Citrix Systems, Inc,</t>
  </si>
  <si>
    <t>United Airlines Holdings, Inc,</t>
  </si>
  <si>
    <t>Tyler Technologies, Inc,</t>
  </si>
  <si>
    <t>Jack Henry &amp; Associates, Inc,</t>
  </si>
  <si>
    <t>Discovery, Inc,</t>
  </si>
  <si>
    <t>Domino's Pizza, Inc,</t>
  </si>
  <si>
    <t>Host Hotels &amp; Resorts, Inc,</t>
  </si>
  <si>
    <t>V,F, Corporation</t>
  </si>
  <si>
    <t>Henry Schein, Inc,</t>
  </si>
  <si>
    <t>MarketAxess Holdings Inc,</t>
  </si>
  <si>
    <t>NiSource Inc,</t>
  </si>
  <si>
    <t>PulteGroup, Inc,</t>
  </si>
  <si>
    <t>Universal Health Services, Inc,</t>
  </si>
  <si>
    <t>Juniper Networks, Inc,</t>
  </si>
  <si>
    <t>CarMax, Inc,</t>
  </si>
  <si>
    <t>Tapestry, Inc,</t>
  </si>
  <si>
    <t>Qorvo, Inc,</t>
  </si>
  <si>
    <t>Advance Auto Parts, Inc,</t>
  </si>
  <si>
    <t>American Airlines Group Inc,</t>
  </si>
  <si>
    <t>Huntington Ingalls Industries, Inc,</t>
  </si>
  <si>
    <t>A,O, Smith Corporation</t>
  </si>
  <si>
    <t>F5 Networks, Inc,</t>
  </si>
  <si>
    <t>People's United Financial, Inc,</t>
  </si>
  <si>
    <t>Catalent, Inc,</t>
  </si>
  <si>
    <t>Invesco Ltd,</t>
  </si>
  <si>
    <t>NOV Inc,</t>
  </si>
  <si>
    <t>NRG Energy, Inc,</t>
  </si>
  <si>
    <t>DENTSPLY SIRONA Inc,</t>
  </si>
  <si>
    <t>DaVita Inc,</t>
  </si>
  <si>
    <t>Mohawk Industries, Inc,</t>
  </si>
  <si>
    <t>FLIR Systems, Inc,</t>
  </si>
  <si>
    <t>Assurant, Inc,</t>
  </si>
  <si>
    <t>Lumen Technologies, Inc,</t>
  </si>
  <si>
    <t>Alaska Air Group, Inc,</t>
  </si>
  <si>
    <t>Norwegian Cruise Line Holdings Ltd,</t>
  </si>
  <si>
    <t>PVH Corp,</t>
  </si>
  <si>
    <t>Under Armour, Inc,</t>
  </si>
  <si>
    <t>The Gap, Inc,</t>
  </si>
  <si>
    <t>Anthem, Inc,</t>
  </si>
  <si>
    <t>SL Green Realty Corp,</t>
  </si>
  <si>
    <t>Varian Medical Systems, Inc,</t>
  </si>
  <si>
    <t>ermuda</t>
  </si>
  <si>
    <t>asic Materials</t>
  </si>
  <si>
    <t>anks</t>
  </si>
  <si>
    <t>everages—Non-Alcoholic</t>
  </si>
  <si>
    <t>Toacco</t>
  </si>
  <si>
    <t>Insurance rokers</t>
  </si>
  <si>
    <t>iotechnology</t>
  </si>
  <si>
    <t>Medical Distriution</t>
  </si>
  <si>
    <t>Specialty usiness Services</t>
  </si>
  <si>
    <t>everages—Wineries &amp; Distilleries</t>
  </si>
  <si>
    <t>Food Distriution</t>
  </si>
  <si>
    <t>uilding Products &amp; Equipment</t>
  </si>
  <si>
    <t>Industrial Distriution</t>
  </si>
  <si>
    <t>uilding Materials</t>
  </si>
  <si>
    <t>roadcasting</t>
  </si>
  <si>
    <t>usiness Equipment &amp; Supplies</t>
  </si>
  <si>
    <t>everages—rewers</t>
  </si>
  <si>
    <t>Alphaet Inc,</t>
  </si>
  <si>
    <t>erkshire Hathaway Inc,</t>
  </si>
  <si>
    <t>Exxon Moil Corporation</t>
  </si>
  <si>
    <t>The Procter &amp; Gamle Company</t>
  </si>
  <si>
    <t>AVie Inc,</t>
  </si>
  <si>
    <t>ank of America Corporation</t>
  </si>
  <si>
    <t>roadcom Inc,</t>
  </si>
  <si>
    <t>Aott Laoratories</t>
  </si>
  <si>
    <t>T-Moile US, Inc,</t>
  </si>
  <si>
    <t>Adoe Inc,</t>
  </si>
  <si>
    <t>The Charles Schwa Corporation</t>
  </si>
  <si>
    <t>ristol-Myers Squi Company</t>
  </si>
  <si>
    <t>International usiness Machines Corporation</t>
  </si>
  <si>
    <t>The oeing Company</t>
  </si>
  <si>
    <t>Starucks Corporation</t>
  </si>
  <si>
    <t>S&amp;P Gloal Inc,</t>
  </si>
  <si>
    <t>lackRock, Inc,</t>
  </si>
  <si>
    <t>Chu Limited</t>
  </si>
  <si>
    <t>ooking Holdings Inc,</t>
  </si>
  <si>
    <t>Schlumerger Limited</t>
  </si>
  <si>
    <t>ecton, Dickinson and Company</t>
  </si>
  <si>
    <t>U,S, ancorp</t>
  </si>
  <si>
    <t>oston Scientific Corporation</t>
  </si>
  <si>
    <t>Monster everage Corporation</t>
  </si>
  <si>
    <t>Pulic Storage</t>
  </si>
  <si>
    <t>Kimerly-Clark Corporation</t>
  </si>
  <si>
    <t>Constellation rands, Inc,</t>
  </si>
  <si>
    <t>Ecola Inc,</t>
  </si>
  <si>
    <t>Repulic Services, Inc,</t>
  </si>
  <si>
    <t>iogen Inc,</t>
  </si>
  <si>
    <t>The ank of New York Mellon Corporation</t>
  </si>
  <si>
    <t>Yum! rands, Inc,</t>
  </si>
  <si>
    <t>Halliurton Company</t>
  </si>
  <si>
    <t>Carrier Gloal Corporation</t>
  </si>
  <si>
    <t>IDEXX Laoratories, Inc,</t>
  </si>
  <si>
    <t>Amerisourceergen Corporation</t>
  </si>
  <si>
    <t>Walgreens oots Alliance, Inc,</t>
  </si>
  <si>
    <t>rown-Forman Corporation</t>
  </si>
  <si>
    <t>Pulic Service Enterprise Group Incorporated</t>
  </si>
  <si>
    <t>SA Communications Corporation</t>
  </si>
  <si>
    <t>aker Hughes Company</t>
  </si>
  <si>
    <t>Gloal Payments Inc,</t>
  </si>
  <si>
    <t>Lyondellasell Industries N,V,</t>
  </si>
  <si>
    <t>Zimmer iomet Holdings, Inc,</t>
  </si>
  <si>
    <t>axter International Inc,</t>
  </si>
  <si>
    <t>M&amp;T ank Corporation</t>
  </si>
  <si>
    <t>Alemarle Corporation</t>
  </si>
  <si>
    <t>CRE Group, Inc,</t>
  </si>
  <si>
    <t>Diamondack Energy, Inc,</t>
  </si>
  <si>
    <t>Ulta eauty, Inc,</t>
  </si>
  <si>
    <t>eay Inc,</t>
  </si>
  <si>
    <t>Avalonay Communities, Inc,</t>
  </si>
  <si>
    <t>Fifth Third ancorp</t>
  </si>
  <si>
    <t>First Repulic ank</t>
  </si>
  <si>
    <t>Laoratory Corporation of America Holdings</t>
  </si>
  <si>
    <t>L rands, Inc,</t>
  </si>
  <si>
    <t>Huntington ancshares Incorporated</t>
  </si>
  <si>
    <t>Conagra rands, Inc,</t>
  </si>
  <si>
    <t>W, R, erkley Corporation</t>
  </si>
  <si>
    <t>Watec Corporation</t>
  </si>
  <si>
    <t>est uy Co,, Inc,</t>
  </si>
  <si>
    <t>J,, Hunt Transport Services, Inc,</t>
  </si>
  <si>
    <t>Aiomed, Inc,</t>
  </si>
  <si>
    <t>Campell Soup Company</t>
  </si>
  <si>
    <t>all Corporation</t>
  </si>
  <si>
    <t>roadridge Financial Solutions, Inc,</t>
  </si>
  <si>
    <t>Jacos Engineering Group Inc,</t>
  </si>
  <si>
    <t>Lam Weston Holdings, Inc,</t>
  </si>
  <si>
    <t>Zera Technologies Corporation</t>
  </si>
  <si>
    <t>Paramount Gloal</t>
  </si>
  <si>
    <t>SV Financial Group</t>
  </si>
  <si>
    <t>The Interpulic Group of Companies, Inc,</t>
  </si>
  <si>
    <t>Royal Cariean Cruises Ltd,</t>
  </si>
  <si>
    <t>Coe Gloal Markets, Inc,</t>
  </si>
  <si>
    <t>io-Rad Laoratories, Inc,</t>
  </si>
  <si>
    <t>Gloe Life Inc,</t>
  </si>
  <si>
    <t>Stanley lack &amp; Decker, Inc,</t>
  </si>
  <si>
    <t>Molson Coors everage Company</t>
  </si>
  <si>
    <t>C,H, Roinson Worldwide, Inc,</t>
  </si>
  <si>
    <t>oston Properties, Inc,</t>
  </si>
  <si>
    <t>orgWarner Inc,</t>
  </si>
  <si>
    <t>Hasro, Inc,</t>
  </si>
  <si>
    <t>Roert Half International Inc,</t>
  </si>
  <si>
    <t>Fortune rands Home &amp; Security, Inc,</t>
  </si>
  <si>
    <t>Zions ancorporation, National Association</t>
  </si>
  <si>
    <t>Newell rands Inc,</t>
  </si>
  <si>
    <t>Hanesrands Inc,</t>
  </si>
  <si>
    <t>Caot Oil &amp; Gas Corporation</t>
  </si>
  <si>
    <t>Stock Symol</t>
  </si>
  <si>
    <t>RK,</t>
  </si>
  <si>
    <t>AV</t>
  </si>
  <si>
    <t>AC</t>
  </si>
  <si>
    <t>AT</t>
  </si>
  <si>
    <t>ADE</t>
  </si>
  <si>
    <t>MY</t>
  </si>
  <si>
    <t>IM</t>
  </si>
  <si>
    <t>SUX</t>
  </si>
  <si>
    <t>LK</t>
  </si>
  <si>
    <t>KNG</t>
  </si>
  <si>
    <t>SL</t>
  </si>
  <si>
    <t>DX</t>
  </si>
  <si>
    <t>US</t>
  </si>
  <si>
    <t>SX</t>
  </si>
  <si>
    <t>KM</t>
  </si>
  <si>
    <t>II</t>
  </si>
  <si>
    <t>WA</t>
  </si>
  <si>
    <t>F,</t>
  </si>
  <si>
    <t>SAC</t>
  </si>
  <si>
    <t>LY</t>
  </si>
  <si>
    <t>ZH</t>
  </si>
  <si>
    <t>AX</t>
  </si>
  <si>
    <t>MT</t>
  </si>
  <si>
    <t>AL</t>
  </si>
  <si>
    <t>CRE</t>
  </si>
  <si>
    <t>EAY</t>
  </si>
  <si>
    <t>FIT</t>
  </si>
  <si>
    <t>HAN</t>
  </si>
  <si>
    <t>WR</t>
  </si>
  <si>
    <t>Y</t>
  </si>
  <si>
    <t>JHT</t>
  </si>
  <si>
    <t>CP</t>
  </si>
  <si>
    <t>R</t>
  </si>
  <si>
    <t>ZRA</t>
  </si>
  <si>
    <t>SIV</t>
  </si>
  <si>
    <t>EN</t>
  </si>
  <si>
    <t>COE</t>
  </si>
  <si>
    <t>IO</t>
  </si>
  <si>
    <t>XP</t>
  </si>
  <si>
    <t>PCT</t>
  </si>
  <si>
    <t>FHS</t>
  </si>
  <si>
    <t>HI</t>
  </si>
  <si>
    <t>Rank</t>
  </si>
  <si>
    <t>Market Cap</t>
  </si>
  <si>
    <t>Price</t>
  </si>
  <si>
    <t>Today</t>
  </si>
  <si>
    <t>Price (30 days)</t>
  </si>
  <si>
    <t>AstraZeneca_x000D_
AZN</t>
  </si>
  <si>
    <t>$71.68</t>
  </si>
  <si>
    <t>1.17%</t>
  </si>
  <si>
    <t/>
  </si>
  <si>
    <t>UK</t>
  </si>
  <si>
    <t>Shell_x000D_
SHEL</t>
  </si>
  <si>
    <t>$60.15</t>
  </si>
  <si>
    <t>0.50%</t>
  </si>
  <si>
    <t>Linde_x000D_
LIN</t>
  </si>
  <si>
    <t>$382.68</t>
  </si>
  <si>
    <t>0.92%</t>
  </si>
  <si>
    <t>HSBC_x000D_
HSBC</t>
  </si>
  <si>
    <t>$39.74</t>
  </si>
  <si>
    <t>1.33%</t>
  </si>
  <si>
    <t>Unilever_x000D_
UL</t>
  </si>
  <si>
    <t>$52.04</t>
  </si>
  <si>
    <t>1.01%</t>
  </si>
  <si>
    <t>Rio Tinto_x000D_
RIO</t>
  </si>
  <si>
    <t>$63.83</t>
  </si>
  <si>
    <t>0.05%</t>
  </si>
  <si>
    <t>BP_x000D_
BP</t>
  </si>
  <si>
    <t>$35.23</t>
  </si>
  <si>
    <t>0.74%</t>
  </si>
  <si>
    <t>Diageo_x000D_
DEO</t>
  </si>
  <si>
    <t>$173.45</t>
  </si>
  <si>
    <t>2.44%</t>
  </si>
  <si>
    <t>British American Tobacco_x000D_
BTI</t>
  </si>
  <si>
    <t>$33.03</t>
  </si>
  <si>
    <t>0.49%</t>
  </si>
  <si>
    <t>GlaxoSmithKline_x000D_
GSK</t>
  </si>
  <si>
    <t>$35.43</t>
  </si>
  <si>
    <t>0.03%</t>
  </si>
  <si>
    <t>Aon_x000D_
AON</t>
  </si>
  <si>
    <t>$347.24</t>
  </si>
  <si>
    <t>1.50%</t>
  </si>
  <si>
    <t>RELX_x000D_
RELX</t>
  </si>
  <si>
    <t>$33.42</t>
  </si>
  <si>
    <t>1.53%</t>
  </si>
  <si>
    <t>London Stock Exchange_x000D_
LSEG.L</t>
  </si>
  <si>
    <t>$105.13</t>
  </si>
  <si>
    <t>0.14%</t>
  </si>
  <si>
    <t>Reckitt Benckiser _x000D_
RKT.L</t>
  </si>
  <si>
    <t>$74.64</t>
  </si>
  <si>
    <t>1.34%</t>
  </si>
  <si>
    <t>National Grid_x000D_
NGG</t>
  </si>
  <si>
    <t>$67.18</t>
  </si>
  <si>
    <t>Compass Group_x000D_
CPG.L</t>
  </si>
  <si>
    <t>$27.63</t>
  </si>
  <si>
    <t>Anglo American_x000D_
AAL.L</t>
  </si>
  <si>
    <t>$28.21</t>
  </si>
  <si>
    <t>0.09%</t>
  </si>
  <si>
    <t>Prudential_x000D_
PUK</t>
  </si>
  <si>
    <t>$28.00</t>
  </si>
  <si>
    <t>1.89%</t>
  </si>
  <si>
    <t>Haleon_x000D_
HLN</t>
  </si>
  <si>
    <t>$8.25</t>
  </si>
  <si>
    <t>0.41%</t>
  </si>
  <si>
    <t>BAE Systems _x000D_
BA.L</t>
  </si>
  <si>
    <t>$11.76</t>
  </si>
  <si>
    <t>1.28%</t>
  </si>
  <si>
    <t>Lloyds Banking Group _x000D_
LYG</t>
  </si>
  <si>
    <t>$2.20</t>
  </si>
  <si>
    <t>3.52%</t>
  </si>
  <si>
    <t>Ferguson_x000D_
FERG</t>
  </si>
  <si>
    <t>$157.87</t>
  </si>
  <si>
    <t>1.11%</t>
  </si>
  <si>
    <t>Barclays_x000D_
BCS</t>
  </si>
  <si>
    <t>$7.82</t>
  </si>
  <si>
    <t>1.98%</t>
  </si>
  <si>
    <t>Ashtead_x000D_
AHT.L</t>
  </si>
  <si>
    <t>$68.33</t>
  </si>
  <si>
    <t>0.52%</t>
  </si>
  <si>
    <t>Coca-Cola European Partners _x000D_
CCEP</t>
  </si>
  <si>
    <t>$64.40</t>
  </si>
  <si>
    <t>0.86%</t>
  </si>
  <si>
    <t>NatWest Group_x000D_
NWG</t>
  </si>
  <si>
    <t>$6.15</t>
  </si>
  <si>
    <t>3.04%</t>
  </si>
  <si>
    <t>Vodafone_x000D_
VOD</t>
  </si>
  <si>
    <t>$9.42</t>
  </si>
  <si>
    <t>0.16%</t>
  </si>
  <si>
    <t>SSE_x000D_
SSE.L</t>
  </si>
  <si>
    <t>$23.31</t>
  </si>
  <si>
    <t>1.40%</t>
  </si>
  <si>
    <t>Willis Towers Watson _x000D_
WTW</t>
  </si>
  <si>
    <t>$236.27</t>
  </si>
  <si>
    <t>1.60%</t>
  </si>
  <si>
    <t>Standard Chartered_x000D_
STAN.L</t>
  </si>
  <si>
    <t>$8.66</t>
  </si>
  <si>
    <t>3i Group_x000D_
III.L</t>
  </si>
  <si>
    <t>$24.52</t>
  </si>
  <si>
    <t>1.73%</t>
  </si>
  <si>
    <t>Tesco_x000D_
TSCDF</t>
  </si>
  <si>
    <t>$3.30</t>
  </si>
  <si>
    <t>0.00%</t>
  </si>
  <si>
    <t>Imperial Brands _x000D_
IMB.L</t>
  </si>
  <si>
    <t>$22.03</t>
  </si>
  <si>
    <t>0.63%</t>
  </si>
  <si>
    <t>Associated British Foods_x000D_
ABF.L</t>
  </si>
  <si>
    <t>$25.13</t>
  </si>
  <si>
    <t>0.40%</t>
  </si>
  <si>
    <t>Rentokil Initial_x000D_
RTO</t>
  </si>
  <si>
    <t>$38.49</t>
  </si>
  <si>
    <t>0.37%</t>
  </si>
  <si>
    <t>CNH Industrial _x000D_
CNHI</t>
  </si>
  <si>
    <t>$14.34</t>
  </si>
  <si>
    <t>1.45%</t>
  </si>
  <si>
    <t>Antofagasta_x000D_
ANTO.L</t>
  </si>
  <si>
    <t>$18.41</t>
  </si>
  <si>
    <t>1.04%</t>
  </si>
  <si>
    <t>Legal &amp; General_x000D_
LGEN.L</t>
  </si>
  <si>
    <t>$2.88</t>
  </si>
  <si>
    <t>1.83%</t>
  </si>
  <si>
    <t>BT Group _x000D_
BT-A.L</t>
  </si>
  <si>
    <t>$1.56</t>
  </si>
  <si>
    <t>1.23%</t>
  </si>
  <si>
    <t>Rolls-Royce Holdings_x000D_
RR.L</t>
  </si>
  <si>
    <t>$1.90</t>
  </si>
  <si>
    <t>Smith &amp; Nephew _x000D_
SNN</t>
  </si>
  <si>
    <t>$32.04</t>
  </si>
  <si>
    <t>1.94%</t>
  </si>
  <si>
    <t>Aviva_x000D_
AV.L</t>
  </si>
  <si>
    <t>$5.01</t>
  </si>
  <si>
    <t>2.19%</t>
  </si>
  <si>
    <t>Royalty Pharma_x000D_
RPRX</t>
  </si>
  <si>
    <t>$30.44</t>
  </si>
  <si>
    <t>0.47%</t>
  </si>
  <si>
    <t>Bunzl_x000D_
BNZL.L</t>
  </si>
  <si>
    <t>$37.95</t>
  </si>
  <si>
    <t>1.59%</t>
  </si>
  <si>
    <t>Informa plc_x000D_
INF.L</t>
  </si>
  <si>
    <t>$9.19</t>
  </si>
  <si>
    <t>InterContinental Hotels Group _x000D_
IHG</t>
  </si>
  <si>
    <t>$70.18</t>
  </si>
  <si>
    <t>1.08%</t>
  </si>
  <si>
    <t>Sage Group _x000D_
SGE.L</t>
  </si>
  <si>
    <t>$11.67</t>
  </si>
  <si>
    <t>0.96%</t>
  </si>
  <si>
    <t>SEGRO_x000D_
SGRO.L</t>
  </si>
  <si>
    <t>$9.06</t>
  </si>
  <si>
    <t>0.98%</t>
  </si>
  <si>
    <t>WPP_x000D_
WPP</t>
  </si>
  <si>
    <t>$52.28</t>
  </si>
  <si>
    <t>2.11%</t>
  </si>
  <si>
    <t>Next plc _x000D_
NXT.L</t>
  </si>
  <si>
    <t>$87.29</t>
  </si>
  <si>
    <t>1.56%</t>
  </si>
  <si>
    <t>Halma_x000D_
HLMA.L</t>
  </si>
  <si>
    <t>$28.51</t>
  </si>
  <si>
    <t>Pentair _x000D_
PNR</t>
  </si>
  <si>
    <t>$64.04</t>
  </si>
  <si>
    <t>0.56%</t>
  </si>
  <si>
    <t>Burberry_x000D_
BRBY.L</t>
  </si>
  <si>
    <t>$26.61</t>
  </si>
  <si>
    <t>1.05%</t>
  </si>
  <si>
    <t>Croda International_x000D_
CRDA.L</t>
  </si>
  <si>
    <t>$70.45</t>
  </si>
  <si>
    <t>1.71%</t>
  </si>
  <si>
    <t>Spirax-Sarco Engineering_x000D_
SPX.L</t>
  </si>
  <si>
    <t>$130.97</t>
  </si>
  <si>
    <t>1.22%</t>
  </si>
  <si>
    <t>JD Sports Fashion _x000D_
JD.L</t>
  </si>
  <si>
    <t>$1.83</t>
  </si>
  <si>
    <t>0.80%</t>
  </si>
  <si>
    <t>Melrose Industries_x000D_
MRO.L</t>
  </si>
  <si>
    <t>$6.42</t>
  </si>
  <si>
    <t>1.76%</t>
  </si>
  <si>
    <t>Schroders_x000D_
SDR.L</t>
  </si>
  <si>
    <t>$5.52</t>
  </si>
  <si>
    <t>1.27%</t>
  </si>
  <si>
    <t>Centrica_x000D_
CNA.L</t>
  </si>
  <si>
    <t>$1.57</t>
  </si>
  <si>
    <t>3.58%</t>
  </si>
  <si>
    <t>Intertek_x000D_
ITRK.L</t>
  </si>
  <si>
    <t>$53.60</t>
  </si>
  <si>
    <t>0.10%</t>
  </si>
  <si>
    <t>United Utilities_x000D_
UU.L</t>
  </si>
  <si>
    <t>$12.17</t>
  </si>
  <si>
    <t>1.19%</t>
  </si>
  <si>
    <t>Whitbread_x000D_
WTB.L</t>
  </si>
  <si>
    <t>$42.73</t>
  </si>
  <si>
    <t>0.83%</t>
  </si>
  <si>
    <t>nVent Electric_x000D_
NVT</t>
  </si>
  <si>
    <t>$51.21</t>
  </si>
  <si>
    <t>0.57%</t>
  </si>
  <si>
    <t>Severn Trent_x000D_
SVT.L</t>
  </si>
  <si>
    <t>$32.59</t>
  </si>
  <si>
    <t>0.39%</t>
  </si>
  <si>
    <t>Admiral Group_x000D_
ADM.L</t>
  </si>
  <si>
    <t>$26.28</t>
  </si>
  <si>
    <t>1.31%</t>
  </si>
  <si>
    <t>Sainsbury's _x000D_
SBRY.L</t>
  </si>
  <si>
    <t>$3.40</t>
  </si>
  <si>
    <t>St. James's Place_x000D_
STJ.L</t>
  </si>
  <si>
    <t>$13.60</t>
  </si>
  <si>
    <t>Liberty Global_x000D_
LBTYB</t>
  </si>
  <si>
    <t>$16.64</t>
  </si>
  <si>
    <t>Roivant Sciences_x000D_
ROIV</t>
  </si>
  <si>
    <t>$9.94</t>
  </si>
  <si>
    <t>0.35%</t>
  </si>
  <si>
    <t>Pearson_x000D_
PSO</t>
  </si>
  <si>
    <t>$10.46</t>
  </si>
  <si>
    <t>1.36%</t>
  </si>
  <si>
    <t>Mondi _x000D_
MNDI.L</t>
  </si>
  <si>
    <t>$15.21</t>
  </si>
  <si>
    <t>TechnipFMC _x000D_
FTI</t>
  </si>
  <si>
    <t>$16.52</t>
  </si>
  <si>
    <t>Phoenix Group_x000D_
PHNX.L</t>
  </si>
  <si>
    <t>$6.75</t>
  </si>
  <si>
    <t>1.25%</t>
  </si>
  <si>
    <t>Clarivate_x000D_
CLVT</t>
  </si>
  <si>
    <t>International Game Technology_x000D_
IGT</t>
  </si>
  <si>
    <t>$31.52</t>
  </si>
  <si>
    <t>0.38%</t>
  </si>
  <si>
    <t>Investec _x000D_
INVR.L</t>
  </si>
  <si>
    <t>$6.78</t>
  </si>
  <si>
    <t>2.25%</t>
  </si>
  <si>
    <t>Endeavour Mining_x000D_
EDV.TO</t>
  </si>
  <si>
    <t>$23.71</t>
  </si>
  <si>
    <t>Ocado_x000D_
OCDO.L</t>
  </si>
  <si>
    <t>$7.08</t>
  </si>
  <si>
    <t>3.92%</t>
  </si>
  <si>
    <t>The Weir Group_x000D_
WEIR.L</t>
  </si>
  <si>
    <t>$22.29</t>
  </si>
  <si>
    <t>1.84%</t>
  </si>
  <si>
    <t>M&amp;G plc_x000D_
MNG.L</t>
  </si>
  <si>
    <t>$2.43</t>
  </si>
  <si>
    <t>1.18%</t>
  </si>
  <si>
    <t>Noble Corporation _x000D_
NE</t>
  </si>
  <si>
    <t>$40.08</t>
  </si>
  <si>
    <t>2.53%</t>
  </si>
  <si>
    <t>Kingfisher_x000D_
KGF.L</t>
  </si>
  <si>
    <t>$2.93</t>
  </si>
  <si>
    <t>Airtel Africa_x000D_
AAF.L</t>
  </si>
  <si>
    <t>$1.37</t>
  </si>
  <si>
    <t>1.72%</t>
  </si>
  <si>
    <t>Abcam_x000D_
ABCM</t>
  </si>
  <si>
    <t>$23.95</t>
  </si>
  <si>
    <t>Rightmove _x000D_
RMV.L</t>
  </si>
  <si>
    <t>$6.64</t>
  </si>
  <si>
    <t>1.78%</t>
  </si>
  <si>
    <t>IMI plc_x000D_
IMI.L</t>
  </si>
  <si>
    <t>$20.65</t>
  </si>
  <si>
    <t>2.70%</t>
  </si>
  <si>
    <t>Land Securities Group_x000D_
LAND.L</t>
  </si>
  <si>
    <t>$7.26</t>
  </si>
  <si>
    <t>1.02%</t>
  </si>
  <si>
    <t>abrdn_x000D_
ABDN.L</t>
  </si>
  <si>
    <t>$2.76</t>
  </si>
  <si>
    <t>1.44%</t>
  </si>
  <si>
    <t>Hikma Pharmaceuticals _x000D_
HIK.L</t>
  </si>
  <si>
    <t>$23.74</t>
  </si>
  <si>
    <t>2.45%</t>
  </si>
  <si>
    <t>Convatec Group_x000D_
CTEC.L</t>
  </si>
  <si>
    <t>$2.59</t>
  </si>
  <si>
    <t>Dechra Pharmaceuticals_x000D_
DPH.L</t>
  </si>
  <si>
    <t>$46.46</t>
  </si>
  <si>
    <t>Barratt Developments_x000D_
BDEV.L</t>
  </si>
  <si>
    <t>$5.26</t>
  </si>
  <si>
    <t>1.14%</t>
  </si>
  <si>
    <t>Intermediate Capital Group (ICG)_x000D_
ICP.L</t>
  </si>
  <si>
    <t>$17.54</t>
  </si>
  <si>
    <t>Pepco Group_x000D_
PCO.WA</t>
  </si>
  <si>
    <t>$9.03</t>
  </si>
  <si>
    <t>DS Smith_x000D_
SMDS.L</t>
  </si>
  <si>
    <t>$3.46</t>
  </si>
  <si>
    <t>1.75%</t>
  </si>
  <si>
    <t>Beazley_x000D_
BEZ.L</t>
  </si>
  <si>
    <t>$7.44</t>
  </si>
  <si>
    <t>1.55%</t>
  </si>
  <si>
    <t>Diploma plc_x000D_
DPLM.L</t>
  </si>
  <si>
    <t>$37.83</t>
  </si>
  <si>
    <t>Hargreaves Lansdown_x000D_
HL.L</t>
  </si>
  <si>
    <t>$10.24</t>
  </si>
  <si>
    <t>3.61%</t>
  </si>
  <si>
    <t>easyJet_x000D_
EZJ.L</t>
  </si>
  <si>
    <t>$6.12</t>
  </si>
  <si>
    <t>0.27%</t>
  </si>
  <si>
    <t>Marks &amp; Spencer_x000D_
MKS.L</t>
  </si>
  <si>
    <t>$2.41</t>
  </si>
  <si>
    <t>Source</t>
  </si>
  <si>
    <t>FTSE top 100 UK companies</t>
  </si>
  <si>
    <t>S&amp;P 500</t>
  </si>
  <si>
    <t>Column1</t>
  </si>
  <si>
    <t>Guaranteed Pay</t>
  </si>
  <si>
    <t>CEO Single Figure Pay</t>
  </si>
  <si>
    <t>Average</t>
  </si>
  <si>
    <t>Median</t>
  </si>
  <si>
    <t>Average (m)</t>
  </si>
  <si>
    <t>Median (m)</t>
  </si>
  <si>
    <t>Top 40 south african CEO</t>
  </si>
  <si>
    <t>median salary 14,8m</t>
  </si>
  <si>
    <t>CEO study south african ceo 7th best paid in the world</t>
  </si>
  <si>
    <t>jse top 40</t>
  </si>
  <si>
    <t>TOP 50 BY MARKET CAP</t>
  </si>
  <si>
    <t>CODE / COMPANY NAME</t>
  </si>
  <si>
    <t>MARKET CAP </t>
  </si>
  <si>
    <t>BHP</t>
  </si>
  <si>
    <t>BHP GROUP LIMITED</t>
  </si>
  <si>
    <t>Materials</t>
  </si>
  <si>
    <t>COMMONWEALTH BANK OF AUSTRALIA.</t>
  </si>
  <si>
    <t>Banks</t>
  </si>
  <si>
    <t>CSL LIMITED</t>
  </si>
  <si>
    <t>NATIONAL AUSTRALIA BANK LIMITED</t>
  </si>
  <si>
    <t>WBC</t>
  </si>
  <si>
    <t>WESTPAC BANKING CORPORATION</t>
  </si>
  <si>
    <t>ANZ GROUP HOLDINGS LIMITED</t>
  </si>
  <si>
    <t>MQG</t>
  </si>
  <si>
    <t>MACQUARIE GROUP LIMITED</t>
  </si>
  <si>
    <t>FMG</t>
  </si>
  <si>
    <t>FORTESCUE METALS GROUP LTD</t>
  </si>
  <si>
    <t>WDS</t>
  </si>
  <si>
    <t>WOODSIDE ENERGY GROUP LTD</t>
  </si>
  <si>
    <t>SQ2</t>
  </si>
  <si>
    <t>BLOCK INC.</t>
  </si>
  <si>
    <t>WES</t>
  </si>
  <si>
    <t>WESFARMERS LIMITED</t>
  </si>
  <si>
    <t>TLS</t>
  </si>
  <si>
    <t>TELSTRA GROUP LIMITED</t>
  </si>
  <si>
    <t>WOW</t>
  </si>
  <si>
    <t>WOOLWORTHS GROUP LIMITED</t>
  </si>
  <si>
    <t>RESMED INC</t>
  </si>
  <si>
    <t>TCL</t>
  </si>
  <si>
    <t>TRANSURBAN GROUP</t>
  </si>
  <si>
    <t>RIO</t>
  </si>
  <si>
    <t>RIO TINTO LIMITED</t>
  </si>
  <si>
    <t>GMG</t>
  </si>
  <si>
    <t>GOODMAN GROUP</t>
  </si>
  <si>
    <t>WTC</t>
  </si>
  <si>
    <t>WISETECH GLOBAL LIMITED</t>
  </si>
  <si>
    <t>ARISTOCRAT LEISURE LIMITED</t>
  </si>
  <si>
    <t>COL</t>
  </si>
  <si>
    <t>COLES GROUP LIMITED.</t>
  </si>
  <si>
    <t>STO</t>
  </si>
  <si>
    <t>SANTOS LIMITED</t>
  </si>
  <si>
    <t>NCM</t>
  </si>
  <si>
    <t>NEWCREST MINING LIMITED</t>
  </si>
  <si>
    <t>QBE</t>
  </si>
  <si>
    <t>QBE INSURANCE GROUP LIMITED</t>
  </si>
  <si>
    <t>Insurance</t>
  </si>
  <si>
    <t>AMC</t>
  </si>
  <si>
    <t>AMCOR PLC</t>
  </si>
  <si>
    <t>BXB</t>
  </si>
  <si>
    <t>BRAMBLES LIMITED</t>
  </si>
  <si>
    <t>REA</t>
  </si>
  <si>
    <t>REA GROUP LTD</t>
  </si>
  <si>
    <t>XRO</t>
  </si>
  <si>
    <t>XERO LIMITED</t>
  </si>
  <si>
    <t>JHX</t>
  </si>
  <si>
    <t>JAMES HARDIE INDUSTRIES PLC</t>
  </si>
  <si>
    <t>SUN</t>
  </si>
  <si>
    <t>SUNCORP GROUP LIMITED</t>
  </si>
  <si>
    <t>NEWS CORPORATION..</t>
  </si>
  <si>
    <t>S32</t>
  </si>
  <si>
    <t>SOUTH32 LIMITED</t>
  </si>
  <si>
    <t>SHL</t>
  </si>
  <si>
    <t>SONIC HEALTHCARE LIMITED</t>
  </si>
  <si>
    <t>COH</t>
  </si>
  <si>
    <t>COCHLEAR LIMITED</t>
  </si>
  <si>
    <t>ORG</t>
  </si>
  <si>
    <t>ORIGIN ENERGY LIMITED</t>
  </si>
  <si>
    <t>PLS</t>
  </si>
  <si>
    <t>PILBARA MINERALS LIMITED</t>
  </si>
  <si>
    <t>CPU</t>
  </si>
  <si>
    <t>COMPUTERSHARE LIMITED.</t>
  </si>
  <si>
    <t>NST</t>
  </si>
  <si>
    <t>NORTHERN STAR RESOURCES LTD</t>
  </si>
  <si>
    <t>IAG</t>
  </si>
  <si>
    <t>INSURANCE AUSTRALIA GROUP LIMITED</t>
  </si>
  <si>
    <t>MIN</t>
  </si>
  <si>
    <t>MINERAL RESOURCES LIMITED</t>
  </si>
  <si>
    <t>SCG</t>
  </si>
  <si>
    <t>SCENTRE GROUP</t>
  </si>
  <si>
    <t>MEZ</t>
  </si>
  <si>
    <t>MERIDIAN ENERGY LIMITED</t>
  </si>
  <si>
    <t>FPH</t>
  </si>
  <si>
    <t>FISHER &amp; PAYKEL HEALTHCARE CORPORATION LIMITED</t>
  </si>
  <si>
    <t>RHC</t>
  </si>
  <si>
    <t>RAMSAY HEALTH CARE LIMITED</t>
  </si>
  <si>
    <t>VAS</t>
  </si>
  <si>
    <t>VANGUARD AUSTRALIAN SHARES INDEX ETF</t>
  </si>
  <si>
    <t>ASX LIMITED</t>
  </si>
  <si>
    <t>REH</t>
  </si>
  <si>
    <t>REECE LIMITED</t>
  </si>
  <si>
    <t>Capital Goods</t>
  </si>
  <si>
    <t>SOL</t>
  </si>
  <si>
    <t>WASHINGTON H SOUL PATTINSON &amp; COMPANY LIMITED</t>
  </si>
  <si>
    <t>AIA</t>
  </si>
  <si>
    <t>AUCKLAND INTERNATIONAL AIRPORT LIMITED</t>
  </si>
  <si>
    <t>TLC</t>
  </si>
  <si>
    <t>THE LOTTERY CORPORATION LIMITED</t>
  </si>
  <si>
    <t>APA GROUP</t>
  </si>
  <si>
    <t xml:space="preserve">ASX top 50 </t>
  </si>
  <si>
    <t>(Billions AUD)</t>
  </si>
  <si>
    <t>Relative  Market Cap
ZAR (B)</t>
  </si>
  <si>
    <t>Median Figures</t>
  </si>
  <si>
    <t>NPNNaspers</t>
  </si>
  <si>
    <t>Retail</t>
  </si>
  <si>
    <t>FSRFirstRand</t>
  </si>
  <si>
    <t>Diversified Financials</t>
  </si>
  <si>
    <t>SBKStandard Bank Group</t>
  </si>
  <si>
    <t>MTNMTN Group</t>
  </si>
  <si>
    <t>Telecom</t>
  </si>
  <si>
    <t>GFIGold Fields</t>
  </si>
  <si>
    <t>VODVodacom Group</t>
  </si>
  <si>
    <t>AMSAnglo American Platinum</t>
  </si>
  <si>
    <t>CPICapitec Bank Holdings</t>
  </si>
  <si>
    <t>ANGAngloGold Ashanti</t>
  </si>
  <si>
    <t>SOLSasol</t>
  </si>
  <si>
    <t>KIOKumba Iron Ore</t>
  </si>
  <si>
    <t>ABGAbsa Group</t>
  </si>
  <si>
    <t>BIDBid</t>
  </si>
  <si>
    <t>Consumer Retailing</t>
  </si>
  <si>
    <t>SLMSanlam</t>
  </si>
  <si>
    <t>SHPShoprite Holdings</t>
  </si>
  <si>
    <t>IMPImpala Platinum Holdings</t>
  </si>
  <si>
    <t>NEDNedbank Group</t>
  </si>
  <si>
    <t>DSYDiscovery</t>
  </si>
  <si>
    <t>BVTBidvest Group</t>
  </si>
  <si>
    <t>INLInvestec Group</t>
  </si>
  <si>
    <t>REMRemgro</t>
  </si>
  <si>
    <t>SSWSibanye Stillwater</t>
  </si>
  <si>
    <t>APNAspen Pharmacare Holdings</t>
  </si>
  <si>
    <t>Pharmaceuticals &amp; Biotech</t>
  </si>
  <si>
    <t>NRPNEPI Rockcastle</t>
  </si>
  <si>
    <t>Real Estate Management and Development</t>
  </si>
  <si>
    <t>WHLWoolworths Holdings</t>
  </si>
  <si>
    <t>CLSClicks Group</t>
  </si>
  <si>
    <t>PPHPepkor Holdings</t>
  </si>
  <si>
    <t>OMUOld Mutual</t>
  </si>
  <si>
    <t>OUTOUTsurance Group</t>
  </si>
  <si>
    <t>HARHarmony Gold Mining</t>
  </si>
  <si>
    <t>NPHNortham Platinum Holdings</t>
  </si>
  <si>
    <t>DGHDistell Group Holdings</t>
  </si>
  <si>
    <t>Food, Beverage &amp; Tobacco</t>
  </si>
  <si>
    <t>MCGMultiChoice Group</t>
  </si>
  <si>
    <t>Media</t>
  </si>
  <si>
    <t>GRTGrowthpoint Properties</t>
  </si>
  <si>
    <t>EXXExxaro Resources</t>
  </si>
  <si>
    <t>ARIAfrican Rainbow Minerals</t>
  </si>
  <si>
    <t>MRPMr Price Group</t>
  </si>
  <si>
    <t>RBPRoyal Bafokeng Platinum</t>
  </si>
  <si>
    <t>SNTSantam</t>
  </si>
  <si>
    <t>TFGFoschini Group</t>
  </si>
  <si>
    <t>LHCLife Healthcare Group Holdings</t>
  </si>
  <si>
    <t>TBSTiger Brands</t>
  </si>
  <si>
    <t>MTMMomentum Metropolitan Holdings</t>
  </si>
  <si>
    <t>AVIAVI</t>
  </si>
  <si>
    <t>RDFRedefine Properties</t>
  </si>
  <si>
    <t>SAPSappi</t>
  </si>
  <si>
    <t>TRUTruworths International</t>
  </si>
  <si>
    <t>TGAThungela Resources</t>
  </si>
  <si>
    <t>DCPDis-Chem Pharmacies</t>
  </si>
  <si>
    <t>SPPSPAR Group</t>
  </si>
  <si>
    <t>Consumer Retailin</t>
  </si>
  <si>
    <t>ASX top 50 CEOS Reported Pay</t>
  </si>
  <si>
    <t>Australia (AUD M)</t>
  </si>
  <si>
    <t>Pay ratio and media s&amp;p 500 saalary</t>
  </si>
  <si>
    <t>CEO Pay Ratio</t>
  </si>
  <si>
    <t>USA</t>
  </si>
  <si>
    <t>CEO Median</t>
  </si>
  <si>
    <t>Worker median</t>
  </si>
  <si>
    <t>worker median local</t>
  </si>
  <si>
    <t>Median salary of UK ceo</t>
  </si>
  <si>
    <t xml:space="preserve">Australia </t>
  </si>
  <si>
    <t>Using the average ceo to 
worker pay ratio for the top 
20 companies - created an
 estimate of pay ratio for top 50 companies</t>
  </si>
  <si>
    <t xml:space="preserve">No readliy available median
 worker data for ASX companies </t>
  </si>
  <si>
    <t>CEO pay ratio</t>
  </si>
  <si>
    <t>ceo median pay</t>
  </si>
  <si>
    <t>worker median</t>
  </si>
  <si>
    <t>AUS national worker median</t>
  </si>
  <si>
    <t>Median salary of AUS worker</t>
  </si>
  <si>
    <t>South africa</t>
  </si>
  <si>
    <t>Ceo Median</t>
  </si>
  <si>
    <t>"=(actual exchange - big mac)/actual</t>
  </si>
  <si>
    <t>Value calculation</t>
  </si>
  <si>
    <t>estimated median for top companies south africa</t>
  </si>
  <si>
    <t>Worker Pay
% Difference</t>
  </si>
  <si>
    <t>skilled workers leaving south africa</t>
  </si>
  <si>
    <t>Difficulty finding replacements</t>
  </si>
  <si>
    <t>median</t>
  </si>
  <si>
    <t>Cost of Living</t>
  </si>
  <si>
    <t xml:space="preserve"> Family of Four</t>
  </si>
  <si>
    <t>Monthly 
Costs</t>
  </si>
  <si>
    <t>Total cost 
of living</t>
  </si>
  <si>
    <t>South Africa</t>
  </si>
  <si>
    <r>
      <t xml:space="preserve">Rent
</t>
    </r>
    <r>
      <rPr>
        <b/>
        <i/>
        <sz val="12"/>
        <color theme="1"/>
        <rFont val="Calibri"/>
        <family val="2"/>
        <scheme val="minor"/>
      </rPr>
      <t>3 Bedrooms</t>
    </r>
  </si>
  <si>
    <t>* Click on company to go to remuneration report</t>
  </si>
  <si>
    <t xml:space="preserve">     &gt; relative purchsing power 
USA/SA = 1.55
UK/SA = 1.57
AUS/SA = 1.52</t>
  </si>
  <si>
    <t>Total Cost of Living % Difference</t>
  </si>
  <si>
    <t>* Converted using exchange rates found in formula sheet</t>
  </si>
  <si>
    <t>Relative Worker Pay*</t>
  </si>
  <si>
    <t>Row Labels</t>
  </si>
  <si>
    <t>Max of Relative Guaranteed Pay*</t>
  </si>
  <si>
    <t xml:space="preserve">Sum of Relative
Single Figure Pay*
</t>
  </si>
  <si>
    <t>Sum of Relative Worker Pay*</t>
  </si>
  <si>
    <t>Sum of Total cost 
of living</t>
  </si>
  <si>
    <t>Sum of Rent
3 Bedrooms</t>
  </si>
  <si>
    <t>Rent</t>
  </si>
  <si>
    <t>Sum of Monthly 
Costs</t>
  </si>
  <si>
    <t>Monthly 
Expenses</t>
  </si>
  <si>
    <t>Sum of CEO Single Figure Pay</t>
  </si>
  <si>
    <t>Guaranteed Pay %Difference</t>
  </si>
  <si>
    <t>Single Figure Pay % Difference</t>
  </si>
  <si>
    <t>United Kingdom (FTSE 100)</t>
  </si>
  <si>
    <r>
      <t xml:space="preserve">Median Worker Pay
</t>
    </r>
    <r>
      <rPr>
        <b/>
        <sz val="10"/>
        <color theme="1"/>
        <rFont val="Calibri"/>
        <family val="2"/>
        <scheme val="minor"/>
      </rPr>
      <t>2 Parents</t>
    </r>
  </si>
  <si>
    <t>Total cost of living/2 Parent median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</si>
</sst>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ZAR]\ #,##0"/>
    <numFmt numFmtId="165" formatCode="[$USD]\ #,##0.00"/>
    <numFmt numFmtId="166" formatCode="[$GBP]\ #,##0.00"/>
    <numFmt numFmtId="167" formatCode="[$AUD]\ #,##0.00"/>
    <numFmt numFmtId="168" formatCode="[$ZAR]\ #,##0.00"/>
    <numFmt numFmtId="169" formatCode="&quot;R&quot;#,##0"/>
  </numFmts>
  <fonts count="2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b/>
      <sz val="11"/>
      <color rgb="FF333333"/>
      <name val="Sueca Nano"/>
    </font>
    <font>
      <sz val="11"/>
      <color rgb="FF333333"/>
      <name val="Sueca Nano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303030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color rgb="FFFFFFFF"/>
      <name val="Roboto"/>
    </font>
    <font>
      <sz val="8"/>
      <color rgb="FFFFFFFF"/>
      <name val="Roboto"/>
    </font>
    <font>
      <sz val="8"/>
      <color theme="1"/>
      <name val="Roboto"/>
    </font>
    <font>
      <sz val="8"/>
      <color theme="1"/>
      <name val="Roboto"/>
    </font>
    <font>
      <i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1F3F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333333"/>
      </left>
      <right/>
      <top/>
      <bottom/>
      <diagonal/>
    </border>
    <border>
      <left style="thin">
        <color indexed="64"/>
      </left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0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2" fillId="0" borderId="0" xfId="0" applyFont="1"/>
    <xf numFmtId="0" fontId="0" fillId="0" borderId="6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 indent="1"/>
    </xf>
    <xf numFmtId="0" fontId="6" fillId="0" borderId="7" xfId="0" applyFont="1" applyBorder="1" applyAlignment="1">
      <alignment horizontal="left" vertical="center" wrapText="1" indent="1"/>
    </xf>
    <xf numFmtId="0" fontId="6" fillId="0" borderId="7" xfId="0" applyFont="1" applyBorder="1" applyAlignment="1">
      <alignment horizontal="right" vertical="center" wrapText="1" indent="1"/>
    </xf>
    <xf numFmtId="0" fontId="2" fillId="0" borderId="1" xfId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1" fillId="0" borderId="4" xfId="1" applyBorder="1" applyAlignment="1">
      <alignment vertical="center"/>
    </xf>
    <xf numFmtId="0" fontId="0" fillId="0" borderId="9" xfId="0" applyBorder="1" applyAlignment="1">
      <alignment vertical="center"/>
    </xf>
    <xf numFmtId="3" fontId="0" fillId="0" borderId="10" xfId="0" applyNumberForma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9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9" fillId="5" borderId="0" xfId="0" applyFont="1" applyFill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1" fillId="0" borderId="0" xfId="1"/>
    <xf numFmtId="0" fontId="0" fillId="0" borderId="1" xfId="0" applyBorder="1"/>
    <xf numFmtId="0" fontId="10" fillId="6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3" fontId="0" fillId="0" borderId="18" xfId="0" applyNumberFormat="1" applyBorder="1" applyAlignment="1">
      <alignment horizontal="center" vertical="center"/>
    </xf>
    <xf numFmtId="3" fontId="0" fillId="9" borderId="0" xfId="0" applyNumberFormat="1" applyFill="1" applyAlignment="1">
      <alignment horizontal="center" vertical="center"/>
    </xf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1" fillId="11" borderId="18" xfId="0" applyFont="1" applyFill="1" applyBorder="1" applyAlignment="1">
      <alignment horizontal="center" vertical="top" wrapText="1"/>
    </xf>
    <xf numFmtId="0" fontId="11" fillId="10" borderId="20" xfId="0" applyFont="1" applyFill="1" applyBorder="1" applyAlignment="1">
      <alignment horizontal="center" vertical="top" wrapText="1"/>
    </xf>
    <xf numFmtId="0" fontId="11" fillId="10" borderId="21" xfId="0" applyFont="1" applyFill="1" applyBorder="1" applyAlignment="1">
      <alignment horizontal="center" vertical="top" wrapText="1"/>
    </xf>
    <xf numFmtId="0" fontId="11" fillId="10" borderId="22" xfId="0" applyFont="1" applyFill="1" applyBorder="1" applyAlignment="1">
      <alignment horizontal="center" vertical="top" wrapText="1"/>
    </xf>
    <xf numFmtId="3" fontId="0" fillId="0" borderId="23" xfId="0" applyNumberFormat="1" applyBorder="1" applyAlignment="1">
      <alignment horizontal="center" vertical="center"/>
    </xf>
    <xf numFmtId="3" fontId="0" fillId="0" borderId="24" xfId="0" applyNumberFormat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3" fontId="0" fillId="0" borderId="26" xfId="0" applyNumberFormat="1" applyBorder="1" applyAlignment="1">
      <alignment horizontal="center" vertical="center"/>
    </xf>
    <xf numFmtId="3" fontId="0" fillId="0" borderId="27" xfId="0" applyNumberForma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0" fillId="12" borderId="0" xfId="0" applyFill="1" applyAlignment="1">
      <alignment horizontal="center"/>
    </xf>
    <xf numFmtId="0" fontId="7" fillId="7" borderId="2" xfId="0" applyFont="1" applyFill="1" applyBorder="1" applyAlignment="1">
      <alignment horizontal="center" vertical="center"/>
    </xf>
    <xf numFmtId="0" fontId="8" fillId="7" borderId="28" xfId="0" applyFont="1" applyFill="1" applyBorder="1" applyAlignment="1">
      <alignment horizontal="center" vertical="center"/>
    </xf>
    <xf numFmtId="0" fontId="8" fillId="7" borderId="29" xfId="0" applyFont="1" applyFill="1" applyBorder="1" applyAlignment="1">
      <alignment horizontal="center" vertical="center"/>
    </xf>
    <xf numFmtId="0" fontId="8" fillId="7" borderId="30" xfId="0" applyFont="1" applyFill="1" applyBorder="1" applyAlignment="1">
      <alignment horizontal="center" vertical="center" wrapText="1"/>
    </xf>
    <xf numFmtId="3" fontId="0" fillId="0" borderId="31" xfId="0" applyNumberFormat="1" applyBorder="1" applyAlignment="1">
      <alignment horizontal="center" vertical="center"/>
    </xf>
    <xf numFmtId="3" fontId="0" fillId="0" borderId="32" xfId="0" applyNumberFormat="1" applyBorder="1" applyAlignment="1">
      <alignment horizontal="center" vertical="center"/>
    </xf>
    <xf numFmtId="3" fontId="0" fillId="9" borderId="23" xfId="0" applyNumberFormat="1" applyFill="1" applyBorder="1" applyAlignment="1">
      <alignment horizontal="center" vertical="center"/>
    </xf>
    <xf numFmtId="3" fontId="0" fillId="9" borderId="24" xfId="0" applyNumberFormat="1" applyFill="1" applyBorder="1" applyAlignment="1">
      <alignment horizontal="center" vertical="center"/>
    </xf>
    <xf numFmtId="0" fontId="8" fillId="7" borderId="33" xfId="0" applyFont="1" applyFill="1" applyBorder="1" applyAlignment="1">
      <alignment horizontal="center" vertical="center" wrapText="1"/>
    </xf>
    <xf numFmtId="3" fontId="0" fillId="0" borderId="34" xfId="0" applyNumberFormat="1" applyBorder="1" applyAlignment="1">
      <alignment horizontal="center" vertical="center"/>
    </xf>
    <xf numFmtId="3" fontId="0" fillId="9" borderId="34" xfId="0" applyNumberFormat="1" applyFill="1" applyBorder="1" applyAlignment="1">
      <alignment horizontal="center" vertical="center"/>
    </xf>
    <xf numFmtId="3" fontId="0" fillId="0" borderId="35" xfId="0" applyNumberFormat="1" applyBorder="1" applyAlignment="1">
      <alignment horizontal="center" vertical="center"/>
    </xf>
    <xf numFmtId="0" fontId="0" fillId="0" borderId="4" xfId="0" applyBorder="1"/>
    <xf numFmtId="0" fontId="0" fillId="0" borderId="36" xfId="0" applyBorder="1"/>
    <xf numFmtId="0" fontId="0" fillId="0" borderId="18" xfId="0" applyBorder="1"/>
    <xf numFmtId="0" fontId="0" fillId="0" borderId="37" xfId="0" applyBorder="1"/>
    <xf numFmtId="0" fontId="6" fillId="0" borderId="0" xfId="0" applyFont="1" applyAlignment="1">
      <alignment horizontal="right" vertical="center" wrapText="1" indent="1"/>
    </xf>
    <xf numFmtId="168" fontId="0" fillId="0" borderId="0" xfId="0" applyNumberFormat="1"/>
    <xf numFmtId="0" fontId="12" fillId="13" borderId="0" xfId="0" applyFont="1" applyFill="1" applyAlignment="1">
      <alignment horizontal="right" vertical="center"/>
    </xf>
    <xf numFmtId="0" fontId="12" fillId="13" borderId="1" xfId="0" applyFont="1" applyFill="1" applyBorder="1" applyAlignment="1">
      <alignment horizontal="right" vertical="center"/>
    </xf>
    <xf numFmtId="167" fontId="0" fillId="0" borderId="1" xfId="0" applyNumberFormat="1" applyBorder="1"/>
    <xf numFmtId="0" fontId="1" fillId="0" borderId="1" xfId="1" applyBorder="1"/>
    <xf numFmtId="0" fontId="14" fillId="0" borderId="0" xfId="0" applyFont="1"/>
    <xf numFmtId="0" fontId="15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7" fillId="14" borderId="0" xfId="0" applyFont="1" applyFill="1" applyAlignment="1">
      <alignment horizontal="left" vertical="center" wrapText="1"/>
    </xf>
    <xf numFmtId="169" fontId="0" fillId="0" borderId="0" xfId="0" applyNumberFormat="1"/>
    <xf numFmtId="0" fontId="18" fillId="0" borderId="0" xfId="0" applyFont="1" applyAlignment="1">
      <alignment horizontal="left" vertical="center" wrapText="1"/>
    </xf>
    <xf numFmtId="169" fontId="18" fillId="0" borderId="0" xfId="0" applyNumberFormat="1" applyFont="1" applyAlignment="1">
      <alignment horizontal="left" vertical="center" wrapText="1"/>
    </xf>
    <xf numFmtId="0" fontId="13" fillId="0" borderId="3" xfId="0" applyFont="1" applyBorder="1" applyAlignment="1">
      <alignment horizontal="center" wrapText="1"/>
    </xf>
    <xf numFmtId="0" fontId="11" fillId="16" borderId="20" xfId="0" applyFont="1" applyFill="1" applyBorder="1" applyAlignment="1">
      <alignment horizontal="center" vertical="center" wrapText="1"/>
    </xf>
    <xf numFmtId="0" fontId="11" fillId="16" borderId="30" xfId="0" applyFont="1" applyFill="1" applyBorder="1" applyAlignment="1">
      <alignment horizontal="center" vertical="center" wrapText="1"/>
    </xf>
    <xf numFmtId="9" fontId="0" fillId="0" borderId="32" xfId="0" applyNumberFormat="1" applyBorder="1" applyAlignment="1">
      <alignment horizontal="center" vertical="center"/>
    </xf>
    <xf numFmtId="9" fontId="0" fillId="0" borderId="24" xfId="0" applyNumberFormat="1" applyBorder="1" applyAlignment="1">
      <alignment horizontal="center" vertical="center"/>
    </xf>
    <xf numFmtId="3" fontId="0" fillId="0" borderId="23" xfId="0" applyNumberFormat="1" applyBorder="1" applyAlignment="1">
      <alignment horizontal="center"/>
    </xf>
    <xf numFmtId="9" fontId="0" fillId="0" borderId="27" xfId="0" applyNumberFormat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167" fontId="0" fillId="3" borderId="1" xfId="0" applyNumberFormat="1" applyFill="1" applyBorder="1" applyAlignment="1">
      <alignment horizontal="center"/>
    </xf>
    <xf numFmtId="168" fontId="0" fillId="3" borderId="1" xfId="0" applyNumberFormat="1" applyFill="1" applyBorder="1" applyAlignment="1">
      <alignment horizontal="center"/>
    </xf>
    <xf numFmtId="0" fontId="1" fillId="13" borderId="19" xfId="1" applyFill="1" applyBorder="1" applyAlignment="1">
      <alignment horizontal="left" vertical="center"/>
    </xf>
    <xf numFmtId="0" fontId="12" fillId="13" borderId="19" xfId="0" applyFont="1" applyFill="1" applyBorder="1" applyAlignment="1">
      <alignment horizontal="left" vertical="center"/>
    </xf>
    <xf numFmtId="0" fontId="12" fillId="13" borderId="2" xfId="0" applyFont="1" applyFill="1" applyBorder="1" applyAlignment="1">
      <alignment horizontal="right" vertical="center"/>
    </xf>
    <xf numFmtId="0" fontId="1" fillId="13" borderId="5" xfId="1" applyFill="1" applyBorder="1" applyAlignment="1">
      <alignment horizontal="left" vertical="center"/>
    </xf>
    <xf numFmtId="0" fontId="1" fillId="13" borderId="38" xfId="1" applyFill="1" applyBorder="1" applyAlignment="1">
      <alignment horizontal="right" vertical="center"/>
    </xf>
    <xf numFmtId="0" fontId="12" fillId="13" borderId="37" xfId="0" applyFont="1" applyFill="1" applyBorder="1" applyAlignment="1">
      <alignment horizontal="left" vertical="center"/>
    </xf>
    <xf numFmtId="0" fontId="12" fillId="13" borderId="36" xfId="0" applyFont="1" applyFill="1" applyBorder="1" applyAlignment="1">
      <alignment horizontal="right" vertical="center"/>
    </xf>
    <xf numFmtId="0" fontId="0" fillId="0" borderId="38" xfId="0" applyBorder="1" applyAlignment="1">
      <alignment horizontal="center" vertical="center"/>
    </xf>
    <xf numFmtId="0" fontId="0" fillId="0" borderId="3" xfId="0" applyBorder="1"/>
    <xf numFmtId="0" fontId="0" fillId="0" borderId="38" xfId="0" applyBorder="1"/>
    <xf numFmtId="0" fontId="23" fillId="17" borderId="19" xfId="0" applyFont="1" applyFill="1" applyBorder="1" applyAlignment="1">
      <alignment horizontal="center" vertical="center" wrapText="1"/>
    </xf>
    <xf numFmtId="0" fontId="23" fillId="17" borderId="2" xfId="0" applyFont="1" applyFill="1" applyBorder="1" applyAlignment="1">
      <alignment horizontal="center" vertical="center"/>
    </xf>
    <xf numFmtId="0" fontId="23" fillId="17" borderId="43" xfId="0" applyFont="1" applyFill="1" applyBorder="1" applyAlignment="1">
      <alignment horizontal="center" vertical="center" wrapText="1"/>
    </xf>
    <xf numFmtId="0" fontId="23" fillId="17" borderId="44" xfId="0" applyFont="1" applyFill="1" applyBorder="1" applyAlignment="1">
      <alignment horizontal="center" vertical="center" wrapText="1"/>
    </xf>
    <xf numFmtId="0" fontId="23" fillId="17" borderId="45" xfId="0" applyFont="1" applyFill="1" applyBorder="1" applyAlignment="1">
      <alignment horizontal="center" vertical="center" wrapText="1"/>
    </xf>
    <xf numFmtId="9" fontId="0" fillId="0" borderId="37" xfId="0" applyNumberFormat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3" fontId="0" fillId="0" borderId="46" xfId="0" applyNumberFormat="1" applyBorder="1" applyAlignment="1">
      <alignment horizontal="center" vertical="center"/>
    </xf>
    <xf numFmtId="3" fontId="0" fillId="0" borderId="42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39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3" fontId="0" fillId="0" borderId="49" xfId="0" applyNumberFormat="1" applyBorder="1" applyAlignment="1">
      <alignment horizontal="center" vertical="center"/>
    </xf>
    <xf numFmtId="3" fontId="20" fillId="0" borderId="46" xfId="0" applyNumberFormat="1" applyFont="1" applyBorder="1" applyAlignment="1">
      <alignment horizontal="center" vertical="center"/>
    </xf>
    <xf numFmtId="3" fontId="0" fillId="0" borderId="50" xfId="0" applyNumberFormat="1" applyBorder="1" applyAlignment="1">
      <alignment horizontal="center"/>
    </xf>
    <xf numFmtId="3" fontId="0" fillId="0" borderId="0" xfId="0" pivotButton="1" applyNumberFormat="1"/>
    <xf numFmtId="0" fontId="23" fillId="17" borderId="40" xfId="0" applyFont="1" applyFill="1" applyBorder="1" applyAlignment="1">
      <alignment horizontal="center" vertical="center" wrapText="1"/>
    </xf>
    <xf numFmtId="10" fontId="0" fillId="0" borderId="0" xfId="0" applyNumberFormat="1"/>
    <xf numFmtId="0" fontId="23" fillId="17" borderId="37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3" fillId="8" borderId="0" xfId="0" applyFont="1" applyFill="1" applyAlignment="1">
      <alignment horizontal="center" wrapText="1"/>
    </xf>
    <xf numFmtId="0" fontId="3" fillId="8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5" fillId="0" borderId="0" xfId="0" applyFont="1" applyAlignment="1">
      <alignment horizontal="left" vertical="top"/>
    </xf>
    <xf numFmtId="0" fontId="0" fillId="13" borderId="0" xfId="0" applyFill="1" applyAlignment="1">
      <alignment horizontal="left" vertical="center"/>
    </xf>
    <xf numFmtId="0" fontId="0" fillId="0" borderId="0" xfId="0"/>
    <xf numFmtId="0" fontId="0" fillId="15" borderId="0" xfId="0" applyFill="1" applyAlignment="1">
      <alignment horizontal="center"/>
    </xf>
    <xf numFmtId="0" fontId="19" fillId="0" borderId="3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38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Hyperlink" xfId="1" builtinId="8"/>
    <cellStyle name="Normal" xfId="0" builtinId="0"/>
  </cellStyles>
  <dxfs count="67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ill>
        <patternFill patternType="none">
          <fgColor indexed="64"/>
          <bgColor indexed="65"/>
        </patternFill>
      </fill>
    </dxf>
    <dxf>
      <numFmt numFmtId="169" formatCode="&quot;R&quot;#,##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"/>
        <scheme val="none"/>
      </font>
      <fill>
        <patternFill patternType="solid">
          <fgColor indexed="64"/>
          <bgColor theme="0" tint="-0.34998626667073579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Sueca Nano"/>
        <scheme val="none"/>
      </font>
      <alignment horizontal="right" vertical="center" textRotation="0" wrapText="1" indent="1" justifyLastLine="0" shrinkToFit="0" readingOrder="0"/>
      <border diagonalUp="0" diagonalDown="0">
        <left style="medium">
          <color rgb="FF33333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Sueca Nano"/>
        <scheme val="none"/>
      </font>
      <alignment horizontal="left" vertical="center" textRotation="0" wrapText="1" indent="1" justifyLastLine="0" shrinkToFit="0" readingOrder="0"/>
      <border diagonalUp="0" diagonalDown="0">
        <left style="medium">
          <color rgb="FF333333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Sueca Nano"/>
        <scheme val="none"/>
      </font>
      <alignment horizontal="left" vertical="center" textRotation="0" wrapText="1" indent="1" justifyLastLine="0" shrinkToFit="0" readingOrder="0"/>
    </dxf>
    <dxf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03030"/>
        <name val="Arial"/>
        <family val="2"/>
        <scheme val="none"/>
      </font>
      <fill>
        <patternFill patternType="solid">
          <fgColor indexed="64"/>
          <bgColor rgb="FFF1F3F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03030"/>
        <name val="Arial"/>
        <family val="2"/>
        <scheme val="none"/>
      </font>
      <fill>
        <patternFill patternType="solid">
          <fgColor indexed="64"/>
          <bgColor rgb="FFF1F3F5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  <border diagonalUp="0" diagonalDown="0">
        <left/>
        <right style="medium">
          <color theme="1"/>
        </right>
        <top/>
        <bottom/>
        <vertical/>
        <horizontal/>
      </border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/>
        <top/>
        <bottom/>
        <vertical/>
        <horizontal/>
      </border>
    </dxf>
    <dxf>
      <numFmt numFmtId="13" formatCode="0%"/>
      <alignment horizontal="center" vertical="center" textRotation="0" wrapText="0" indent="0" justifyLastLine="0" shrinkToFit="0" readingOrder="0"/>
      <border diagonalUp="0" diagonalDown="0">
        <left/>
        <right style="medium">
          <color theme="1"/>
        </right>
        <top/>
        <bottom/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/>
        <top/>
        <bottom/>
        <vertical/>
        <horizontal/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E283"/>
      <color rgb="FFF479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Guaranteed Pay 
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Dashboard!$G$9</c:f>
              <c:strCache>
                <c:ptCount val="1"/>
                <c:pt idx="0">
                  <c:v>Guaranteed Pay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Dashboard!$B$10:$B$17</c:f>
              <c:strCache>
                <c:ptCount val="8"/>
                <c:pt idx="0">
                  <c:v>Sibanye-Stillwater</c:v>
                </c:pt>
                <c:pt idx="1">
                  <c:v>Vodacom</c:v>
                </c:pt>
                <c:pt idx="2">
                  <c:v>Standard bank </c:v>
                </c:pt>
                <c:pt idx="3">
                  <c:v>First Rand</c:v>
                </c:pt>
                <c:pt idx="4">
                  <c:v>Absa</c:v>
                </c:pt>
                <c:pt idx="5">
                  <c:v>MTN Group</c:v>
                </c:pt>
                <c:pt idx="6">
                  <c:v>Discovery</c:v>
                </c:pt>
                <c:pt idx="7">
                  <c:v>Sanlam</c:v>
                </c:pt>
              </c:strCache>
            </c:strRef>
          </c:cat>
          <c:val>
            <c:numRef>
              <c:f>Dashboard!$G$10:$G$17</c:f>
              <c:numCache>
                <c:formatCode>#,##0</c:formatCode>
                <c:ptCount val="8"/>
                <c:pt idx="0">
                  <c:v>13824000</c:v>
                </c:pt>
                <c:pt idx="1">
                  <c:v>13151000</c:v>
                </c:pt>
                <c:pt idx="2">
                  <c:v>10586000</c:v>
                </c:pt>
                <c:pt idx="3">
                  <c:v>9622000</c:v>
                </c:pt>
                <c:pt idx="4">
                  <c:v>9275000</c:v>
                </c:pt>
                <c:pt idx="5">
                  <c:v>8716000</c:v>
                </c:pt>
                <c:pt idx="6">
                  <c:v>8716000</c:v>
                </c:pt>
                <c:pt idx="7">
                  <c:v>6130000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6-4A3A-8773-72EBFD35BB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33472344"/>
        <c:axId val="1733471984"/>
      </c:barChart>
      <c:catAx>
        <c:axId val="1733472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471984"/>
        <c:crosses val="autoZero"/>
        <c:auto val="1"/>
        <c:lblAlgn val="ctr"/>
        <c:lblOffset val="100"/>
        <c:noMultiLvlLbl val="0"/>
      </c:catAx>
      <c:valAx>
        <c:axId val="173347198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472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[CEO Report.xlsx]Pivot Tables!PivotTable6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Single Figure Pay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Tables'!$A$18:$A$22</c:f>
              <c:strCache>
                <c:ptCount val="5"/>
                <c:pt idx="0">
                  <c:v>USA (S&amp;P 500)</c:v>
                </c:pt>
                <c:pt idx="1">
                  <c:v>Australia (ASX 50)</c:v>
                </c:pt>
                <c:pt idx="2">
                  <c:v>United Kingdom (FTSE 100)</c:v>
                </c:pt>
                <c:pt idx="3">
                  <c:v>South Africa (Study)</c:v>
                </c:pt>
                <c:pt idx="4">
                  <c:v>South Africa (Top 40)</c:v>
                </c:pt>
              </c:strCache>
            </c:strRef>
          </c:cat>
          <c:val>
            <c:numRef>
              <c:f>'Pivot Tables'!$B$18:$B$22</c:f>
              <c:numCache>
                <c:formatCode>#,##0</c:formatCode>
                <c:ptCount val="5"/>
                <c:pt idx="0">
                  <c:v>160932038.83495146</c:v>
                </c:pt>
                <c:pt idx="1">
                  <c:v>62745904.761904776</c:v>
                </c:pt>
                <c:pt idx="2">
                  <c:v>54797136.038186148</c:v>
                </c:pt>
                <c:pt idx="3">
                  <c:v>51990000</c:v>
                </c:pt>
                <c:pt idx="4">
                  <c:v>9200000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5-4105-9D8A-E276B0BC4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5009128"/>
        <c:axId val="1135019568"/>
      </c:barChart>
      <c:catAx>
        <c:axId val="1135009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019568"/>
        <c:crosses val="autoZero"/>
        <c:auto val="1"/>
        <c:lblAlgn val="ctr"/>
        <c:lblOffset val="100"/>
        <c:noMultiLvlLbl val="0"/>
      </c:catAx>
      <c:valAx>
        <c:axId val="113501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009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[CEO Report.xlsx]Pivot Tables!PivotTable7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Worker Pay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Tables'!$A$32:$A$36</c:f>
              <c:strCache>
                <c:ptCount val="5"/>
                <c:pt idx="0">
                  <c:v>USA (S&amp;P 500)</c:v>
                </c:pt>
                <c:pt idx="1">
                  <c:v>Australia (ASX 50)</c:v>
                </c:pt>
                <c:pt idx="2">
                  <c:v>United Kingdom (FTSE 100)</c:v>
                </c:pt>
                <c:pt idx="3">
                  <c:v>South Africa (Study)</c:v>
                </c:pt>
                <c:pt idx="4">
                  <c:v>South Africa (Top 40)</c:v>
                </c:pt>
              </c:strCache>
            </c:strRef>
          </c:cat>
          <c:val>
            <c:numRef>
              <c:f>'Pivot Tables'!$B$32:$B$36</c:f>
              <c:numCache>
                <c:formatCode>#,##0</c:formatCode>
                <c:ptCount val="5"/>
                <c:pt idx="0">
                  <c:v>783412.81553398049</c:v>
                </c:pt>
                <c:pt idx="1">
                  <c:v>708548.48539164744</c:v>
                </c:pt>
                <c:pt idx="2">
                  <c:v>447732.69689737458</c:v>
                </c:pt>
                <c:pt idx="3">
                  <c:v>441585.28049065033</c:v>
                </c:pt>
                <c:pt idx="4">
                  <c:v>441585.28049065033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7-4379-AA72-8CD754224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5153128"/>
        <c:axId val="1135156008"/>
      </c:barChart>
      <c:catAx>
        <c:axId val="113515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56008"/>
        <c:crosses val="autoZero"/>
        <c:auto val="1"/>
        <c:lblAlgn val="ctr"/>
        <c:lblOffset val="100"/>
        <c:noMultiLvlLbl val="0"/>
      </c:catAx>
      <c:valAx>
        <c:axId val="113515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5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[CEO Report.xlsx]Pivot Tables!PivotTable9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Cost of</a:t>
            </a:r>
            <a:r>
              <a:rPr lang="en-US" baseline="0"/>
              <a:t> Living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Tables'!$B$45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Tables'!$A$46:$A$49</c:f>
              <c:strCache>
                <c:ptCount val="4"/>
                <c:pt idx="0">
                  <c:v>United States</c:v>
                </c:pt>
                <c:pt idx="1">
                  <c:v>Australia</c:v>
                </c:pt>
                <c:pt idx="2">
                  <c:v>United Kingdom</c:v>
                </c:pt>
                <c:pt idx="3">
                  <c:v>South Africa</c:v>
                </c:pt>
              </c:strCache>
            </c:strRef>
          </c:cat>
          <c:val>
            <c:numRef>
              <c:f>'Pivot Tables'!$B$46:$B$49</c:f>
              <c:numCache>
                <c:formatCode>#,##0</c:formatCode>
                <c:ptCount val="4"/>
                <c:pt idx="0">
                  <c:v>126547.65</c:v>
                </c:pt>
                <c:pt idx="1">
                  <c:v>116687.2</c:v>
                </c:pt>
                <c:pt idx="2">
                  <c:v>94060.450000000012</c:v>
                </c:pt>
                <c:pt idx="3">
                  <c:v>49780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E-45B6-8201-D88AABFA4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28550080"/>
        <c:axId val="1028542160"/>
      </c:barChart>
      <c:catAx>
        <c:axId val="102855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542160"/>
        <c:crosses val="autoZero"/>
        <c:auto val="1"/>
        <c:lblAlgn val="ctr"/>
        <c:lblOffset val="100"/>
        <c:noMultiLvlLbl val="0"/>
      </c:catAx>
      <c:valAx>
        <c:axId val="102854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55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[CEO Report.xlsx]Pivot Tables!PivotTable10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Rent per Month</a:t>
            </a:r>
          </a:p>
        </c:rich>
      </c:tx>
      <c:layout>
        <c:manualLayout>
          <c:xMode val="edge"/>
          <c:yMode val="edge"/>
          <c:x val="0.30675105485232068"/>
          <c:y val="5.0785420439514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Tables'!$B$61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Tables'!$A$62:$A$65</c:f>
              <c:strCache>
                <c:ptCount val="4"/>
                <c:pt idx="0">
                  <c:v>United States</c:v>
                </c:pt>
                <c:pt idx="1">
                  <c:v>Australia</c:v>
                </c:pt>
                <c:pt idx="2">
                  <c:v>United Kingdom</c:v>
                </c:pt>
                <c:pt idx="3">
                  <c:v>South Africa</c:v>
                </c:pt>
              </c:strCache>
            </c:strRef>
          </c:cat>
          <c:val>
            <c:numRef>
              <c:f>'Pivot Tables'!$B$62:$B$65</c:f>
              <c:numCache>
                <c:formatCode>#,##0</c:formatCode>
                <c:ptCount val="4"/>
                <c:pt idx="0">
                  <c:v>51646.65</c:v>
                </c:pt>
                <c:pt idx="1">
                  <c:v>43813.2</c:v>
                </c:pt>
                <c:pt idx="2">
                  <c:v>33448.450000000004</c:v>
                </c:pt>
                <c:pt idx="3">
                  <c:v>14588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C-4A52-AB6C-914ED7011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717056"/>
        <c:axId val="1678715976"/>
      </c:barChart>
      <c:catAx>
        <c:axId val="167871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715976"/>
        <c:crosses val="autoZero"/>
        <c:auto val="1"/>
        <c:lblAlgn val="ctr"/>
        <c:lblOffset val="100"/>
        <c:noMultiLvlLbl val="0"/>
      </c:catAx>
      <c:valAx>
        <c:axId val="167871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7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[CEO Report.xlsx]Pivot Tables!PivotTable11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Monthly</a:t>
            </a:r>
            <a:r>
              <a:rPr lang="en-US" baseline="0"/>
              <a:t> Expenses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Tables'!$B$70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Tables'!$A$71:$A$74</c:f>
              <c:strCache>
                <c:ptCount val="4"/>
                <c:pt idx="0">
                  <c:v>United States</c:v>
                </c:pt>
                <c:pt idx="1">
                  <c:v>Australia</c:v>
                </c:pt>
                <c:pt idx="2">
                  <c:v>United Kingdom</c:v>
                </c:pt>
                <c:pt idx="3">
                  <c:v>South Africa</c:v>
                </c:pt>
              </c:strCache>
            </c:strRef>
          </c:cat>
          <c:val>
            <c:numRef>
              <c:f>'Pivot Tables'!$B$71:$B$74</c:f>
              <c:numCache>
                <c:formatCode>#,##0</c:formatCode>
                <c:ptCount val="4"/>
                <c:pt idx="0">
                  <c:v>74901</c:v>
                </c:pt>
                <c:pt idx="1">
                  <c:v>72874</c:v>
                </c:pt>
                <c:pt idx="2">
                  <c:v>60612</c:v>
                </c:pt>
                <c:pt idx="3">
                  <c:v>35192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43-4C84-B55B-41D41140E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1654320"/>
        <c:axId val="1851658280"/>
      </c:barChart>
      <c:catAx>
        <c:axId val="185165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658280"/>
        <c:crosses val="autoZero"/>
        <c:auto val="1"/>
        <c:lblAlgn val="ctr"/>
        <c:lblOffset val="100"/>
        <c:noMultiLvlLbl val="0"/>
      </c:catAx>
      <c:valAx>
        <c:axId val="185165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65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[CEO Report.xlsx]Pivot Tables!PivotTable12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Figure Pay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Tables'!$B$82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Tables'!$A$83:$A$90</c:f>
              <c:strCache>
                <c:ptCount val="8"/>
                <c:pt idx="0">
                  <c:v>Sibanye-Stillwater</c:v>
                </c:pt>
                <c:pt idx="1">
                  <c:v>MTN Group</c:v>
                </c:pt>
                <c:pt idx="2">
                  <c:v>Vodacom</c:v>
                </c:pt>
                <c:pt idx="3">
                  <c:v>Standard bank </c:v>
                </c:pt>
                <c:pt idx="4">
                  <c:v>First Rand</c:v>
                </c:pt>
                <c:pt idx="5">
                  <c:v>Absa</c:v>
                </c:pt>
                <c:pt idx="6">
                  <c:v>Discovery</c:v>
                </c:pt>
                <c:pt idx="7">
                  <c:v>Sanlam</c:v>
                </c:pt>
              </c:strCache>
            </c:strRef>
          </c:cat>
          <c:val>
            <c:numRef>
              <c:f>'Pivot Tables'!$B$83:$B$90</c:f>
              <c:numCache>
                <c:formatCode>#,##0</c:formatCode>
                <c:ptCount val="8"/>
                <c:pt idx="0">
                  <c:v>189747000</c:v>
                </c:pt>
                <c:pt idx="1">
                  <c:v>75803000</c:v>
                </c:pt>
                <c:pt idx="2">
                  <c:v>67511000</c:v>
                </c:pt>
                <c:pt idx="3">
                  <c:v>55694000</c:v>
                </c:pt>
                <c:pt idx="4">
                  <c:v>48286000</c:v>
                </c:pt>
                <c:pt idx="5">
                  <c:v>46058000</c:v>
                </c:pt>
                <c:pt idx="6">
                  <c:v>28310000</c:v>
                </c:pt>
                <c:pt idx="7">
                  <c:v>6130000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9-42BF-B1F5-496F30D50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8722752"/>
        <c:axId val="1028723112"/>
      </c:barChart>
      <c:catAx>
        <c:axId val="102872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723112"/>
        <c:crosses val="autoZero"/>
        <c:auto val="1"/>
        <c:lblAlgn val="ctr"/>
        <c:lblOffset val="100"/>
        <c:noMultiLvlLbl val="0"/>
      </c:catAx>
      <c:valAx>
        <c:axId val="102872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72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[CEO Report.xlsx]Pivot Tables!PivotTable5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ZA"/>
              <a:t>Relative Guaranteed Pay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Tables'!$A$4:$A$8</c:f>
              <c:strCache>
                <c:ptCount val="5"/>
                <c:pt idx="0">
                  <c:v>Australia (ASX 50)</c:v>
                </c:pt>
                <c:pt idx="1">
                  <c:v>USA (S&amp;P 500)</c:v>
                </c:pt>
                <c:pt idx="2">
                  <c:v>United Kingdom (FTSE 100)</c:v>
                </c:pt>
                <c:pt idx="3">
                  <c:v>South Africa (Study)</c:v>
                </c:pt>
                <c:pt idx="4">
                  <c:v>South Africa (Top 40)</c:v>
                </c:pt>
              </c:strCache>
            </c:strRef>
          </c:cat>
          <c:val>
            <c:numRef>
              <c:f>'Pivot Tables'!$B$4:$B$8</c:f>
              <c:numCache>
                <c:formatCode>#,##0</c:formatCode>
                <c:ptCount val="5"/>
                <c:pt idx="0">
                  <c:v>15238095.238095241</c:v>
                </c:pt>
                <c:pt idx="1">
                  <c:v>14135922.330097087</c:v>
                </c:pt>
                <c:pt idx="2">
                  <c:v>12643436.754176609</c:v>
                </c:pt>
                <c:pt idx="3">
                  <c:v>9448500</c:v>
                </c:pt>
                <c:pt idx="4">
                  <c:v>5700000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1-472E-84FC-55B981E1E8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28574560"/>
        <c:axId val="1028565200"/>
      </c:barChart>
      <c:catAx>
        <c:axId val="102857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565200"/>
        <c:crosses val="autoZero"/>
        <c:auto val="1"/>
        <c:lblAlgn val="ctr"/>
        <c:lblOffset val="100"/>
        <c:noMultiLvlLbl val="0"/>
      </c:catAx>
      <c:valAx>
        <c:axId val="102856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57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[CEO Report.xlsx]Pivot Tables!PivotTable6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Relative Single Figure Pay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Tables'!$A$18:$A$22</c:f>
              <c:strCache>
                <c:ptCount val="5"/>
                <c:pt idx="0">
                  <c:v>USA (S&amp;P 500)</c:v>
                </c:pt>
                <c:pt idx="1">
                  <c:v>Australia (ASX 50)</c:v>
                </c:pt>
                <c:pt idx="2">
                  <c:v>United Kingdom (FTSE 100)</c:v>
                </c:pt>
                <c:pt idx="3">
                  <c:v>South Africa (Study)</c:v>
                </c:pt>
                <c:pt idx="4">
                  <c:v>South Africa (Top 40)</c:v>
                </c:pt>
              </c:strCache>
            </c:strRef>
          </c:cat>
          <c:val>
            <c:numRef>
              <c:f>'Pivot Tables'!$B$18:$B$22</c:f>
              <c:numCache>
                <c:formatCode>#,##0</c:formatCode>
                <c:ptCount val="5"/>
                <c:pt idx="0">
                  <c:v>160932038.83495146</c:v>
                </c:pt>
                <c:pt idx="1">
                  <c:v>62745904.761904776</c:v>
                </c:pt>
                <c:pt idx="2">
                  <c:v>54797136.038186148</c:v>
                </c:pt>
                <c:pt idx="3">
                  <c:v>51990000</c:v>
                </c:pt>
                <c:pt idx="4">
                  <c:v>9200000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8-456A-8304-04AD67EC41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35009128"/>
        <c:axId val="1135019568"/>
      </c:barChart>
      <c:catAx>
        <c:axId val="1135009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019568"/>
        <c:crosses val="autoZero"/>
        <c:auto val="1"/>
        <c:lblAlgn val="ctr"/>
        <c:lblOffset val="100"/>
        <c:noMultiLvlLbl val="0"/>
      </c:catAx>
      <c:valAx>
        <c:axId val="113501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009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[CEO Report.xlsx]Pivot Tables!PivotTable7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ZA"/>
              <a:t>Relative Worker Pay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Tables'!$A$32:$A$36</c:f>
              <c:strCache>
                <c:ptCount val="5"/>
                <c:pt idx="0">
                  <c:v>USA (S&amp;P 500)</c:v>
                </c:pt>
                <c:pt idx="1">
                  <c:v>Australia (ASX 50)</c:v>
                </c:pt>
                <c:pt idx="2">
                  <c:v>United Kingdom (FTSE 100)</c:v>
                </c:pt>
                <c:pt idx="3">
                  <c:v>South Africa (Study)</c:v>
                </c:pt>
                <c:pt idx="4">
                  <c:v>South Africa (Top 40)</c:v>
                </c:pt>
              </c:strCache>
            </c:strRef>
          </c:cat>
          <c:val>
            <c:numRef>
              <c:f>'Pivot Tables'!$B$32:$B$36</c:f>
              <c:numCache>
                <c:formatCode>#,##0</c:formatCode>
                <c:ptCount val="5"/>
                <c:pt idx="0">
                  <c:v>783412.81553398049</c:v>
                </c:pt>
                <c:pt idx="1">
                  <c:v>708548.48539164744</c:v>
                </c:pt>
                <c:pt idx="2">
                  <c:v>447732.69689737458</c:v>
                </c:pt>
                <c:pt idx="3">
                  <c:v>441585.28049065033</c:v>
                </c:pt>
                <c:pt idx="4">
                  <c:v>441585.28049065033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5-46AE-B296-8324637A83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35153128"/>
        <c:axId val="1135156008"/>
      </c:barChart>
      <c:catAx>
        <c:axId val="113515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56008"/>
        <c:crosses val="autoZero"/>
        <c:auto val="1"/>
        <c:lblAlgn val="ctr"/>
        <c:lblOffset val="100"/>
        <c:noMultiLvlLbl val="0"/>
      </c:catAx>
      <c:valAx>
        <c:axId val="113515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5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[CEO Report.xlsx]Pivot Tables!PivotTable9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Cost of</a:t>
            </a:r>
            <a:r>
              <a:rPr lang="en-US" baseline="0"/>
              <a:t> Living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Tables'!$B$45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Tables'!$A$46:$A$49</c:f>
              <c:strCache>
                <c:ptCount val="4"/>
                <c:pt idx="0">
                  <c:v>United States</c:v>
                </c:pt>
                <c:pt idx="1">
                  <c:v>Australia</c:v>
                </c:pt>
                <c:pt idx="2">
                  <c:v>United Kingdom</c:v>
                </c:pt>
                <c:pt idx="3">
                  <c:v>South Africa</c:v>
                </c:pt>
              </c:strCache>
            </c:strRef>
          </c:cat>
          <c:val>
            <c:numRef>
              <c:f>'Pivot Tables'!$B$46:$B$49</c:f>
              <c:numCache>
                <c:formatCode>#,##0</c:formatCode>
                <c:ptCount val="4"/>
                <c:pt idx="0">
                  <c:v>126547.65</c:v>
                </c:pt>
                <c:pt idx="1">
                  <c:v>116687.2</c:v>
                </c:pt>
                <c:pt idx="2">
                  <c:v>94060.450000000012</c:v>
                </c:pt>
                <c:pt idx="3">
                  <c:v>49780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0-4567-B26E-99BDEB9B76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28550080"/>
        <c:axId val="1028542160"/>
      </c:barChart>
      <c:catAx>
        <c:axId val="102855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542160"/>
        <c:crosses val="autoZero"/>
        <c:auto val="1"/>
        <c:lblAlgn val="ctr"/>
        <c:lblOffset val="100"/>
        <c:noMultiLvlLbl val="0"/>
      </c:catAx>
      <c:valAx>
        <c:axId val="102854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55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[CEO Report.xlsx]Pivot Tables!PivotTable10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Monthly</a:t>
            </a:r>
            <a:r>
              <a:rPr lang="en-US" baseline="0"/>
              <a:t> Rent</a:t>
            </a:r>
            <a:endParaRPr lang="en-US"/>
          </a:p>
        </c:rich>
      </c:tx>
      <c:layout>
        <c:manualLayout>
          <c:xMode val="edge"/>
          <c:yMode val="edge"/>
          <c:x val="0.30675105485232068"/>
          <c:y val="5.0785420439514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Tables'!$B$61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Tables'!$A$62:$A$65</c:f>
              <c:strCache>
                <c:ptCount val="4"/>
                <c:pt idx="0">
                  <c:v>United States</c:v>
                </c:pt>
                <c:pt idx="1">
                  <c:v>Australia</c:v>
                </c:pt>
                <c:pt idx="2">
                  <c:v>United Kingdom</c:v>
                </c:pt>
                <c:pt idx="3">
                  <c:v>South Africa</c:v>
                </c:pt>
              </c:strCache>
            </c:strRef>
          </c:cat>
          <c:val>
            <c:numRef>
              <c:f>'Pivot Tables'!$B$62:$B$65</c:f>
              <c:numCache>
                <c:formatCode>#,##0</c:formatCode>
                <c:ptCount val="4"/>
                <c:pt idx="0">
                  <c:v>51646.65</c:v>
                </c:pt>
                <c:pt idx="1">
                  <c:v>43813.2</c:v>
                </c:pt>
                <c:pt idx="2">
                  <c:v>33448.450000000004</c:v>
                </c:pt>
                <c:pt idx="3">
                  <c:v>14588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4F6-977E-D6AF2A1C6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78717056"/>
        <c:axId val="1678715976"/>
      </c:barChart>
      <c:catAx>
        <c:axId val="167871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715976"/>
        <c:crosses val="autoZero"/>
        <c:auto val="1"/>
        <c:lblAlgn val="ctr"/>
        <c:lblOffset val="100"/>
        <c:noMultiLvlLbl val="0"/>
      </c:catAx>
      <c:valAx>
        <c:axId val="167871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71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[CEO Report.xlsx]Pivot Tables!PivotTable11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Monthly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Tables'!$B$70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Tables'!$A$71:$A$74</c:f>
              <c:strCache>
                <c:ptCount val="4"/>
                <c:pt idx="0">
                  <c:v>United States</c:v>
                </c:pt>
                <c:pt idx="1">
                  <c:v>Australia</c:v>
                </c:pt>
                <c:pt idx="2">
                  <c:v>United Kingdom</c:v>
                </c:pt>
                <c:pt idx="3">
                  <c:v>South Africa</c:v>
                </c:pt>
              </c:strCache>
            </c:strRef>
          </c:cat>
          <c:val>
            <c:numRef>
              <c:f>'Pivot Tables'!$B$71:$B$74</c:f>
              <c:numCache>
                <c:formatCode>#,##0</c:formatCode>
                <c:ptCount val="4"/>
                <c:pt idx="0">
                  <c:v>74901</c:v>
                </c:pt>
                <c:pt idx="1">
                  <c:v>72874</c:v>
                </c:pt>
                <c:pt idx="2">
                  <c:v>60612</c:v>
                </c:pt>
                <c:pt idx="3">
                  <c:v>35192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F-4A1D-BA83-B367BBFCCE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51654320"/>
        <c:axId val="1851658280"/>
      </c:barChart>
      <c:catAx>
        <c:axId val="185165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658280"/>
        <c:crosses val="autoZero"/>
        <c:auto val="1"/>
        <c:lblAlgn val="ctr"/>
        <c:lblOffset val="100"/>
        <c:noMultiLvlLbl val="0"/>
      </c:catAx>
      <c:valAx>
        <c:axId val="185165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65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[CEO Report.xlsx]Pivot Tables!PivotTable12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Single Figure Pay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Tables'!$B$82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Tables'!$A$83:$A$90</c:f>
              <c:strCache>
                <c:ptCount val="8"/>
                <c:pt idx="0">
                  <c:v>Sibanye-Stillwater</c:v>
                </c:pt>
                <c:pt idx="1">
                  <c:v>MTN Group</c:v>
                </c:pt>
                <c:pt idx="2">
                  <c:v>Vodacom</c:v>
                </c:pt>
                <c:pt idx="3">
                  <c:v>Standard bank </c:v>
                </c:pt>
                <c:pt idx="4">
                  <c:v>First Rand</c:v>
                </c:pt>
                <c:pt idx="5">
                  <c:v>Absa</c:v>
                </c:pt>
                <c:pt idx="6">
                  <c:v>Discovery</c:v>
                </c:pt>
                <c:pt idx="7">
                  <c:v>Sanlam</c:v>
                </c:pt>
              </c:strCache>
            </c:strRef>
          </c:cat>
          <c:val>
            <c:numRef>
              <c:f>'Pivot Tables'!$B$83:$B$90</c:f>
              <c:numCache>
                <c:formatCode>#,##0</c:formatCode>
                <c:ptCount val="8"/>
                <c:pt idx="0">
                  <c:v>189747000</c:v>
                </c:pt>
                <c:pt idx="1">
                  <c:v>75803000</c:v>
                </c:pt>
                <c:pt idx="2">
                  <c:v>67511000</c:v>
                </c:pt>
                <c:pt idx="3">
                  <c:v>55694000</c:v>
                </c:pt>
                <c:pt idx="4">
                  <c:v>48286000</c:v>
                </c:pt>
                <c:pt idx="5">
                  <c:v>46058000</c:v>
                </c:pt>
                <c:pt idx="6">
                  <c:v>28310000</c:v>
                </c:pt>
                <c:pt idx="7">
                  <c:v>6130000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A-47C0-88EE-D31473965E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28722752"/>
        <c:axId val="1028723112"/>
      </c:barChart>
      <c:catAx>
        <c:axId val="102872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723112"/>
        <c:crosses val="autoZero"/>
        <c:auto val="1"/>
        <c:lblAlgn val="ctr"/>
        <c:lblOffset val="100"/>
        <c:noMultiLvlLbl val="0"/>
      </c:catAx>
      <c:valAx>
        <c:axId val="1028723112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72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[CEO Report.xlsx]Pivot Tables!PivotTable5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Guaranteed Pay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Tables'!$A$4:$A$8</c:f>
              <c:strCache>
                <c:ptCount val="5"/>
                <c:pt idx="0">
                  <c:v>Australia (ASX 50)</c:v>
                </c:pt>
                <c:pt idx="1">
                  <c:v>USA (S&amp;P 500)</c:v>
                </c:pt>
                <c:pt idx="2">
                  <c:v>United Kingdom (FTSE 100)</c:v>
                </c:pt>
                <c:pt idx="3">
                  <c:v>South Africa (Study)</c:v>
                </c:pt>
                <c:pt idx="4">
                  <c:v>South Africa (Top 40)</c:v>
                </c:pt>
              </c:strCache>
            </c:strRef>
          </c:cat>
          <c:val>
            <c:numRef>
              <c:f>'Pivot Tables'!$B$4:$B$8</c:f>
              <c:numCache>
                <c:formatCode>#,##0</c:formatCode>
                <c:ptCount val="5"/>
                <c:pt idx="0">
                  <c:v>15238095.238095241</c:v>
                </c:pt>
                <c:pt idx="1">
                  <c:v>14135922.330097087</c:v>
                </c:pt>
                <c:pt idx="2">
                  <c:v>12643436.754176609</c:v>
                </c:pt>
                <c:pt idx="3">
                  <c:v>9448500</c:v>
                </c:pt>
                <c:pt idx="4">
                  <c:v>5700000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C-4A57-B428-EB7BD66E4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8574560"/>
        <c:axId val="1028565200"/>
      </c:barChart>
      <c:catAx>
        <c:axId val="102857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565200"/>
        <c:crosses val="autoZero"/>
        <c:auto val="1"/>
        <c:lblAlgn val="ctr"/>
        <c:lblOffset val="100"/>
        <c:noMultiLvlLbl val="0"/>
      </c:catAx>
      <c:valAx>
        <c:axId val="102856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57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471841</xdr:colOff>
      <xdr:row>8</xdr:row>
      <xdr:rowOff>404210</xdr:rowOff>
    </xdr:from>
    <xdr:to>
      <xdr:col>23</xdr:col>
      <xdr:colOff>571459</xdr:colOff>
      <xdr:row>15</xdr:row>
      <xdr:rowOff>317475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85AB8F8-9FE7-042B-E4AE-B1D62E49C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609599</xdr:colOff>
      <xdr:row>18</xdr:row>
      <xdr:rowOff>340179</xdr:rowOff>
    </xdr:from>
    <xdr:to>
      <xdr:col>23</xdr:col>
      <xdr:colOff>713699</xdr:colOff>
      <xdr:row>26</xdr:row>
      <xdr:rowOff>53979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291271-9DEA-4CF5-B929-D094A6E81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638735</xdr:colOff>
      <xdr:row>18</xdr:row>
      <xdr:rowOff>348741</xdr:rowOff>
    </xdr:from>
    <xdr:to>
      <xdr:col>30</xdr:col>
      <xdr:colOff>590435</xdr:colOff>
      <xdr:row>26</xdr:row>
      <xdr:rowOff>62541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6672FA-BEDC-486F-84AB-DA0A91F3A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200023</xdr:colOff>
      <xdr:row>18</xdr:row>
      <xdr:rowOff>379638</xdr:rowOff>
    </xdr:from>
    <xdr:to>
      <xdr:col>41</xdr:col>
      <xdr:colOff>113623</xdr:colOff>
      <xdr:row>26</xdr:row>
      <xdr:rowOff>93438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EC79030-D846-47A4-B43A-471DA7546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108857</xdr:colOff>
      <xdr:row>40</xdr:row>
      <xdr:rowOff>54428</xdr:rowOff>
    </xdr:from>
    <xdr:to>
      <xdr:col>15</xdr:col>
      <xdr:colOff>593957</xdr:colOff>
      <xdr:row>59</xdr:row>
      <xdr:rowOff>34928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3CAFDF3-A6B1-4C42-B30A-20B295F40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163284</xdr:colOff>
      <xdr:row>34</xdr:row>
      <xdr:rowOff>108858</xdr:rowOff>
    </xdr:from>
    <xdr:to>
      <xdr:col>15</xdr:col>
      <xdr:colOff>648384</xdr:colOff>
      <xdr:row>38</xdr:row>
      <xdr:rowOff>356058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BB747A9-045D-4343-8DB1-F4E3A3558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394608</xdr:colOff>
      <xdr:row>34</xdr:row>
      <xdr:rowOff>122464</xdr:rowOff>
    </xdr:from>
    <xdr:to>
      <xdr:col>26</xdr:col>
      <xdr:colOff>384408</xdr:colOff>
      <xdr:row>38</xdr:row>
      <xdr:rowOff>369664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A311A27-0CD8-4F82-A162-D2CF2BC89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806025</xdr:colOff>
      <xdr:row>8</xdr:row>
      <xdr:rowOff>446634</xdr:rowOff>
    </xdr:from>
    <xdr:to>
      <xdr:col>31</xdr:col>
      <xdr:colOff>154848</xdr:colOff>
      <xdr:row>15</xdr:row>
      <xdr:rowOff>359899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EE23C03-28F2-43B9-B3E7-A278F91C1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1047751</xdr:colOff>
      <xdr:row>0</xdr:row>
      <xdr:rowOff>123825</xdr:rowOff>
    </xdr:from>
    <xdr:to>
      <xdr:col>5</xdr:col>
      <xdr:colOff>95251</xdr:colOff>
      <xdr:row>11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965F2B-8B38-36D6-6233-AAC1F2663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438150</xdr:colOff>
      <xdr:row>14</xdr:row>
      <xdr:rowOff>57149</xdr:rowOff>
    </xdr:from>
    <xdr:to>
      <xdr:col>4</xdr:col>
      <xdr:colOff>1343025</xdr:colOff>
      <xdr:row>24</xdr:row>
      <xdr:rowOff>71436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FDBD7D-3908-C024-1BBA-CE5F01839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1304925</xdr:colOff>
      <xdr:row>27</xdr:row>
      <xdr:rowOff>95249</xdr:rowOff>
    </xdr:from>
    <xdr:to>
      <xdr:col>6</xdr:col>
      <xdr:colOff>257175</xdr:colOff>
      <xdr:row>40</xdr:row>
      <xdr:rowOff>128586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384B1D-8615-E543-D724-2D37C6AF1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1009650</xdr:colOff>
      <xdr:row>42</xdr:row>
      <xdr:rowOff>142875</xdr:rowOff>
    </xdr:from>
    <xdr:to>
      <xdr:col>5</xdr:col>
      <xdr:colOff>95250</xdr:colOff>
      <xdr:row>54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C33EBF-35B1-B179-D064-D9587ECBC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342900</xdr:colOff>
      <xdr:row>57</xdr:row>
      <xdr:rowOff>57150</xdr:rowOff>
    </xdr:from>
    <xdr:to>
      <xdr:col>4</xdr:col>
      <xdr:colOff>381000</xdr:colOff>
      <xdr:row>66</xdr:row>
      <xdr:rowOff>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0AF697-B5CD-6CFC-5665-F6F80DAC2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352425</xdr:colOff>
      <xdr:row>67</xdr:row>
      <xdr:rowOff>152400</xdr:rowOff>
    </xdr:from>
    <xdr:to>
      <xdr:col>4</xdr:col>
      <xdr:colOff>304800</xdr:colOff>
      <xdr:row>77</xdr:row>
      <xdr:rowOff>42862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A0E141E-EE36-F776-62D7-5B1D9052E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123825</xdr:colOff>
      <xdr:row>81</xdr:row>
      <xdr:rowOff>9525</xdr:rowOff>
    </xdr:from>
    <xdr:to>
      <xdr:col>5</xdr:col>
      <xdr:colOff>276225</xdr:colOff>
      <xdr:row>90</xdr:row>
      <xdr:rowOff>128587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7F5124B-D5CD-70DB-E8A2-7AC36623F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ahid Allie" refreshedDate="45109.408503356484" createdVersion="8" refreshedVersion="8" minRefreshableVersion="3" recordCount="4" xr:uid="{DE114365-B9DD-4E5E-9E38-06D44ECDAF05}">
  <cacheSource type="worksheet">
    <worksheetSource ref="C35:G39" sheet="Dashboard"/>
  </cacheSource>
  <cacheFields count="5">
    <cacheField name="Country" numFmtId="0">
      <sharedItems count="4">
        <s v="South Africa"/>
        <s v="United States"/>
        <s v="United Kingdom"/>
        <s v="Australia"/>
      </sharedItems>
    </cacheField>
    <cacheField name="Monthly _x000a_Costs" numFmtId="3">
      <sharedItems containsSemiMixedTypes="0" containsString="0" containsNumber="1" containsInteger="1" minValue="35192" maxValue="74901"/>
    </cacheField>
    <cacheField name="Rent_x000a_3 Bedrooms" numFmtId="3">
      <sharedItems containsSemiMixedTypes="0" containsString="0" containsNumber="1" minValue="14588" maxValue="51646.65"/>
    </cacheField>
    <cacheField name="Total cost _x000a_of living" numFmtId="3">
      <sharedItems containsSemiMixedTypes="0" containsString="0" containsNumber="1" minValue="49780" maxValue="126547.65"/>
    </cacheField>
    <cacheField name="Total Cost of Living % Difference" numFmtId="9">
      <sharedItems containsSemiMixedTypes="0" containsString="0" containsNumber="1" minValue="1" maxValue="2.54213840899959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ahid Allie" refreshedDate="45109.460459259259" createdVersion="8" refreshedVersion="8" minRefreshableVersion="3" recordCount="8" xr:uid="{10BCEFA2-8B9D-4F2E-9C2D-E700CA059D45}">
  <cacheSource type="worksheet">
    <worksheetSource name="Table1[[Company Name]:[CEO Single Figure Pay]]"/>
  </cacheSource>
  <cacheFields count="8">
    <cacheField name="Company Name" numFmtId="0">
      <sharedItems count="8">
        <s v="Sibanye-Stillwater"/>
        <s v="Vodacom"/>
        <s v="Standard bank "/>
        <s v="First Rand"/>
        <s v="Absa"/>
        <s v="MTN Group"/>
        <s v="Discovery"/>
        <s v="Sanlam"/>
      </sharedItems>
    </cacheField>
    <cacheField name="Market Cap_x000a_ZAR(B)" numFmtId="3">
      <sharedItems containsSemiMixedTypes="0" containsString="0" containsNumber="1" containsInteger="1" minValue="78" maxValue="380"/>
    </cacheField>
    <cacheField name="Revenue_x000a_ZAR(B)" numFmtId="0">
      <sharedItems containsSemiMixedTypes="0" containsString="0" containsNumber="1" containsInteger="1" minValue="68" maxValue="207"/>
    </cacheField>
    <cacheField name="Net Income_x000a_ZAR(B)" numFmtId="1">
      <sharedItems containsSemiMixedTypes="0" containsString="0" containsNumber="1" containsInteger="1" minValue="5" maxValue="35"/>
    </cacheField>
    <cacheField name="Net _x000a_Profit _x000a_Margin" numFmtId="9">
      <sharedItems containsSemiMixedTypes="0" containsString="0" containsNumber="1" minValue="7.3529411764705885E-2" maxValue="0.31775700934579437"/>
    </cacheField>
    <cacheField name="Guaranteed Pay" numFmtId="3">
      <sharedItems containsSemiMixedTypes="0" containsString="0" containsNumber="1" containsInteger="1" minValue="6130000" maxValue="13824000"/>
    </cacheField>
    <cacheField name="Bonuses" numFmtId="3">
      <sharedItems containsSemiMixedTypes="0" containsString="0" containsNumber="1" containsInteger="1" minValue="0" maxValue="175923000"/>
    </cacheField>
    <cacheField name="CEO Single Figure Pay" numFmtId="3">
      <sharedItems containsSemiMixedTypes="0" containsString="0" containsNumber="1" containsInteger="1" minValue="6130000" maxValue="18974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ahid Allie" refreshedDate="45109.530081018522" createdVersion="8" refreshedVersion="8" minRefreshableVersion="3" recordCount="5" xr:uid="{95EBE8AE-F2CF-40A9-9792-93CD44312BFD}">
  <cacheSource type="worksheet">
    <worksheetSource ref="B20:N25" sheet="Dashboard"/>
  </cacheSource>
  <cacheFields count="13">
    <cacheField name="Region" numFmtId="0">
      <sharedItems count="5">
        <s v="USA (S&amp;P 500)"/>
        <s v="United Kingdom (FTSE 100)"/>
        <s v="Australia (ASX 50)"/>
        <s v="South Africa (Top 40)"/>
        <s v="South Africa (Study)"/>
      </sharedItems>
    </cacheField>
    <cacheField name="Guaranteed Pay_x000a_" numFmtId="3">
      <sharedItems containsSemiMixedTypes="0" containsString="0" containsNumber="1" containsInteger="1" minValue="5700000" maxValue="23200000"/>
    </cacheField>
    <cacheField name="Bonuses" numFmtId="3">
      <sharedItems containsSemiMixedTypes="0" containsString="0" containsNumber="1" containsInteger="1" minValue="3500000" maxValue="228825000"/>
    </cacheField>
    <cacheField name="Single Figure_x000a_ Pay" numFmtId="3">
      <sharedItems containsSemiMixedTypes="0" containsString="0" containsNumber="1" containsInteger="1" minValue="9200000" maxValue="250860000"/>
    </cacheField>
    <cacheField name="Relative  Market Cap_x000a_ZAR (B)" numFmtId="3">
      <sharedItems containsSemiMixedTypes="0" containsString="0" containsNumber="1" minValue="63.9" maxValue="315.23106796116502"/>
    </cacheField>
    <cacheField name="Relative Guaranteed Pay*" numFmtId="3">
      <sharedItems containsSemiMixedTypes="0" containsString="0" containsNumber="1" minValue="5700000" maxValue="15238095.238095241"/>
    </cacheField>
    <cacheField name="Relative Bonuses*" numFmtId="3">
      <sharedItems containsSemiMixedTypes="0" containsString="0" containsNumber="1" minValue="3500000" maxValue="146796116.50485438"/>
    </cacheField>
    <cacheField name="Relative_x000a_Single Figure Pay*_x000a__x000a_" numFmtId="3">
      <sharedItems containsSemiMixedTypes="0" containsString="0" containsNumber="1" minValue="9200000" maxValue="160932038.83495146"/>
    </cacheField>
    <cacheField name="Guaranteed Pay_x000a_Difference%" numFmtId="9">
      <sharedItems containsSemiMixedTypes="0" containsString="0" containsNumber="1" minValue="0.60327036037466264" maxValue="1.6127528431068678"/>
    </cacheField>
    <cacheField name="Bonuses_x000a_Difference %" numFmtId="9">
      <sharedItems containsSemiMixedTypes="0" containsString="0" containsNumber="1" minValue="8.2272604398058391E-2" maxValue="3.4506568058214775"/>
    </cacheField>
    <cacheField name="Single Figure Difference %" numFmtId="9">
      <sharedItems containsSemiMixedTypes="0" containsString="0" containsNumber="1" minValue="0.17695710713598767" maxValue="3.0954421780140691"/>
    </cacheField>
    <cacheField name="Relative Worker Pay*" numFmtId="3">
      <sharedItems containsSemiMixedTypes="0" containsString="0" containsNumber="1" minValue="441585.28049065033" maxValue="783412.81553398049"/>
    </cacheField>
    <cacheField name="Worker Pay_x000a_% Difference" numFmtId="9">
      <sharedItems containsSemiMixedTypes="0" containsString="0" containsNumber="1" minValue="1" maxValue="1.77409177829370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35192"/>
    <n v="14588"/>
    <n v="49780"/>
    <n v="1"/>
  </r>
  <r>
    <x v="1"/>
    <n v="74901"/>
    <n v="51646.65"/>
    <n v="126547.65"/>
    <n v="2.5421384089995982"/>
  </r>
  <r>
    <x v="2"/>
    <n v="60612"/>
    <n v="33448.450000000004"/>
    <n v="94060.450000000012"/>
    <n v="1.8895229007633589"/>
  </r>
  <r>
    <x v="3"/>
    <n v="72874"/>
    <n v="43813.2"/>
    <n v="116687.2"/>
    <n v="2.344057854560064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n v="78"/>
    <n v="138"/>
    <n v="18"/>
    <n v="0.13043478260869565"/>
    <n v="13824000"/>
    <n v="175923000"/>
    <n v="189747000"/>
  </r>
  <r>
    <x v="1"/>
    <n v="79"/>
    <n v="119"/>
    <n v="17"/>
    <n v="0.14285714285714285"/>
    <n v="13151000"/>
    <n v="54360000"/>
    <n v="67511000"/>
  </r>
  <r>
    <x v="2"/>
    <n v="297"/>
    <n v="144"/>
    <n v="35"/>
    <n v="0.24305555555555555"/>
    <n v="10586000"/>
    <n v="45108000"/>
    <n v="55694000"/>
  </r>
  <r>
    <x v="3"/>
    <n v="380"/>
    <n v="107"/>
    <n v="34"/>
    <n v="0.31775700934579437"/>
    <n v="9622000"/>
    <n v="38664000"/>
    <n v="48286000"/>
  </r>
  <r>
    <x v="4"/>
    <n v="139"/>
    <n v="85"/>
    <n v="21"/>
    <n v="0.24705882352941178"/>
    <n v="9275000"/>
    <n v="36783000"/>
    <n v="46058000"/>
  </r>
  <r>
    <x v="5"/>
    <n v="258"/>
    <n v="207"/>
    <n v="19"/>
    <n v="9.1787439613526575E-2"/>
    <n v="8716000"/>
    <n v="67087000"/>
    <n v="75803000"/>
  </r>
  <r>
    <x v="6"/>
    <n v="97"/>
    <n v="68"/>
    <n v="5"/>
    <n v="7.3529411764705885E-2"/>
    <n v="8716000"/>
    <n v="19594000"/>
    <n v="28310000"/>
  </r>
  <r>
    <x v="7"/>
    <n v="128"/>
    <n v="93"/>
    <n v="13"/>
    <n v="0.13978494623655913"/>
    <n v="6130000"/>
    <n v="0"/>
    <n v="6130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22035000"/>
    <n v="228825000"/>
    <n v="250860000"/>
    <n v="315.23106796116502"/>
    <n v="14135922.330097087"/>
    <n v="146796116.50485438"/>
    <n v="160932038.83495146"/>
    <n v="1.4961022733870017"/>
    <n v="3.4506568058214775"/>
    <n v="3.0954421780140691"/>
    <n v="783412.81553398049"/>
    <n v="1.7740917782937009"/>
  </r>
  <r>
    <x v="1"/>
    <n v="19913300"/>
    <n v="66391700"/>
    <n v="86305000"/>
    <n v="146.94988066825772"/>
    <n v="12643436.754176609"/>
    <n v="42153699.284009539"/>
    <n v="54797136.038186148"/>
    <n v="1.3381422187835752"/>
    <n v="0.99088417860229516"/>
    <n v="1.0539937687668042"/>
    <n v="447732.69689737458"/>
    <n v="1.0139212439325282"/>
  </r>
  <r>
    <x v="2"/>
    <n v="23200000"/>
    <n v="72330640"/>
    <n v="95530640"/>
    <n v="147.08571428571429"/>
    <n v="15238095.238095241"/>
    <n v="47507809.523809537"/>
    <n v="62745904.761904776"/>
    <n v="1.6127528431068678"/>
    <n v="1.1167403482201976"/>
    <n v="1.206884107749659"/>
    <n v="708548.48539164744"/>
    <n v="1.6045563941904297"/>
  </r>
  <r>
    <x v="3"/>
    <n v="5700000"/>
    <n v="3500000"/>
    <n v="9200000"/>
    <n v="63.9"/>
    <n v="5700000"/>
    <n v="3500000"/>
    <n v="9200000"/>
    <n v="0.60327036037466264"/>
    <n v="8.2272604398058391E-2"/>
    <n v="0.17695710713598767"/>
    <n v="441585.28049065033"/>
    <n v="1"/>
  </r>
  <r>
    <x v="4"/>
    <n v="9448500"/>
    <n v="41886000"/>
    <n v="51990000"/>
    <n v="133.5"/>
    <n v="9448500"/>
    <n v="42541500"/>
    <n v="51990000"/>
    <n v="1"/>
    <n v="1"/>
    <n v="1"/>
    <n v="441585.2804906503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869AC1-D35C-430F-9970-B281A98306BA}" name="PivotTable9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8">
  <location ref="A45:B49" firstHeaderRow="1" firstDataRow="1" firstDataCol="1"/>
  <pivotFields count="5">
    <pivotField axis="axisRow" showAll="0" sortType="descending">
      <items count="5">
        <item x="3"/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3" showAll="0"/>
    <pivotField numFmtId="3" showAll="0"/>
    <pivotField dataField="1" numFmtId="3" showAll="0"/>
    <pivotField numFmtId="9" showAll="0"/>
  </pivotFields>
  <rowFields count="1">
    <field x="0"/>
  </rowFields>
  <rowItems count="4">
    <i>
      <x v="3"/>
    </i>
    <i>
      <x/>
    </i>
    <i>
      <x v="2"/>
    </i>
    <i>
      <x v="1"/>
    </i>
  </rowItems>
  <colItems count="1">
    <i/>
  </colItems>
  <dataFields count="1">
    <dataField name="Sum of Total cost _x000a_of living" fld="3" baseField="0" baseItem="0" numFmtId="3"/>
  </dataFields>
  <formats count="5">
    <format dxfId="4">
      <pivotArea type="all" dataOnly="0" outline="0" fieldPosition="0"/>
    </format>
    <format dxfId="3">
      <pivotArea outline="0" collapsedLevelsAreSubtotals="1" fieldPosition="0"/>
    </format>
    <format dxfId="2">
      <pivotArea field="0" type="button" dataOnly="0" labelOnly="1" outline="0" axis="axisRow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1D0674-664B-4ADD-AAE3-17CCB1B5FE97}" name="PivotTable7" cacheId="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9">
  <location ref="A31:B36" firstHeaderRow="1" firstDataRow="1" firstDataCol="1"/>
  <pivotFields count="13">
    <pivotField axis="axisRow" showAll="0" sortType="descending">
      <items count="6">
        <item x="2"/>
        <item x="4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9" showAll="0"/>
    <pivotField numFmtId="9" showAll="0"/>
    <pivotField numFmtId="9" showAll="0"/>
    <pivotField dataField="1" numFmtId="3" showAll="0"/>
    <pivotField numFmtId="9" showAll="0"/>
  </pivotFields>
  <rowFields count="1">
    <field x="0"/>
  </rowFields>
  <rowItems count="5">
    <i>
      <x v="4"/>
    </i>
    <i>
      <x/>
    </i>
    <i>
      <x v="3"/>
    </i>
    <i>
      <x v="1"/>
    </i>
    <i>
      <x v="2"/>
    </i>
  </rowItems>
  <colItems count="1">
    <i/>
  </colItems>
  <dataFields count="1">
    <dataField name="Sum of Relative Worker Pay*" fld="11" baseField="0" baseItem="0" numFmtId="3"/>
  </dataFields>
  <formats count="5">
    <format dxfId="9">
      <pivotArea type="all" dataOnly="0" outline="0" fieldPosition="0"/>
    </format>
    <format dxfId="8">
      <pivotArea outline="0" collapsedLevelsAreSubtotals="1" fieldPosition="0"/>
    </format>
    <format dxfId="7">
      <pivotArea field="0" type="button" dataOnly="0" labelOnly="1" outline="0" axis="axisRow" fieldPosition="0"/>
    </format>
    <format dxfId="6">
      <pivotArea dataOnly="0" labelOnly="1" fieldPosition="0">
        <references count="1">
          <reference field="0" count="0"/>
        </references>
      </pivotArea>
    </format>
    <format dxfId="5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2B7177-F049-4A08-9F88-28188AEA1152}" name="PivotTable6" cacheId="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1">
  <location ref="A17:B22" firstHeaderRow="1" firstDataRow="1" firstDataCol="1"/>
  <pivotFields count="13">
    <pivotField axis="axisRow" showAll="0" sortType="descending">
      <items count="6">
        <item x="2"/>
        <item x="4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3" showAll="0"/>
    <pivotField numFmtId="3" showAll="0"/>
    <pivotField numFmtId="3" showAll="0"/>
    <pivotField numFmtId="3" showAll="0"/>
    <pivotField numFmtId="3" showAll="0"/>
    <pivotField numFmtId="3" showAll="0"/>
    <pivotField dataField="1" numFmtId="3" showAll="0"/>
    <pivotField numFmtId="9" showAll="0"/>
    <pivotField numFmtId="9" showAll="0"/>
    <pivotField numFmtId="9" showAll="0"/>
    <pivotField numFmtId="3" showAll="0"/>
    <pivotField numFmtId="9" showAll="0"/>
  </pivotFields>
  <rowFields count="1">
    <field x="0"/>
  </rowFields>
  <rowItems count="5">
    <i>
      <x v="4"/>
    </i>
    <i>
      <x/>
    </i>
    <i>
      <x v="3"/>
    </i>
    <i>
      <x v="1"/>
    </i>
    <i>
      <x v="2"/>
    </i>
  </rowItems>
  <colItems count="1">
    <i/>
  </colItems>
  <dataFields count="1">
    <dataField name="Sum of Relative_x000a_Single Figure Pay*_x000a__x000a_" fld="7" baseField="0" baseItem="0" numFmtId="3"/>
  </dataFields>
  <formats count="5"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0" type="button" dataOnly="0" labelOnly="1" outline="0" axis="axisRow" fieldPosition="0"/>
    </format>
    <format dxfId="11">
      <pivotArea dataOnly="0" labelOnly="1" fieldPosition="0">
        <references count="1">
          <reference field="0" count="0"/>
        </references>
      </pivotArea>
    </format>
    <format dxfId="10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6A77F9-6C59-4158-A215-FD286C5B7F30}" name="PivotTable12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4">
  <location ref="A82:B90" firstHeaderRow="1" firstDataRow="1" firstDataCol="1"/>
  <pivotFields count="8">
    <pivotField axis="axisRow" showAll="0" sortType="descending">
      <items count="9">
        <item x="4"/>
        <item x="6"/>
        <item x="3"/>
        <item x="5"/>
        <item x="7"/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3" showAll="0"/>
    <pivotField showAll="0"/>
    <pivotField numFmtId="1" showAll="0"/>
    <pivotField numFmtId="9" showAll="0"/>
    <pivotField numFmtId="3" showAll="0"/>
    <pivotField numFmtId="3" showAll="0"/>
    <pivotField dataField="1" numFmtId="3" showAll="0"/>
  </pivotFields>
  <rowFields count="1">
    <field x="0"/>
  </rowFields>
  <rowItems count="8">
    <i>
      <x v="5"/>
    </i>
    <i>
      <x v="3"/>
    </i>
    <i>
      <x v="7"/>
    </i>
    <i>
      <x v="6"/>
    </i>
    <i>
      <x v="2"/>
    </i>
    <i>
      <x/>
    </i>
    <i>
      <x v="1"/>
    </i>
    <i>
      <x v="4"/>
    </i>
  </rowItems>
  <colItems count="1">
    <i/>
  </colItems>
  <dataFields count="1">
    <dataField name="Sum of CEO Single Figure Pay" fld="7" baseField="0" baseItem="0" numFmtId="3"/>
  </dataFields>
  <formats count="1">
    <format dxfId="15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E5CA23-49BB-4AF6-AD26-099622DE5E80}" name="PivotTable11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6">
  <location ref="A70:B74" firstHeaderRow="1" firstDataRow="1" firstDataCol="1"/>
  <pivotFields count="5">
    <pivotField axis="axisRow" showAll="0" sortType="descending">
      <items count="5">
        <item x="3"/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3" showAll="0"/>
    <pivotField numFmtId="3" showAll="0"/>
    <pivotField numFmtId="3" showAll="0"/>
    <pivotField numFmtId="9" showAll="0"/>
  </pivotFields>
  <rowFields count="1">
    <field x="0"/>
  </rowFields>
  <rowItems count="4">
    <i>
      <x v="3"/>
    </i>
    <i>
      <x/>
    </i>
    <i>
      <x v="2"/>
    </i>
    <i>
      <x v="1"/>
    </i>
  </rowItems>
  <colItems count="1">
    <i/>
  </colItems>
  <dataFields count="1">
    <dataField name="Sum of Monthly _x000a_Costs" fld="1" baseField="0" baseItem="0" numFmtId="3"/>
  </dataFields>
  <formats count="1">
    <format dxfId="16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D0A55-437C-4D1F-862E-34160868A671}" name="PivotTable5" cacheId="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3">
  <location ref="A3:B8" firstHeaderRow="1" firstDataRow="1" firstDataCol="1"/>
  <pivotFields count="13">
    <pivotField axis="axisRow" showAll="0" sortType="descending">
      <items count="6">
        <item x="2"/>
        <item x="4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3" showAll="0"/>
    <pivotField numFmtId="3" showAll="0"/>
    <pivotField numFmtId="3" showAll="0"/>
    <pivotField numFmtId="3" showAll="0"/>
    <pivotField dataField="1" numFmtId="3" showAll="0"/>
    <pivotField numFmtId="3" showAll="0"/>
    <pivotField numFmtId="3" showAll="0"/>
    <pivotField numFmtId="9" showAll="0"/>
    <pivotField numFmtId="9" showAll="0"/>
    <pivotField numFmtId="9" showAll="0"/>
    <pivotField numFmtId="3" showAll="0"/>
    <pivotField numFmtId="9" showAll="0"/>
  </pivotFields>
  <rowFields count="1">
    <field x="0"/>
  </rowFields>
  <rowItems count="5">
    <i>
      <x/>
    </i>
    <i>
      <x v="4"/>
    </i>
    <i>
      <x v="3"/>
    </i>
    <i>
      <x v="1"/>
    </i>
    <i>
      <x v="2"/>
    </i>
  </rowItems>
  <colItems count="1">
    <i/>
  </colItems>
  <dataFields count="1">
    <dataField name="Max of Relative Guaranteed Pay*" fld="5" subtotal="max" baseField="0" baseItem="0" numFmtId="3"/>
  </dataFields>
  <formats count="5"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0" type="button" dataOnly="0" labelOnly="1" outline="0" axis="axisRow" fieldPosition="0"/>
    </format>
    <format dxfId="18">
      <pivotArea dataOnly="0" labelOnly="1" fieldPosition="0">
        <references count="1">
          <reference field="0" count="0"/>
        </references>
      </pivotArea>
    </format>
    <format dxfId="17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465F52-3E78-4ACD-95BE-2D92DF27C61B}" name="PivotTable10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5">
  <location ref="A61:B65" firstHeaderRow="1" firstDataRow="1" firstDataCol="1"/>
  <pivotFields count="5">
    <pivotField axis="axisRow" showAll="0" sortType="descending">
      <items count="5">
        <item x="3"/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3" showAll="0"/>
    <pivotField dataField="1" numFmtId="3" showAll="0"/>
    <pivotField numFmtId="3" showAll="0"/>
    <pivotField numFmtId="9" showAll="0"/>
  </pivotFields>
  <rowFields count="1">
    <field x="0"/>
  </rowFields>
  <rowItems count="4">
    <i>
      <x v="3"/>
    </i>
    <i>
      <x/>
    </i>
    <i>
      <x v="2"/>
    </i>
    <i>
      <x v="1"/>
    </i>
  </rowItems>
  <colItems count="1">
    <i/>
  </colItems>
  <dataFields count="1">
    <dataField name="Sum of Rent_x000a_3 Bedrooms" fld="2" baseField="0" baseItem="0" numFmtId="3"/>
  </dataFields>
  <formats count="5"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0" type="button" dataOnly="0" labelOnly="1" outline="0" axis="axisRow" fieldPosition="0"/>
    </format>
    <format dxfId="23">
      <pivotArea dataOnly="0" labelOnly="1" fieldPosition="0">
        <references count="1">
          <reference field="0" count="0"/>
        </references>
      </pivotArea>
    </format>
    <format dxfId="22">
      <pivotArea dataOnly="0" labelOnly="1" outline="0" axis="axisValues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BB2DBE7-8EE8-4482-8925-C14E9E6E4978}" autoFormatId="16" applyNumberFormats="0" applyBorderFormats="0" applyFontFormats="0" applyPatternFormats="0" applyAlignmentFormats="0" applyWidthHeightFormats="0">
  <queryTableRefresh nextId="8">
    <queryTableFields count="7">
      <queryTableField id="1" name="Ranking" tableColumnId="1"/>
      <queryTableField id="2" name="Company" tableColumnId="2"/>
      <queryTableField id="3" name="Stock Symbol" tableColumnId="3"/>
      <queryTableField id="4" name="Market Cap (USD)" tableColumnId="4"/>
      <queryTableField id="5" name="Country" tableColumnId="5"/>
      <queryTableField id="6" name="Sector" tableColumnId="6"/>
      <queryTableField id="7" name="Industry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2E6B126-15B8-416C-86E0-222149BA1C63}" autoFormatId="16" applyNumberFormats="0" applyBorderFormats="0" applyFontFormats="0" applyPatternFormats="0" applyAlignmentFormats="0" applyWidthHeightFormats="0">
  <queryTableRefresh nextId="9">
    <queryTableFields count="8">
      <queryTableField id="1" name="Rank" tableColumnId="1"/>
      <queryTableField id="2" name="Name" tableColumnId="2"/>
      <queryTableField id="3" name="Market Cap" tableColumnId="3"/>
      <queryTableField id="8" dataBound="0" tableColumnId="8"/>
      <queryTableField id="4" name="Price" tableColumnId="4"/>
      <queryTableField id="5" name="Today" tableColumnId="5"/>
      <queryTableField id="6" name="Price (30 days)" tableColumnId="6"/>
      <queryTableField id="7" name="Country" tableColumnId="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55B703-DB35-46B9-83FF-67AE2AD66257}" name="Table1" displayName="Table1" ref="B9:M17" totalsRowShown="0" headerRowDxfId="66" tableBorderDxfId="65">
  <autoFilter ref="B9:M17" xr:uid="{F455B703-DB35-46B9-83FF-67AE2AD66257}"/>
  <sortState xmlns:xlrd2="http://schemas.microsoft.com/office/spreadsheetml/2017/richdata2" ref="B10:M17">
    <sortCondition descending="1" ref="G9:G17"/>
  </sortState>
  <tableColumns count="12">
    <tableColumn id="1" xr3:uid="{535455C8-04AB-4658-98E7-77736C784119}" name="Company Name" dataDxfId="64" dataCellStyle="Hyperlink"/>
    <tableColumn id="2" xr3:uid="{8B80FD14-3C9C-4818-8EDC-8F166C94ACF9}" name="Market Cap_x000a_ZAR(B)" dataDxfId="63"/>
    <tableColumn id="3" xr3:uid="{2BC4B5F0-1D0B-46A8-8099-24EB9AC7C243}" name="Revenue_x000a_ZAR(B)" dataDxfId="62"/>
    <tableColumn id="4" xr3:uid="{C9DFFFDB-CCDF-430D-8FE7-1C42800BF47D}" name="Net Income_x000a_ZAR(B)" dataDxfId="61"/>
    <tableColumn id="5" xr3:uid="{19EB2453-2D6E-428C-B900-96F2A984A57B}" name="Net _x000a_Profit _x000a_Margin" dataDxfId="60">
      <calculatedColumnFormula>Table1[[#This Row],[Net Income
ZAR(B)]]/Table1[[#This Row],[Revenue
ZAR(B)]]</calculatedColumnFormula>
    </tableColumn>
    <tableColumn id="8" xr3:uid="{FF26223B-626D-43EC-9A30-C2CBFBD8906D}" name="Guaranteed Pay" dataDxfId="59"/>
    <tableColumn id="6" xr3:uid="{CB14B589-FC1D-483A-8DCD-02AFCF070B2D}" name="Bonuses" dataDxfId="58">
      <calculatedColumnFormula>Table1[[#This Row],[CEO Single Figure Pay]]-Table1[[#This Row],[Guaranteed Pay]]</calculatedColumnFormula>
    </tableColumn>
    <tableColumn id="7" xr3:uid="{BE48736E-3B14-41BF-900E-66B248EBEEF8}" name="CEO Single Figure Pay" dataDxfId="57"/>
    <tableColumn id="11" xr3:uid="{75439B78-D5CA-4503-9F9D-35525FCE8A44}" name="Guaranteed Pay %Difference" dataDxfId="56">
      <calculatedColumnFormula>1+((Table1[[#This Row],[Guaranteed Pay]]-$G$16)/$G$16)</calculatedColumnFormula>
    </tableColumn>
    <tableColumn id="12" xr3:uid="{A09B4650-02EE-45AE-944C-17F7000F93D2}" name="Single Figure Pay % Difference" dataDxfId="55">
      <calculatedColumnFormula>1+((Table1[[#This Row],[CEO Single Figure Pay]]-$I$16)/$I$16)</calculatedColumnFormula>
    </tableColumn>
    <tableColumn id="9" xr3:uid="{6C480C87-247E-46F7-A8AD-AB7F303B91A2}" name="Page " dataDxfId="54"/>
    <tableColumn id="10" xr3:uid="{96100EC9-817C-48EF-92F9-5B2F90661F4B}" name="Notes" dataDxfId="53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EE6427-370E-4602-890C-FE643114CDCA}" name="Table_Top_S_P_500_Companies_Ranking_by_Market_Cap_as_of_Jan__1__2023" displayName="Table_Top_S_P_500_Companies_Ranking_by_Market_Cap_as_of_Jan__1__2023" ref="A1:G498" tableType="queryTable" totalsRowShown="0">
  <autoFilter ref="A1:G498" xr:uid="{4AEE6427-370E-4602-890C-FE643114CDCA}"/>
  <tableColumns count="7">
    <tableColumn id="1" xr3:uid="{6BFA9D2A-940D-4644-9353-0738595ECD5E}" uniqueName="1" name="Ranking" queryTableFieldId="1"/>
    <tableColumn id="2" xr3:uid="{811B5EF1-82C8-4632-B3A7-85251C75F7AE}" uniqueName="2" name="Company" queryTableFieldId="2" dataDxfId="52"/>
    <tableColumn id="3" xr3:uid="{04D8D4A9-29CE-403F-93F4-EE49E8014BBC}" uniqueName="3" name="Stock Symol" queryTableFieldId="3" dataDxfId="51"/>
    <tableColumn id="4" xr3:uid="{EFAEB47C-8719-416B-904B-E8E18651DFBD}" uniqueName="4" name="Market Cap (USD)" queryTableFieldId="4" dataDxfId="50"/>
    <tableColumn id="5" xr3:uid="{2512C902-2280-4587-9826-B1606574EC90}" uniqueName="5" name="Country" queryTableFieldId="5" dataDxfId="49"/>
    <tableColumn id="6" xr3:uid="{4259B15A-B61B-4653-BF79-B82DFBCDC16E}" uniqueName="6" name="Sector" queryTableFieldId="6" dataDxfId="48"/>
    <tableColumn id="7" xr3:uid="{4B6FB0B8-392E-4B06-B8AF-78A05721B7B3}" uniqueName="7" name="Industry" queryTableFieldId="7" dataDxfId="4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1FBC17-84F2-4A33-A93A-B4FA94A9399F}" name="Table_Table_0" displayName="Table_Table_0" ref="A1:H101" tableType="queryTable" totalsRowShown="0">
  <autoFilter ref="A1:H101" xr:uid="{481FBC17-84F2-4A33-A93A-B4FA94A9399F}"/>
  <tableColumns count="8">
    <tableColumn id="1" xr3:uid="{422FE137-40ED-4BFC-AF75-A41161DA7497}" uniqueName="1" name="Rank" queryTableFieldId="1"/>
    <tableColumn id="2" xr3:uid="{E5855E6E-8EC8-40BD-8B11-5F2E274D652E}" uniqueName="2" name="Name" queryTableFieldId="2" dataDxfId="46"/>
    <tableColumn id="3" xr3:uid="{0FC1B32B-E7BF-479E-A8FB-AD6800F9E25A}" uniqueName="3" name="Market Cap" queryTableFieldId="3" dataDxfId="45"/>
    <tableColumn id="8" xr3:uid="{3095BE1F-BAA0-4C14-A6AA-301EC6B599DC}" uniqueName="8" name="Column1" queryTableFieldId="8" dataDxfId="44">
      <calculatedColumnFormula>Table_Table_0[[#This Row],[Market Cap]]*Formulas!$B$2</calculatedColumnFormula>
    </tableColumn>
    <tableColumn id="4" xr3:uid="{D8DEA709-2592-4C1E-9CB4-3BC63286C921}" uniqueName="4" name="Price" queryTableFieldId="4" dataDxfId="43"/>
    <tableColumn id="5" xr3:uid="{45863A45-E5E3-4294-83DA-073727B905F4}" uniqueName="5" name="Today" queryTableFieldId="5" dataDxfId="42"/>
    <tableColumn id="6" xr3:uid="{915665BE-E05F-46A7-AD0B-56562880CF55}" uniqueName="6" name="Price (30 days)" queryTableFieldId="6" dataDxfId="41"/>
    <tableColumn id="7" xr3:uid="{D29E223B-511E-4441-9A0E-87D515259ED9}" uniqueName="7" name="Country" queryTableFieldId="7" dataDxfId="4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4955B5A-356A-42A0-9C3B-495DFBDD385B}" name="Table5" displayName="Table5" ref="C5:D105" totalsRowShown="0" headerRowBorderDxfId="39" tableBorderDxfId="38" totalsRowBorderDxfId="37">
  <autoFilter ref="C5:D105" xr:uid="{84955B5A-356A-42A0-9C3B-495DFBDD385B}"/>
  <tableColumns count="2">
    <tableColumn id="1" xr3:uid="{C20C0D3C-E51C-4098-B7D3-DFD178971664}" name="CODE / COMPANY NAME" dataDxfId="36"/>
    <tableColumn id="2" xr3:uid="{74CFE234-4032-4B97-9D3A-B69BF2B61F83}" name="MARKET CAP " dataDxfId="3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CF018D6-24A8-495A-9679-EA012A348F99}" name="Table4" displayName="Table4" ref="B3:D53" totalsRowShown="0" headerRowDxfId="34">
  <autoFilter ref="B3:D53" xr:uid="{2CF018D6-24A8-495A-9679-EA012A348F99}"/>
  <tableColumns count="3">
    <tableColumn id="1" xr3:uid="{5E3F1B4B-CEF1-441C-8811-9E0782C218F3}" name="Name" dataDxfId="33"/>
    <tableColumn id="2" xr3:uid="{A214D48C-2C1B-4A7A-8D5E-D58DF3F0485F}" name="Company" dataDxfId="32"/>
    <tableColumn id="3" xr3:uid="{EFA01B35-1115-4902-8345-1DD0D33347FB}" name="Total Reported Pay 2022" dataDxfId="3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9ABCC4-8FE6-4D4E-ACA3-4ADEE1AF118A}" name="Table6" displayName="Table6" ref="C2:E52" totalsRowShown="0" headerRowDxfId="30">
  <autoFilter ref="C2:E52" xr:uid="{FF9ABCC4-8FE6-4D4E-ACA3-4ADEE1AF118A}"/>
  <tableColumns count="3">
    <tableColumn id="1" xr3:uid="{E3AA8A3A-5470-4258-A9DD-E9BA7BA655B1}" name="Company" dataDxfId="29"/>
    <tableColumn id="2" xr3:uid="{9E9C999F-F8E3-4847-A33F-F2E655FEC2C4}" name="Market Cap" dataDxfId="28"/>
    <tableColumn id="3" xr3:uid="{914CAC90-F24E-42BC-AA3F-A6F3679A5EDC}" name="Industry" dataDxfId="2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bsa.africa/wp-content/uploads/2023/03/2022-Absa-Group-Limited-Remuneration-Report.pdf" TargetMode="External"/><Relationship Id="rId3" Type="http://schemas.openxmlformats.org/officeDocument/2006/relationships/hyperlink" Target="https://vodacom-reports.co.za/integrated-reports/ir-2022/documents/Full-remuneration-report-2022.pdf" TargetMode="External"/><Relationship Id="rId7" Type="http://schemas.openxmlformats.org/officeDocument/2006/relationships/hyperlink" Target="https://www.firstrand.co.za/media/investors/annual-reporting/firstrand-remuneration-report-2022.pdf" TargetMode="External"/><Relationship Id="rId2" Type="http://schemas.openxmlformats.org/officeDocument/2006/relationships/hyperlink" Target="https://thevault.exchange/?get_group_doc=18/1680198968-SBG2022GovernanceandRemunerationReport.pdf" TargetMode="External"/><Relationship Id="rId1" Type="http://schemas.openxmlformats.org/officeDocument/2006/relationships/hyperlink" Target="https://www.mtn.com/wp-content/uploads/2023/04/MTN-Group-FY-22-Remuneration-Report-1.pdf" TargetMode="External"/><Relationship Id="rId6" Type="http://schemas.openxmlformats.org/officeDocument/2006/relationships/hyperlink" Target="https://www.discovery.co.za/assets/discoverycoza/corporate/investor-relations/2022/discovery-remuneration-report.pdf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www.sanlam.com/downloads/integrated-report-and-annual-financial-statements/2022/Sanlam-AFS-2022.pdf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reports.sibanyestillwater.com/2022/download/ssw-IR22.pdf?v=20231205" TargetMode="External"/><Relationship Id="rId9" Type="http://schemas.openxmlformats.org/officeDocument/2006/relationships/hyperlink" Target="https://vodacom-reports.co.za/integrated-reports/ir-2022/documents/Full-remuneration-report-202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disfold.com/stock-index/sp-500/companies/?page=10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mpaniesmarketcap.com/united-kingdom/largest-companies-in-the-uk-by-market-cap/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void(0);" TargetMode="External"/><Relationship Id="rId18" Type="http://schemas.openxmlformats.org/officeDocument/2006/relationships/hyperlink" Target="javascript:void(0);" TargetMode="External"/><Relationship Id="rId26" Type="http://schemas.openxmlformats.org/officeDocument/2006/relationships/hyperlink" Target="javascript:void(0);" TargetMode="External"/><Relationship Id="rId39" Type="http://schemas.openxmlformats.org/officeDocument/2006/relationships/hyperlink" Target="javascript:void(0);" TargetMode="External"/><Relationship Id="rId3" Type="http://schemas.openxmlformats.org/officeDocument/2006/relationships/hyperlink" Target="javascript:void(0);" TargetMode="External"/><Relationship Id="rId21" Type="http://schemas.openxmlformats.org/officeDocument/2006/relationships/hyperlink" Target="javascript:void(0);" TargetMode="External"/><Relationship Id="rId34" Type="http://schemas.openxmlformats.org/officeDocument/2006/relationships/hyperlink" Target="javascript:void(0);" TargetMode="External"/><Relationship Id="rId42" Type="http://schemas.openxmlformats.org/officeDocument/2006/relationships/hyperlink" Target="javascript:void(0);" TargetMode="External"/><Relationship Id="rId47" Type="http://schemas.openxmlformats.org/officeDocument/2006/relationships/hyperlink" Target="javascript:void(0);" TargetMode="External"/><Relationship Id="rId50" Type="http://schemas.openxmlformats.org/officeDocument/2006/relationships/hyperlink" Target="javascript:void(0);" TargetMode="External"/><Relationship Id="rId7" Type="http://schemas.openxmlformats.org/officeDocument/2006/relationships/hyperlink" Target="javascript:void(0);" TargetMode="External"/><Relationship Id="rId12" Type="http://schemas.openxmlformats.org/officeDocument/2006/relationships/hyperlink" Target="javascript:void(0);" TargetMode="External"/><Relationship Id="rId17" Type="http://schemas.openxmlformats.org/officeDocument/2006/relationships/hyperlink" Target="javascript:void(0);" TargetMode="External"/><Relationship Id="rId25" Type="http://schemas.openxmlformats.org/officeDocument/2006/relationships/hyperlink" Target="javascript:void(0);" TargetMode="External"/><Relationship Id="rId33" Type="http://schemas.openxmlformats.org/officeDocument/2006/relationships/hyperlink" Target="javascript:void(0);" TargetMode="External"/><Relationship Id="rId38" Type="http://schemas.openxmlformats.org/officeDocument/2006/relationships/hyperlink" Target="javascript:void(0);" TargetMode="External"/><Relationship Id="rId46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16" Type="http://schemas.openxmlformats.org/officeDocument/2006/relationships/hyperlink" Target="javascript:void(0);" TargetMode="External"/><Relationship Id="rId20" Type="http://schemas.openxmlformats.org/officeDocument/2006/relationships/hyperlink" Target="javascript:void(0);" TargetMode="External"/><Relationship Id="rId29" Type="http://schemas.openxmlformats.org/officeDocument/2006/relationships/hyperlink" Target="javascript:void(0);" TargetMode="External"/><Relationship Id="rId41" Type="http://schemas.openxmlformats.org/officeDocument/2006/relationships/hyperlink" Target="javascript:void(0);" TargetMode="External"/><Relationship Id="rId54" Type="http://schemas.openxmlformats.org/officeDocument/2006/relationships/table" Target="../tables/table4.xml"/><Relationship Id="rId1" Type="http://schemas.openxmlformats.org/officeDocument/2006/relationships/hyperlink" Target="javascript:void(0);" TargetMode="External"/><Relationship Id="rId6" Type="http://schemas.openxmlformats.org/officeDocument/2006/relationships/hyperlink" Target="javascript:void(0);" TargetMode="External"/><Relationship Id="rId11" Type="http://schemas.openxmlformats.org/officeDocument/2006/relationships/hyperlink" Target="javascript:void(0);" TargetMode="External"/><Relationship Id="rId24" Type="http://schemas.openxmlformats.org/officeDocument/2006/relationships/hyperlink" Target="javascript:void(0);" TargetMode="External"/><Relationship Id="rId32" Type="http://schemas.openxmlformats.org/officeDocument/2006/relationships/hyperlink" Target="javascript:void(0);" TargetMode="External"/><Relationship Id="rId37" Type="http://schemas.openxmlformats.org/officeDocument/2006/relationships/hyperlink" Target="javascript:void(0);" TargetMode="External"/><Relationship Id="rId40" Type="http://schemas.openxmlformats.org/officeDocument/2006/relationships/hyperlink" Target="javascript:void(0);" TargetMode="External"/><Relationship Id="rId45" Type="http://schemas.openxmlformats.org/officeDocument/2006/relationships/hyperlink" Target="javascript:void(0);" TargetMode="External"/><Relationship Id="rId53" Type="http://schemas.openxmlformats.org/officeDocument/2006/relationships/hyperlink" Target="https://www2.asx.com.au/markets/trade-our-cash-market/equity-market-prices/top-50-market-cap" TargetMode="External"/><Relationship Id="rId5" Type="http://schemas.openxmlformats.org/officeDocument/2006/relationships/hyperlink" Target="javascript:void(0);" TargetMode="External"/><Relationship Id="rId15" Type="http://schemas.openxmlformats.org/officeDocument/2006/relationships/hyperlink" Target="javascript:void(0);" TargetMode="External"/><Relationship Id="rId23" Type="http://schemas.openxmlformats.org/officeDocument/2006/relationships/hyperlink" Target="javascript:void(0);" TargetMode="External"/><Relationship Id="rId28" Type="http://schemas.openxmlformats.org/officeDocument/2006/relationships/hyperlink" Target="javascript:void(0);" TargetMode="External"/><Relationship Id="rId36" Type="http://schemas.openxmlformats.org/officeDocument/2006/relationships/hyperlink" Target="javascript:void(0);" TargetMode="External"/><Relationship Id="rId49" Type="http://schemas.openxmlformats.org/officeDocument/2006/relationships/hyperlink" Target="javascript:void(0);" TargetMode="External"/><Relationship Id="rId10" Type="http://schemas.openxmlformats.org/officeDocument/2006/relationships/hyperlink" Target="javascript:void(0);" TargetMode="External"/><Relationship Id="rId19" Type="http://schemas.openxmlformats.org/officeDocument/2006/relationships/hyperlink" Target="javascript:void(0);" TargetMode="External"/><Relationship Id="rId31" Type="http://schemas.openxmlformats.org/officeDocument/2006/relationships/hyperlink" Target="javascript:void(0);" TargetMode="External"/><Relationship Id="rId44" Type="http://schemas.openxmlformats.org/officeDocument/2006/relationships/hyperlink" Target="javascript:void(0);" TargetMode="External"/><Relationship Id="rId52" Type="http://schemas.openxmlformats.org/officeDocument/2006/relationships/hyperlink" Target="javascript:void(0);" TargetMode="External"/><Relationship Id="rId4" Type="http://schemas.openxmlformats.org/officeDocument/2006/relationships/hyperlink" Target="javascript:void(0);" TargetMode="External"/><Relationship Id="rId9" Type="http://schemas.openxmlformats.org/officeDocument/2006/relationships/hyperlink" Target="javascript:void(0);" TargetMode="External"/><Relationship Id="rId14" Type="http://schemas.openxmlformats.org/officeDocument/2006/relationships/hyperlink" Target="javascript:void(0);" TargetMode="External"/><Relationship Id="rId22" Type="http://schemas.openxmlformats.org/officeDocument/2006/relationships/hyperlink" Target="javascript:void(0);" TargetMode="External"/><Relationship Id="rId27" Type="http://schemas.openxmlformats.org/officeDocument/2006/relationships/hyperlink" Target="javascript:void(0);" TargetMode="External"/><Relationship Id="rId30" Type="http://schemas.openxmlformats.org/officeDocument/2006/relationships/hyperlink" Target="javascript:void(0);" TargetMode="External"/><Relationship Id="rId35" Type="http://schemas.openxmlformats.org/officeDocument/2006/relationships/hyperlink" Target="javascript:void(0);" TargetMode="External"/><Relationship Id="rId43" Type="http://schemas.openxmlformats.org/officeDocument/2006/relationships/hyperlink" Target="javascript:void(0);" TargetMode="External"/><Relationship Id="rId48" Type="http://schemas.openxmlformats.org/officeDocument/2006/relationships/hyperlink" Target="javascript:void(0);" TargetMode="External"/><Relationship Id="rId8" Type="http://schemas.openxmlformats.org/officeDocument/2006/relationships/hyperlink" Target="javascript:void(0);" TargetMode="External"/><Relationship Id="rId51" Type="http://schemas.openxmlformats.org/officeDocument/2006/relationships/hyperlink" Target="javascript:void(0);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simplywall.st/stocks/za/healthcare" TargetMode="External"/><Relationship Id="rId2" Type="http://schemas.openxmlformats.org/officeDocument/2006/relationships/hyperlink" Target="https://simplywall.st/stocks/za/healthcare/jse-lhc/life-healthcare-group-holdings-shares" TargetMode="External"/><Relationship Id="rId1" Type="http://schemas.openxmlformats.org/officeDocument/2006/relationships/hyperlink" Target="https://simplywall.st/stocks/za/healthcare/jse-lhc/life-healthcare-group-holdings-shares" TargetMode="External"/><Relationship Id="rId4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wcook.com/Blog/2022-CEO-Pay-Ratio-Among-SP-500-Companies/" TargetMode="External"/><Relationship Id="rId3" Type="http://schemas.openxmlformats.org/officeDocument/2006/relationships/hyperlink" Target="https://www.afr.com/work-and-careers/workplace/revealed-australia-s-50-highest-paid-ceos-in-2022-20221205-p5c3o6" TargetMode="External"/><Relationship Id="rId7" Type="http://schemas.openxmlformats.org/officeDocument/2006/relationships/hyperlink" Target="https://www.bloomberg.com/professional/blog/best-worst-countries-rich-ceo/" TargetMode="External"/><Relationship Id="rId12" Type="http://schemas.openxmlformats.org/officeDocument/2006/relationships/hyperlink" Target="https://www.businesslive.co.za/bd/companies/2023-04-11-dropping-like-flies-sas-great-c-suite-exodus/" TargetMode="External"/><Relationship Id="rId2" Type="http://schemas.openxmlformats.org/officeDocument/2006/relationships/hyperlink" Target="https://highpaycentre.org/wp-content/uploads/2022/11/CEO-pay-report-2022-1.pdf" TargetMode="External"/><Relationship Id="rId1" Type="http://schemas.openxmlformats.org/officeDocument/2006/relationships/hyperlink" Target="https://www.independent.co.uk/news/business/ftse-100-ceo-salary-cost-of-living-b2256447.html" TargetMode="External"/><Relationship Id="rId6" Type="http://schemas.openxmlformats.org/officeDocument/2006/relationships/hyperlink" Target="https://www.pwc.co.za/en/assets/pdf/executive-directors-report-2022.pdf" TargetMode="External"/><Relationship Id="rId11" Type="http://schemas.openxmlformats.org/officeDocument/2006/relationships/hyperlink" Target="https://businesstech.co.za/news/business/614243/yes-skilled-south-africans-are-quitting-their-jobs-to-move-overseas/" TargetMode="External"/><Relationship Id="rId5" Type="http://schemas.openxmlformats.org/officeDocument/2006/relationships/hyperlink" Target="https://www.news24.com/fin24/the-jse-top-40s-highest-earning-ceos-20161227" TargetMode="External"/><Relationship Id="rId10" Type="http://schemas.openxmlformats.org/officeDocument/2006/relationships/hyperlink" Target="https://studyworkgrow.com.au/2023/01/12/what-is-the-median-salary-in-australia/" TargetMode="External"/><Relationship Id="rId4" Type="http://schemas.openxmlformats.org/officeDocument/2006/relationships/hyperlink" Target="https://www.pbs.org/newshour/economy/ceos-got-smaller-raises-it-would-still-take-the-average-worker-2-lifetimes-to-make-their-annual-pay" TargetMode="External"/><Relationship Id="rId9" Type="http://schemas.openxmlformats.org/officeDocument/2006/relationships/hyperlink" Target="https://highpaycentre.org/high-pay-hour-how-quickly-ceos-earn-the-uk-median-wage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893E7-FBA5-4325-B185-040735EDC841}">
  <dimension ref="A2:W40"/>
  <sheetViews>
    <sheetView showGridLines="0" topLeftCell="A15" zoomScale="85" zoomScaleNormal="85" workbookViewId="0">
      <selection activeCell="O17" sqref="O17"/>
    </sheetView>
  </sheetViews>
  <sheetFormatPr defaultRowHeight="15"/>
  <cols>
    <col min="1" max="1" width="8.42578125" customWidth="1"/>
    <col min="2" max="2" width="25.85546875" customWidth="1"/>
    <col min="3" max="3" width="18.42578125" customWidth="1"/>
    <col min="4" max="4" width="17.42578125" customWidth="1"/>
    <col min="5" max="5" width="20.28515625" customWidth="1"/>
    <col min="6" max="7" width="17.42578125" customWidth="1"/>
    <col min="8" max="8" width="15.42578125" customWidth="1"/>
    <col min="9" max="10" width="17.42578125" customWidth="1"/>
    <col min="11" max="11" width="16.140625" customWidth="1"/>
    <col min="12" max="12" width="14" customWidth="1"/>
    <col min="13" max="14" width="17.28515625" customWidth="1"/>
    <col min="15" max="15" width="12.140625" customWidth="1"/>
    <col min="16" max="16" width="10.7109375" customWidth="1"/>
    <col min="17" max="17" width="5.85546875" customWidth="1"/>
    <col min="18" max="18" width="6.42578125" customWidth="1"/>
    <col min="19" max="20" width="10.7109375" customWidth="1"/>
    <col min="21" max="21" width="5.85546875" customWidth="1"/>
    <col min="22" max="22" width="6.28515625" customWidth="1"/>
    <col min="23" max="24" width="10.7109375" customWidth="1"/>
    <col min="25" max="25" width="19.42578125" bestFit="1" customWidth="1"/>
    <col min="26" max="26" width="17.28515625" bestFit="1" customWidth="1"/>
    <col min="27" max="27" width="17.7109375" customWidth="1"/>
  </cols>
  <sheetData>
    <row r="2" spans="1:23">
      <c r="A2" s="145" t="s">
        <v>160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"/>
      <c r="R2" s="1"/>
      <c r="S2" s="1"/>
      <c r="T2" s="1"/>
      <c r="U2" s="1"/>
      <c r="V2" s="1"/>
      <c r="W2" s="1"/>
    </row>
    <row r="3" spans="1:23">
      <c r="A3" s="14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"/>
      <c r="R3" s="1"/>
      <c r="S3" s="1"/>
      <c r="T3" s="1"/>
      <c r="U3" s="1"/>
      <c r="V3" s="1"/>
      <c r="W3" s="1"/>
    </row>
    <row r="4" spans="1:23">
      <c r="A4" s="14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"/>
      <c r="R4" s="1"/>
      <c r="S4" s="1"/>
      <c r="T4" s="1"/>
      <c r="U4" s="1"/>
      <c r="V4" s="1"/>
      <c r="W4" s="1"/>
    </row>
    <row r="5" spans="1:23">
      <c r="A5" s="146"/>
      <c r="B5" s="146"/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"/>
      <c r="R5" s="1"/>
      <c r="S5" s="1"/>
      <c r="T5" s="1"/>
      <c r="U5" s="1"/>
      <c r="V5" s="1"/>
      <c r="W5" s="1"/>
    </row>
    <row r="6" spans="1:23">
      <c r="A6" s="146"/>
      <c r="B6" s="146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"/>
      <c r="R6" s="1"/>
      <c r="S6" s="1"/>
      <c r="T6" s="1"/>
      <c r="U6" s="1"/>
      <c r="V6" s="1"/>
      <c r="W6" s="1"/>
    </row>
    <row r="7" spans="1:23">
      <c r="A7" s="1"/>
      <c r="B7" s="1"/>
      <c r="C7" s="147" t="s">
        <v>10</v>
      </c>
      <c r="D7" s="147"/>
      <c r="E7" s="147"/>
      <c r="F7" s="147"/>
      <c r="G7" s="147"/>
      <c r="H7" s="14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0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62.25" customHeight="1" thickBot="1">
      <c r="A9" s="1"/>
      <c r="B9" s="30" t="s">
        <v>9</v>
      </c>
      <c r="C9" s="31" t="s">
        <v>14</v>
      </c>
      <c r="D9" s="29" t="s">
        <v>13</v>
      </c>
      <c r="E9" s="29" t="s">
        <v>16</v>
      </c>
      <c r="F9" s="29" t="s">
        <v>15</v>
      </c>
      <c r="G9" s="4" t="s">
        <v>1564</v>
      </c>
      <c r="H9" s="4" t="s">
        <v>139</v>
      </c>
      <c r="I9" s="4" t="s">
        <v>1565</v>
      </c>
      <c r="J9" s="4" t="s">
        <v>1782</v>
      </c>
      <c r="K9" s="4" t="s">
        <v>1783</v>
      </c>
      <c r="L9" s="32" t="s">
        <v>122</v>
      </c>
      <c r="M9" s="32" t="s">
        <v>124</v>
      </c>
      <c r="N9" s="1"/>
    </row>
    <row r="10" spans="1:23" ht="37.5" customHeight="1">
      <c r="B10" s="8" t="s">
        <v>4</v>
      </c>
      <c r="C10" s="20">
        <v>78</v>
      </c>
      <c r="D10" s="21">
        <v>138</v>
      </c>
      <c r="E10" s="22">
        <v>18</v>
      </c>
      <c r="F10" s="23">
        <f>Table1[[#This Row],[Net Income
ZAR(B)]]/Table1[[#This Row],[Revenue
ZAR(B)]]</f>
        <v>0.13043478260869565</v>
      </c>
      <c r="G10" s="14">
        <v>13824000</v>
      </c>
      <c r="H10" s="41">
        <f>Table1[[#This Row],[CEO Single Figure Pay]]-Table1[[#This Row],[Guaranteed Pay]]</f>
        <v>175923000</v>
      </c>
      <c r="I10" s="15">
        <v>189747000</v>
      </c>
      <c r="J10" s="62">
        <f>1+((Table1[[#This Row],[Guaranteed Pay]]-$G$16)/$G$16)</f>
        <v>1.586048646167967</v>
      </c>
      <c r="K10" s="62">
        <f>1+((Table1[[#This Row],[CEO Single Figure Pay]]-$I$16)/$I$16)</f>
        <v>6.7024726245143063</v>
      </c>
      <c r="L10" s="10">
        <v>264</v>
      </c>
      <c r="M10" s="11"/>
      <c r="O10">
        <f>AVERAGE(Table1[Revenue
ZAR(B)])</f>
        <v>120.125</v>
      </c>
    </row>
    <row r="11" spans="1:23" ht="37.5" customHeight="1">
      <c r="B11" s="8" t="s">
        <v>5</v>
      </c>
      <c r="C11" s="20">
        <v>79</v>
      </c>
      <c r="D11" s="24">
        <v>119</v>
      </c>
      <c r="E11" s="9">
        <v>17</v>
      </c>
      <c r="F11" s="25">
        <f>Table1[[#This Row],[Net Income
ZAR(B)]]/Table1[[#This Row],[Revenue
ZAR(B)]]</f>
        <v>0.14285714285714285</v>
      </c>
      <c r="G11" s="16">
        <v>13151000</v>
      </c>
      <c r="H11" s="42">
        <f>Table1[[#This Row],[CEO Single Figure Pay]]-Table1[[#This Row],[Guaranteed Pay]]</f>
        <v>54360000</v>
      </c>
      <c r="I11" s="17">
        <v>67511000</v>
      </c>
      <c r="J11" s="62">
        <f>1+((Table1[[#This Row],[Guaranteed Pay]]-$G$16)/$G$16)</f>
        <v>1.5088343276732448</v>
      </c>
      <c r="K11" s="62">
        <f>1+((Table1[[#This Row],[CEO Single Figure Pay]]-$I$16)/$I$16)</f>
        <v>2.384705051218651</v>
      </c>
      <c r="L11" s="12">
        <v>14</v>
      </c>
      <c r="M11" s="11"/>
    </row>
    <row r="12" spans="1:23" ht="37.5" customHeight="1">
      <c r="B12" s="8" t="s">
        <v>6</v>
      </c>
      <c r="C12" s="20">
        <v>297</v>
      </c>
      <c r="D12" s="24">
        <v>144</v>
      </c>
      <c r="E12" s="9">
        <v>35</v>
      </c>
      <c r="F12" s="25">
        <f>Table1[[#This Row],[Net Income
ZAR(B)]]/Table1[[#This Row],[Revenue
ZAR(B)]]</f>
        <v>0.24305555555555555</v>
      </c>
      <c r="G12" s="16">
        <v>10586000</v>
      </c>
      <c r="H12" s="42">
        <f>Table1[[#This Row],[CEO Single Figure Pay]]-Table1[[#This Row],[Guaranteed Pay]]</f>
        <v>45108000</v>
      </c>
      <c r="I12" s="17">
        <v>55694000</v>
      </c>
      <c r="J12" s="62">
        <f>1+((Table1[[#This Row],[Guaranteed Pay]]-$G$16)/$G$16)</f>
        <v>1.2145479577787976</v>
      </c>
      <c r="K12" s="62">
        <f>1+((Table1[[#This Row],[CEO Single Figure Pay]]-$I$16)/$I$16)</f>
        <v>1.9672907099964676</v>
      </c>
      <c r="L12" s="10">
        <v>92</v>
      </c>
      <c r="M12" s="11"/>
      <c r="O12" s="139">
        <f>(D10-O10)/O10</f>
        <v>0.14880332986472425</v>
      </c>
    </row>
    <row r="13" spans="1:23" ht="37.5" customHeight="1">
      <c r="B13" s="8" t="s">
        <v>126</v>
      </c>
      <c r="C13" s="20">
        <v>380</v>
      </c>
      <c r="D13" s="24">
        <v>107</v>
      </c>
      <c r="E13" s="9">
        <v>34</v>
      </c>
      <c r="F13" s="25">
        <f>Table1[[#This Row],[Net Income
ZAR(B)]]/Table1[[#This Row],[Revenue
ZAR(B)]]</f>
        <v>0.31775700934579437</v>
      </c>
      <c r="G13" s="16">
        <v>9622000</v>
      </c>
      <c r="H13" s="42">
        <f>Table1[[#This Row],[CEO Single Figure Pay]]-Table1[[#This Row],[Guaranteed Pay]]</f>
        <v>38664000</v>
      </c>
      <c r="I13" s="17">
        <v>48286000</v>
      </c>
      <c r="J13" s="62">
        <f>1+((Table1[[#This Row],[Guaranteed Pay]]-$G$16)/$G$16)</f>
        <v>1.103946764570904</v>
      </c>
      <c r="K13" s="62">
        <f>1+((Table1[[#This Row],[CEO Single Figure Pay]]-$I$16)/$I$16)</f>
        <v>1.7056163899682091</v>
      </c>
      <c r="L13" s="10">
        <v>44</v>
      </c>
      <c r="M13" s="11"/>
      <c r="O13" s="2"/>
    </row>
    <row r="14" spans="1:23" ht="37.5" customHeight="1">
      <c r="B14" s="8" t="s">
        <v>1</v>
      </c>
      <c r="C14" s="20">
        <v>139</v>
      </c>
      <c r="D14" s="24">
        <v>85</v>
      </c>
      <c r="E14" s="9">
        <v>21</v>
      </c>
      <c r="F14" s="25">
        <f>Table1[[#This Row],[Net Income
ZAR(B)]]/Table1[[#This Row],[Revenue
ZAR(B)]]</f>
        <v>0.24705882352941178</v>
      </c>
      <c r="G14" s="16">
        <v>9275000</v>
      </c>
      <c r="H14" s="42">
        <f>Table1[[#This Row],[CEO Single Figure Pay]]-Table1[[#This Row],[Guaranteed Pay]]</f>
        <v>36783000</v>
      </c>
      <c r="I14" s="17">
        <v>46058000</v>
      </c>
      <c r="J14" s="62">
        <f>1+((Table1[[#This Row],[Guaranteed Pay]]-$G$16)/$G$16)</f>
        <v>1.0641349242771914</v>
      </c>
      <c r="K14" s="62">
        <f>1+((Table1[[#This Row],[CEO Single Figure Pay]]-$I$16)/$I$16)</f>
        <v>1.6269162839985871</v>
      </c>
      <c r="L14" s="10">
        <v>26</v>
      </c>
      <c r="M14" s="11"/>
    </row>
    <row r="15" spans="1:23" ht="37.5" customHeight="1">
      <c r="B15" s="8" t="s">
        <v>8</v>
      </c>
      <c r="C15" s="20">
        <v>258</v>
      </c>
      <c r="D15" s="24">
        <v>207</v>
      </c>
      <c r="E15" s="9">
        <v>19</v>
      </c>
      <c r="F15" s="25">
        <f>Table1[[#This Row],[Net Income
ZAR(B)]]/Table1[[#This Row],[Revenue
ZAR(B)]]</f>
        <v>9.1787439613526575E-2</v>
      </c>
      <c r="G15" s="16">
        <v>8716000</v>
      </c>
      <c r="H15" s="42">
        <f>Table1[[#This Row],[CEO Single Figure Pay]]-Table1[[#This Row],[Guaranteed Pay]]</f>
        <v>67087000</v>
      </c>
      <c r="I15" s="17">
        <v>75803000</v>
      </c>
      <c r="J15" s="62">
        <f>1+((Table1[[#This Row],[Guaranteed Pay]]-$G$16)/$G$16)</f>
        <v>1</v>
      </c>
      <c r="K15" s="62">
        <f>1+((Table1[[#This Row],[CEO Single Figure Pay]]-$I$16)/$I$16)</f>
        <v>2.6776050865418579</v>
      </c>
      <c r="L15" s="10">
        <v>117</v>
      </c>
      <c r="M15" s="11"/>
    </row>
    <row r="16" spans="1:23" ht="38.25" customHeight="1">
      <c r="B16" s="8" t="s">
        <v>2</v>
      </c>
      <c r="C16" s="20">
        <v>97</v>
      </c>
      <c r="D16" s="24">
        <v>68</v>
      </c>
      <c r="E16" s="9">
        <v>5</v>
      </c>
      <c r="F16" s="25">
        <f>Table1[[#This Row],[Net Income
ZAR(B)]]/Table1[[#This Row],[Revenue
ZAR(B)]]</f>
        <v>7.3529411764705885E-2</v>
      </c>
      <c r="G16" s="16">
        <v>8716000</v>
      </c>
      <c r="H16" s="42">
        <f>Table1[[#This Row],[CEO Single Figure Pay]]-Table1[[#This Row],[Guaranteed Pay]]</f>
        <v>19594000</v>
      </c>
      <c r="I16" s="17">
        <v>28310000</v>
      </c>
      <c r="J16" s="62">
        <f>1+((Table1[[#This Row],[Guaranteed Pay]]-$G$16)/$G$16)</f>
        <v>1</v>
      </c>
      <c r="K16" s="62">
        <f>1+((Table1[[#This Row],[CEO Single Figure Pay]]-$I$16)/$I$16)</f>
        <v>1</v>
      </c>
      <c r="L16" s="10">
        <v>18</v>
      </c>
      <c r="M16" s="11"/>
    </row>
    <row r="17" spans="2:14" ht="38.25" customHeight="1" thickBot="1">
      <c r="B17" s="8" t="s">
        <v>3</v>
      </c>
      <c r="C17" s="20">
        <v>128</v>
      </c>
      <c r="D17" s="26">
        <v>93</v>
      </c>
      <c r="E17" s="27">
        <v>13</v>
      </c>
      <c r="F17" s="28">
        <f>Table1[[#This Row],[Net Income
ZAR(B)]]/Table1[[#This Row],[Revenue
ZAR(B)]]</f>
        <v>0.13978494623655913</v>
      </c>
      <c r="G17" s="18">
        <v>6130000</v>
      </c>
      <c r="H17" s="43">
        <f>Table1[[#This Row],[CEO Single Figure Pay]]-Table1[[#This Row],[Guaranteed Pay]]</f>
        <v>0</v>
      </c>
      <c r="I17" s="19">
        <v>6130000</v>
      </c>
      <c r="J17" s="62">
        <f>1+((Table1[[#This Row],[Guaranteed Pay]]-$G$16)/$G$16)</f>
        <v>0.70330426801284995</v>
      </c>
      <c r="K17" s="62">
        <f>1+((Table1[[#This Row],[CEO Single Figure Pay]]-$I$16)/$I$16)</f>
        <v>0.21653126103850229</v>
      </c>
      <c r="L17" s="13"/>
      <c r="M17" s="64" t="s">
        <v>125</v>
      </c>
    </row>
    <row r="18" spans="2:14" ht="30.75" customHeight="1">
      <c r="B18" s="148" t="s">
        <v>1767</v>
      </c>
      <c r="C18" s="148"/>
      <c r="D18" s="148"/>
      <c r="E18" s="148"/>
      <c r="F18" s="148"/>
    </row>
    <row r="19" spans="2:14" ht="39" customHeight="1" thickBot="1">
      <c r="B19" s="88" t="s">
        <v>1675</v>
      </c>
    </row>
    <row r="20" spans="2:14" ht="46.5" customHeight="1">
      <c r="B20" s="66" t="s">
        <v>135</v>
      </c>
      <c r="C20" s="67" t="s">
        <v>140</v>
      </c>
      <c r="D20" s="68" t="s">
        <v>139</v>
      </c>
      <c r="E20" s="69" t="s">
        <v>161</v>
      </c>
      <c r="F20" s="74" t="s">
        <v>1674</v>
      </c>
      <c r="G20" s="54" t="s">
        <v>153</v>
      </c>
      <c r="H20" s="55" t="s">
        <v>154</v>
      </c>
      <c r="I20" s="56" t="s">
        <v>152</v>
      </c>
      <c r="J20" s="53" t="s">
        <v>156</v>
      </c>
      <c r="K20" s="53" t="s">
        <v>157</v>
      </c>
      <c r="L20" s="53" t="s">
        <v>155</v>
      </c>
      <c r="M20" s="97" t="s">
        <v>1771</v>
      </c>
      <c r="N20" s="98" t="s">
        <v>1757</v>
      </c>
    </row>
    <row r="21" spans="2:14" ht="38.25" customHeight="1">
      <c r="B21" s="39" t="s">
        <v>18</v>
      </c>
      <c r="C21" s="70">
        <f>1300000*USD_ZAR</f>
        <v>22035000</v>
      </c>
      <c r="D21" s="47">
        <f>E21-C21</f>
        <v>228825000</v>
      </c>
      <c r="E21" s="71">
        <f>14800000*USD_ZAR</f>
        <v>250860000</v>
      </c>
      <c r="F21" s="75">
        <f>(_xlfn.QUARTILE.INC(Table_Top_S_P_500_Companies_Ranking_by_Market_Cap_as_of_Jan__1__2023[Market Cap (USD)],2)*USD_ZAR)/Relative_USA</f>
        <v>315.23106796116502</v>
      </c>
      <c r="G21" s="131">
        <f>C21/Relative_USA</f>
        <v>14135922.330097087</v>
      </c>
      <c r="H21" s="132">
        <f>I21-G21</f>
        <v>146796116.50485438</v>
      </c>
      <c r="I21" s="133">
        <f>E21/Formulas!D13</f>
        <v>160932038.83495146</v>
      </c>
      <c r="J21" s="62">
        <f t="shared" ref="J21:J24" si="0">1+(G21-$G$25)/$G$25</f>
        <v>1.4961022733870017</v>
      </c>
      <c r="K21" s="62">
        <f t="shared" ref="K21:K24" si="1">1+((H21-$H$25)/$H$25)</f>
        <v>3.4506568058214775</v>
      </c>
      <c r="L21" s="62">
        <f t="shared" ref="L21:L24" si="2">1+((I21-$I$25)/$I$25)</f>
        <v>3.0954421780140691</v>
      </c>
      <c r="M21" s="129">
        <f>US_worker_localcurrency_median/Relative_USA</f>
        <v>783412.81553398049</v>
      </c>
      <c r="N21" s="99">
        <f>1+(M21-$M$24)/$M$24</f>
        <v>1.7740917782937009</v>
      </c>
    </row>
    <row r="22" spans="2:14" ht="38.25" customHeight="1">
      <c r="B22" s="40" t="s">
        <v>1784</v>
      </c>
      <c r="C22" s="72">
        <f>946000*GBP_ZAR</f>
        <v>19913300</v>
      </c>
      <c r="D22" s="48">
        <f>E22-C22</f>
        <v>66391700</v>
      </c>
      <c r="E22" s="73">
        <f>4100000*GBP_ZAR</f>
        <v>86305000</v>
      </c>
      <c r="F22" s="76">
        <f>(GBP_ZAR*(_xlfn.QUARTILE.INC(Table_Table_0[Column1],2)/Formulas!$B$2))/Relative_UK</f>
        <v>146.94988066825772</v>
      </c>
      <c r="G22" s="129">
        <f>C22/Relative_UK</f>
        <v>12643436.754176609</v>
      </c>
      <c r="H22" s="130">
        <f>I22-G22</f>
        <v>42153699.284009539</v>
      </c>
      <c r="I22" s="134">
        <f>E22/Formulas!D18</f>
        <v>54797136.038186148</v>
      </c>
      <c r="J22" s="62">
        <f t="shared" si="0"/>
        <v>1.3381422187835752</v>
      </c>
      <c r="K22" s="62">
        <f t="shared" si="1"/>
        <v>0.99088417860229516</v>
      </c>
      <c r="L22" s="62">
        <f t="shared" si="2"/>
        <v>1.0539937687668042</v>
      </c>
      <c r="M22" s="129">
        <f>UKworker_localcurrency_median/Relative_UK</f>
        <v>447732.69689737458</v>
      </c>
      <c r="N22" s="100">
        <f>1+(M22-$M$24)/$M$24</f>
        <v>1.0139212439325282</v>
      </c>
    </row>
    <row r="23" spans="2:14" ht="38.25" customHeight="1">
      <c r="B23" s="39" t="s">
        <v>158</v>
      </c>
      <c r="C23" s="57">
        <f>2000000*AUS_ZAR</f>
        <v>23200000</v>
      </c>
      <c r="D23" s="42">
        <f>E23-C23</f>
        <v>72330640</v>
      </c>
      <c r="E23" s="58">
        <f>8235400*AUS_ZAR</f>
        <v>95530640</v>
      </c>
      <c r="F23" s="75">
        <f>('ASX top 50 Companies'!G6)/Relative_AUS</f>
        <v>147.08571428571429</v>
      </c>
      <c r="G23" s="129">
        <f>C23/Relative_AUS</f>
        <v>15238095.238095241</v>
      </c>
      <c r="H23" s="130">
        <f>I23-G23</f>
        <v>47507809.523809537</v>
      </c>
      <c r="I23" s="134">
        <f>E23/Formulas!D22</f>
        <v>62745904.761904776</v>
      </c>
      <c r="J23" s="62">
        <f t="shared" si="0"/>
        <v>1.6127528431068678</v>
      </c>
      <c r="K23" s="62">
        <f t="shared" si="1"/>
        <v>1.1167403482201976</v>
      </c>
      <c r="L23" s="62">
        <f t="shared" si="2"/>
        <v>1.206884107749659</v>
      </c>
      <c r="M23" s="135">
        <f>AUSworker_localcurrency_median/Relative_AUS</f>
        <v>708548.48539164744</v>
      </c>
      <c r="N23" s="100">
        <f>1+(M23-$M$24)/$M$24</f>
        <v>1.6045563941904297</v>
      </c>
    </row>
    <row r="24" spans="2:14" ht="38.25" customHeight="1">
      <c r="B24" s="40" t="s">
        <v>138</v>
      </c>
      <c r="C24" s="72">
        <v>5700000</v>
      </c>
      <c r="D24" s="48">
        <v>3500000</v>
      </c>
      <c r="E24" s="73">
        <f>SUM(C24:D24)</f>
        <v>9200000</v>
      </c>
      <c r="F24" s="76">
        <f>'JSE top 40'!G6</f>
        <v>63.9</v>
      </c>
      <c r="G24" s="129">
        <f>C24</f>
        <v>5700000</v>
      </c>
      <c r="H24" s="130">
        <f>I24-G24</f>
        <v>3500000</v>
      </c>
      <c r="I24" s="134">
        <f>E24</f>
        <v>9200000</v>
      </c>
      <c r="J24" s="62">
        <f t="shared" si="0"/>
        <v>0.60327036037466264</v>
      </c>
      <c r="K24" s="62">
        <f t="shared" si="1"/>
        <v>8.2272604398058391E-2</v>
      </c>
      <c r="L24" s="62">
        <f t="shared" si="2"/>
        <v>0.17695710713598767</v>
      </c>
      <c r="M24" s="101">
        <f>SAworker_median</f>
        <v>441585.28049065033</v>
      </c>
      <c r="N24" s="100">
        <f>1+(M24-$M$24)/$M$24</f>
        <v>1</v>
      </c>
    </row>
    <row r="25" spans="2:14" ht="38.25" customHeight="1" thickBot="1">
      <c r="B25" s="39" t="s">
        <v>163</v>
      </c>
      <c r="C25" s="59">
        <v>9448500</v>
      </c>
      <c r="D25" s="60">
        <f>Formulas!M21</f>
        <v>41886000</v>
      </c>
      <c r="E25" s="61">
        <f>Formulas!Q21</f>
        <v>51990000</v>
      </c>
      <c r="F25" s="77">
        <f>MEDIAN(Table1[Market Cap
ZAR(B)])</f>
        <v>133.5</v>
      </c>
      <c r="G25" s="59">
        <f>C25</f>
        <v>9448500</v>
      </c>
      <c r="H25" s="60">
        <f>I25-G25</f>
        <v>42541500</v>
      </c>
      <c r="I25" s="61">
        <f>E25</f>
        <v>51990000</v>
      </c>
      <c r="J25" s="62">
        <f>1+(G25-$G$25)/$G$25</f>
        <v>1</v>
      </c>
      <c r="K25" s="62">
        <f>1+((H25-$H$25)/$H$25)</f>
        <v>1</v>
      </c>
      <c r="L25" s="62">
        <f>1+((I25-$I$25)/$I$25)</f>
        <v>1</v>
      </c>
      <c r="M25" s="136">
        <f>SAworker_median</f>
        <v>441585.28049065033</v>
      </c>
      <c r="N25" s="102">
        <f>1+(M25-$M$24)/$M$24</f>
        <v>1</v>
      </c>
    </row>
    <row r="26" spans="2:14" ht="24" customHeight="1">
      <c r="B26" s="45"/>
      <c r="C26" s="45"/>
      <c r="D26" s="45"/>
      <c r="E26" s="45"/>
      <c r="F26" s="143" t="s">
        <v>151</v>
      </c>
      <c r="G26" s="143"/>
      <c r="H26" s="143"/>
      <c r="I26" s="143"/>
      <c r="J26" s="143"/>
      <c r="K26" s="143"/>
      <c r="L26" s="45"/>
      <c r="M26" s="45"/>
      <c r="N26" s="45"/>
    </row>
    <row r="27" spans="2:14" ht="73.5" customHeight="1">
      <c r="B27" s="45"/>
      <c r="C27" s="45"/>
      <c r="D27" s="45"/>
      <c r="E27" s="45"/>
      <c r="F27" s="144" t="s">
        <v>1768</v>
      </c>
      <c r="G27" s="144"/>
      <c r="H27" s="144"/>
      <c r="I27" s="63"/>
      <c r="J27" s="63"/>
      <c r="K27" s="45"/>
      <c r="L27" s="45"/>
      <c r="M27" s="45"/>
      <c r="N27" s="45"/>
    </row>
    <row r="28" spans="2:14" ht="36" customHeight="1">
      <c r="L28" s="139"/>
      <c r="M28" s="45"/>
    </row>
    <row r="29" spans="2:14" ht="69" customHeight="1">
      <c r="M29" s="45"/>
    </row>
    <row r="30" spans="2:14">
      <c r="C30" s="142" t="s">
        <v>1761</v>
      </c>
      <c r="D30" s="142"/>
      <c r="E30" s="142"/>
      <c r="F30" s="142"/>
      <c r="G30" s="142"/>
      <c r="H30" s="142"/>
      <c r="M30" s="45"/>
    </row>
    <row r="31" spans="2:14">
      <c r="C31" s="142"/>
      <c r="D31" s="142"/>
      <c r="E31" s="142"/>
      <c r="F31" s="142"/>
      <c r="G31" s="142"/>
      <c r="H31" s="142"/>
      <c r="M31" s="45"/>
    </row>
    <row r="32" spans="2:14">
      <c r="C32" s="142"/>
      <c r="D32" s="142"/>
      <c r="E32" s="142"/>
      <c r="F32" s="142"/>
      <c r="G32" s="142"/>
      <c r="H32" s="142"/>
    </row>
    <row r="33" spans="3:9">
      <c r="D33" s="143" t="s">
        <v>1762</v>
      </c>
      <c r="E33" s="143"/>
      <c r="F33" s="143"/>
      <c r="G33" s="143"/>
    </row>
    <row r="34" spans="3:9" ht="15.75" thickBot="1"/>
    <row r="35" spans="3:9" ht="75">
      <c r="C35" s="117" t="s">
        <v>166</v>
      </c>
      <c r="D35" s="118" t="s">
        <v>1780</v>
      </c>
      <c r="E35" s="119" t="s">
        <v>1766</v>
      </c>
      <c r="F35" s="120" t="s">
        <v>1764</v>
      </c>
      <c r="G35" s="116" t="s">
        <v>1769</v>
      </c>
      <c r="H35" s="138" t="s">
        <v>1785</v>
      </c>
      <c r="I35" s="140" t="s">
        <v>1786</v>
      </c>
    </row>
    <row r="36" spans="3:9" ht="67.5" customHeight="1">
      <c r="C36" s="39" t="s">
        <v>1765</v>
      </c>
      <c r="D36" s="129">
        <v>35192</v>
      </c>
      <c r="E36" s="130">
        <v>14588</v>
      </c>
      <c r="F36" s="134">
        <f>E36+D36</f>
        <v>49780</v>
      </c>
      <c r="G36" s="121">
        <f>1+(F36-$F$36)/$F$36</f>
        <v>1</v>
      </c>
      <c r="H36" s="125">
        <f>(_xlfn.XLOOKUP(C36,$B$21:$B$24,$M$21:$M$24,"Not Found",1,1))*2</f>
        <v>883170.56098130066</v>
      </c>
      <c r="I36" s="122">
        <f>(F36*12)/H36</f>
        <v>0.67638124094202901</v>
      </c>
    </row>
    <row r="37" spans="3:9" ht="67.5" customHeight="1">
      <c r="C37" s="39" t="s">
        <v>170</v>
      </c>
      <c r="D37" s="129">
        <v>74901</v>
      </c>
      <c r="E37" s="130">
        <f>3047*USD_ZAR</f>
        <v>51646.65</v>
      </c>
      <c r="F37" s="134">
        <f t="shared" ref="F37:F39" si="3">E37+D37</f>
        <v>126547.65</v>
      </c>
      <c r="G37" s="122">
        <f t="shared" ref="G37:G39" si="4">1+(F37-$F$36)/$F$36</f>
        <v>2.5421384089995982</v>
      </c>
      <c r="H37" s="125">
        <f>(_xlfn.XLOOKUP(C37,$B$21:$B$24,$M$21:$M$24,"Not Found",1,1))*2*Relative_USA</f>
        <v>2442359.4</v>
      </c>
      <c r="I37" s="122">
        <f>(F37*12)/H37</f>
        <v>0.62176426614363134</v>
      </c>
    </row>
    <row r="38" spans="3:9" ht="67.5" customHeight="1">
      <c r="C38" s="39" t="s">
        <v>256</v>
      </c>
      <c r="D38" s="129">
        <v>60612</v>
      </c>
      <c r="E38" s="130">
        <f>1589*GBP_ZAR</f>
        <v>33448.450000000004</v>
      </c>
      <c r="F38" s="134">
        <f t="shared" si="3"/>
        <v>94060.450000000012</v>
      </c>
      <c r="G38" s="122">
        <f t="shared" si="4"/>
        <v>1.8895229007633589</v>
      </c>
      <c r="H38" s="125">
        <f>(_xlfn.XLOOKUP(C38,$B$21:$B$24,$M$21:$M$24,"Not Found",1,1))*2*Relative_UK</f>
        <v>1410350</v>
      </c>
      <c r="I38" s="122">
        <f>(F38*12)/H38</f>
        <v>0.80031580813273306</v>
      </c>
    </row>
    <row r="39" spans="3:9" ht="67.5" customHeight="1" thickBot="1">
      <c r="C39" s="113" t="s">
        <v>17</v>
      </c>
      <c r="D39" s="59">
        <v>72874</v>
      </c>
      <c r="E39" s="60">
        <f>3777*AUS_ZAR</f>
        <v>43813.2</v>
      </c>
      <c r="F39" s="61">
        <f t="shared" si="3"/>
        <v>116687.2</v>
      </c>
      <c r="G39" s="123">
        <f t="shared" si="4"/>
        <v>2.3440578545600643</v>
      </c>
      <c r="H39" s="124">
        <f>(_xlfn.XLOOKUP(C39,$B$21:$B$24,$M$21:$M$24,"Not Found",1,1))*2*Relative_AUS</f>
        <v>2157530.1380175659</v>
      </c>
      <c r="I39" s="123">
        <f>(F39*12)/H39</f>
        <v>0.64900432922184259</v>
      </c>
    </row>
    <row r="40" spans="3:9">
      <c r="C40" s="141" t="s">
        <v>1770</v>
      </c>
      <c r="D40" s="141"/>
      <c r="E40" s="141"/>
      <c r="F40" s="141"/>
    </row>
  </sheetData>
  <autoFilter ref="B20:N27" xr:uid="{422893E7-FBA5-4325-B185-040735EDC841}"/>
  <sortState xmlns:xlrd2="http://schemas.microsoft.com/office/spreadsheetml/2017/richdata2" ref="B10:C17">
    <sortCondition descending="1" ref="C10:C17"/>
  </sortState>
  <mergeCells count="8">
    <mergeCell ref="C40:F40"/>
    <mergeCell ref="C30:H32"/>
    <mergeCell ref="D33:G33"/>
    <mergeCell ref="F27:H27"/>
    <mergeCell ref="A2:P6"/>
    <mergeCell ref="C7:H7"/>
    <mergeCell ref="F26:K26"/>
    <mergeCell ref="B18:F18"/>
  </mergeCells>
  <phoneticPr fontId="21" type="noConversion"/>
  <conditionalFormatting sqref="G36:G3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:J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:J2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:L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K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:K2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:L2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:N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15" r:id="rId1" xr:uid="{3AB05DAC-AA61-4E8C-B5E7-E1FA1731C903}"/>
    <hyperlink ref="B12" r:id="rId2" xr:uid="{468C92DD-FB8F-499E-8455-F157A30E9B21}"/>
    <hyperlink ref="B11" r:id="rId3" xr:uid="{35DFEE5A-6A76-47AC-BDC7-C2EA6B3B0C19}"/>
    <hyperlink ref="B10" r:id="rId4" xr:uid="{6110FA8D-DD52-4B49-A6F8-72C68B18DED1}"/>
    <hyperlink ref="B17" r:id="rId5" xr:uid="{2D0ABFFC-EF2E-4412-BBB6-2E2E987D9D06}"/>
    <hyperlink ref="B16" r:id="rId6" xr:uid="{B17CF313-55C9-40BE-8B3C-ECE572024EC7}"/>
    <hyperlink ref="B13" r:id="rId7" display="Firstrand" xr:uid="{B17905B0-8328-4800-8843-B6587D1C2346}"/>
    <hyperlink ref="B14" r:id="rId8" xr:uid="{8A7226FF-1138-4040-B0AD-8D3D8ACB0A53}"/>
    <hyperlink ref="L11" r:id="rId9" display="https://vodacom-reports.co.za/integrated-reports/ir-2022/documents/Full-remuneration-report-2022.pdf" xr:uid="{172EC1AB-4F57-4A3A-AB9C-120248D3313D}"/>
  </hyperlinks>
  <pageMargins left="0.7" right="0.7" top="0.75" bottom="0.75" header="0.3" footer="0.3"/>
  <ignoredErrors>
    <ignoredError sqref="H24:H25" formula="1"/>
  </ignoredErrors>
  <drawing r:id="rId10"/>
  <tableParts count="1"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AE311-7AEB-4969-9700-EE7C5CC788D1}">
  <dimension ref="B2:Q45"/>
  <sheetViews>
    <sheetView tabSelected="1" workbookViewId="0">
      <selection activeCell="L5" sqref="L5"/>
    </sheetView>
  </sheetViews>
  <sheetFormatPr defaultRowHeight="15"/>
  <cols>
    <col min="2" max="2" width="25.140625" customWidth="1"/>
    <col min="3" max="3" width="14.5703125" customWidth="1"/>
    <col min="4" max="4" width="16" customWidth="1"/>
    <col min="5" max="5" width="20.140625" customWidth="1"/>
    <col min="7" max="7" width="18.140625" customWidth="1"/>
    <col min="8" max="8" width="16.5703125" bestFit="1" customWidth="1"/>
  </cols>
  <sheetData>
    <row r="2" spans="2:16">
      <c r="B2" s="2">
        <v>1000000000</v>
      </c>
      <c r="C2" t="s">
        <v>0</v>
      </c>
      <c r="G2" s="3" t="s">
        <v>11</v>
      </c>
    </row>
    <row r="3" spans="2:16">
      <c r="B3" s="2">
        <f>B2*1000</f>
        <v>1000000000000</v>
      </c>
      <c r="C3" t="s">
        <v>7</v>
      </c>
      <c r="G3" t="s">
        <v>12</v>
      </c>
      <c r="H3">
        <v>16.95</v>
      </c>
    </row>
    <row r="4" spans="2:16">
      <c r="G4" t="s">
        <v>19</v>
      </c>
      <c r="H4">
        <v>21.05</v>
      </c>
      <c r="L4">
        <f>63*USD_ZAR</f>
        <v>1067.8499999999999</v>
      </c>
    </row>
    <row r="5" spans="2:16">
      <c r="G5" t="s">
        <v>121</v>
      </c>
      <c r="H5">
        <v>11.6</v>
      </c>
    </row>
    <row r="7" spans="2:16">
      <c r="J7" s="50">
        <f>C11/H9</f>
        <v>1.5587946428571431</v>
      </c>
    </row>
    <row r="9" spans="2:16">
      <c r="H9">
        <f>C12/USD_ZAR</f>
        <v>3.303834808259587</v>
      </c>
    </row>
    <row r="10" spans="2:16">
      <c r="B10" t="s">
        <v>143</v>
      </c>
      <c r="C10" s="46"/>
      <c r="H10" s="50">
        <f>(USD_ZAR-E13)/USD_ZAR</f>
        <v>0.35847867800784722</v>
      </c>
      <c r="K10" s="151" t="s">
        <v>1755</v>
      </c>
      <c r="L10" s="151"/>
      <c r="M10" s="151" t="s">
        <v>1754</v>
      </c>
      <c r="N10" s="151"/>
      <c r="O10" s="151"/>
      <c r="P10" s="151"/>
    </row>
    <row r="11" spans="2:16">
      <c r="B11" t="s">
        <v>144</v>
      </c>
      <c r="C11" s="50">
        <f>5.15</f>
        <v>5.15</v>
      </c>
      <c r="D11">
        <f>C11*USD_ZAR</f>
        <v>87.292500000000004</v>
      </c>
    </row>
    <row r="12" spans="2:16">
      <c r="B12" t="s">
        <v>145</v>
      </c>
      <c r="C12">
        <v>56</v>
      </c>
    </row>
    <row r="13" spans="2:16">
      <c r="B13" t="s">
        <v>147</v>
      </c>
      <c r="D13">
        <f>D11/C12</f>
        <v>1.5587946428571429</v>
      </c>
      <c r="E13" s="50">
        <f>C12/C11</f>
        <v>10.873786407766989</v>
      </c>
      <c r="F13" s="50">
        <f>(USD_ZAR-E13)/E13</f>
        <v>0.55879464285714298</v>
      </c>
      <c r="G13" s="50">
        <f>F13*Relative_USA</f>
        <v>0.87104609574298486</v>
      </c>
      <c r="H13" s="50">
        <f>Dashboard!C21/G13</f>
        <v>25297168.666148014</v>
      </c>
    </row>
    <row r="15" spans="2:16">
      <c r="C15" s="49"/>
    </row>
    <row r="16" spans="2:16">
      <c r="B16" t="s">
        <v>148</v>
      </c>
      <c r="C16" s="51">
        <v>4.1900000000000004</v>
      </c>
      <c r="D16" s="51">
        <f>C16*GBP_ZAR</f>
        <v>88.199500000000015</v>
      </c>
    </row>
    <row r="17" spans="2:17">
      <c r="B17" t="s">
        <v>149</v>
      </c>
      <c r="C17">
        <v>56</v>
      </c>
      <c r="J17" s="1"/>
      <c r="K17" s="1"/>
      <c r="L17" s="1"/>
      <c r="M17" s="1"/>
      <c r="N17" s="1"/>
      <c r="O17" s="1"/>
      <c r="P17" s="1"/>
    </row>
    <row r="18" spans="2:17" ht="39">
      <c r="D18" s="51">
        <f>D16/C17</f>
        <v>1.5749910714285718</v>
      </c>
      <c r="G18" s="1"/>
      <c r="H18" s="1"/>
      <c r="I18" s="38" t="s">
        <v>123</v>
      </c>
      <c r="K18" s="1"/>
      <c r="L18" s="1"/>
      <c r="M18" s="44" t="s">
        <v>141</v>
      </c>
      <c r="O18" s="1"/>
      <c r="P18" s="1"/>
      <c r="Q18" s="44" t="s">
        <v>146</v>
      </c>
    </row>
    <row r="19" spans="2:17">
      <c r="G19" s="33">
        <v>0</v>
      </c>
      <c r="H19" s="35" t="s">
        <v>127</v>
      </c>
      <c r="I19" s="34">
        <f>_xlfn.QUARTILE.INC(Table1[Guaranteed Pay],G19)</f>
        <v>6130000</v>
      </c>
      <c r="K19" s="33">
        <v>0</v>
      </c>
      <c r="L19" s="35" t="s">
        <v>127</v>
      </c>
      <c r="M19" s="34">
        <f>_xlfn.QUARTILE.INC(Table1[Bonuses],K19)</f>
        <v>0</v>
      </c>
      <c r="O19" s="33">
        <v>0</v>
      </c>
      <c r="P19" s="35" t="s">
        <v>127</v>
      </c>
      <c r="Q19" s="34">
        <f>_xlfn.QUARTILE.INC(Table1[CEO Single Figure Pay],O19)</f>
        <v>6130000</v>
      </c>
    </row>
    <row r="20" spans="2:17">
      <c r="B20" t="s">
        <v>150</v>
      </c>
      <c r="C20" s="52">
        <v>7.35</v>
      </c>
      <c r="D20" s="52">
        <f>C20*AUS_ZAR</f>
        <v>85.259999999999991</v>
      </c>
      <c r="G20" s="33">
        <v>1</v>
      </c>
      <c r="H20" s="35" t="s">
        <v>128</v>
      </c>
      <c r="I20" s="34">
        <f>_xlfn.QUARTILE.INC(Table1[Guaranteed Pay],G20)</f>
        <v>8716000</v>
      </c>
      <c r="K20" s="33">
        <v>1</v>
      </c>
      <c r="L20" s="35" t="s">
        <v>128</v>
      </c>
      <c r="M20" s="34">
        <f>_xlfn.QUARTILE.INC(Table1[Bonuses],K20)</f>
        <v>32485750</v>
      </c>
      <c r="O20" s="33">
        <v>1</v>
      </c>
      <c r="P20" s="35" t="s">
        <v>128</v>
      </c>
      <c r="Q20" s="34">
        <f>_xlfn.QUARTILE.INC(Table1[CEO Single Figure Pay],O20)</f>
        <v>41621000</v>
      </c>
    </row>
    <row r="21" spans="2:17">
      <c r="B21" t="s">
        <v>149</v>
      </c>
      <c r="C21">
        <v>56</v>
      </c>
      <c r="G21" s="33">
        <v>2</v>
      </c>
      <c r="H21" s="35" t="s">
        <v>129</v>
      </c>
      <c r="I21" s="34">
        <f>_xlfn.QUARTILE.INC(Table1[Guaranteed Pay],G21)</f>
        <v>9448500</v>
      </c>
      <c r="K21" s="33">
        <v>2</v>
      </c>
      <c r="L21" s="35" t="s">
        <v>129</v>
      </c>
      <c r="M21" s="34">
        <f>_xlfn.QUARTILE.INC(Table1[Bonuses],K21)</f>
        <v>41886000</v>
      </c>
      <c r="O21" s="33">
        <v>2</v>
      </c>
      <c r="P21" s="35" t="s">
        <v>129</v>
      </c>
      <c r="Q21" s="34">
        <f>_xlfn.QUARTILE.INC(Table1[CEO Single Figure Pay],O21)</f>
        <v>51990000</v>
      </c>
    </row>
    <row r="22" spans="2:17">
      <c r="D22" s="52">
        <f>D20/C21</f>
        <v>1.5224999999999997</v>
      </c>
      <c r="G22" s="33">
        <v>3</v>
      </c>
      <c r="H22" s="35" t="s">
        <v>130</v>
      </c>
      <c r="I22" s="34">
        <f>_xlfn.QUARTILE.INC(Table1[Guaranteed Pay],G22)</f>
        <v>11227250</v>
      </c>
      <c r="K22" s="33">
        <v>3</v>
      </c>
      <c r="L22" s="35" t="s">
        <v>130</v>
      </c>
      <c r="M22" s="34">
        <f>_xlfn.QUARTILE.INC(Table1[Bonuses],K22)</f>
        <v>57541750</v>
      </c>
      <c r="O22" s="33">
        <v>3</v>
      </c>
      <c r="P22" s="35" t="s">
        <v>130</v>
      </c>
      <c r="Q22" s="34">
        <f>_xlfn.QUARTILE.INC(Table1[CEO Single Figure Pay],O22)</f>
        <v>69584000</v>
      </c>
    </row>
    <row r="23" spans="2:17">
      <c r="G23" s="33">
        <v>4</v>
      </c>
      <c r="H23" s="35" t="s">
        <v>131</v>
      </c>
      <c r="I23" s="34">
        <f>_xlfn.QUARTILE.INC(Table1[Guaranteed Pay],G23)</f>
        <v>13824000</v>
      </c>
      <c r="K23" s="33">
        <v>4</v>
      </c>
      <c r="L23" s="35" t="s">
        <v>131</v>
      </c>
      <c r="M23" s="34">
        <f>_xlfn.QUARTILE.INC(Table1[Bonuses],K23)</f>
        <v>175923000</v>
      </c>
      <c r="O23" s="33">
        <v>4</v>
      </c>
      <c r="P23" s="35" t="s">
        <v>131</v>
      </c>
      <c r="Q23" s="34">
        <f>_xlfn.QUARTILE.INC(Table1[CEO Single Figure Pay],O23)</f>
        <v>189747000</v>
      </c>
    </row>
    <row r="27" spans="2:17">
      <c r="B27" t="s">
        <v>1738</v>
      </c>
      <c r="C27" t="s">
        <v>1740</v>
      </c>
      <c r="D27" t="s">
        <v>1741</v>
      </c>
      <c r="E27" t="s">
        <v>1742</v>
      </c>
    </row>
    <row r="28" spans="2:17">
      <c r="B28" s="158" t="s">
        <v>1739</v>
      </c>
      <c r="C28" s="160">
        <v>14400000</v>
      </c>
      <c r="D28" s="160">
        <v>72046</v>
      </c>
      <c r="E28" s="162">
        <f>D28*USD_ZAR</f>
        <v>1221179.7</v>
      </c>
    </row>
    <row r="29" spans="2:17">
      <c r="B29" s="159"/>
      <c r="C29" s="161"/>
      <c r="D29" s="161"/>
      <c r="E29" s="163"/>
    </row>
    <row r="31" spans="2:17">
      <c r="B31" s="164" t="s">
        <v>256</v>
      </c>
      <c r="C31" s="166"/>
      <c r="D31" s="166">
        <v>33500</v>
      </c>
      <c r="E31" s="168">
        <f>D31*GBP_ZAR</f>
        <v>705175</v>
      </c>
    </row>
    <row r="32" spans="2:17">
      <c r="B32" s="165"/>
      <c r="C32" s="167"/>
      <c r="D32" s="167"/>
      <c r="E32" s="169"/>
    </row>
    <row r="34" spans="2:7">
      <c r="B34" s="79" t="s">
        <v>1744</v>
      </c>
      <c r="C34" s="80" t="s">
        <v>1747</v>
      </c>
      <c r="D34" s="80" t="s">
        <v>1748</v>
      </c>
      <c r="E34" s="80" t="s">
        <v>1749</v>
      </c>
      <c r="F34" s="80" t="s">
        <v>1750</v>
      </c>
      <c r="G34" s="81"/>
    </row>
    <row r="35" spans="2:7" ht="60">
      <c r="B35" s="96" t="s">
        <v>1746</v>
      </c>
      <c r="C35">
        <f>AVERAGE(186,107,105,91,81,78,71,44,34)</f>
        <v>88.555555555555557</v>
      </c>
      <c r="D35" s="2">
        <f>Dashboard!E23</f>
        <v>95530640</v>
      </c>
      <c r="E35" s="2">
        <f>D35/C35</f>
        <v>1078765.069008783</v>
      </c>
      <c r="F35">
        <f>65000*AUS_ZAR</f>
        <v>754000</v>
      </c>
      <c r="G35" s="78"/>
    </row>
    <row r="36" spans="2:7" ht="15" customHeight="1">
      <c r="B36" s="152" t="s">
        <v>1745</v>
      </c>
      <c r="C36" s="153"/>
      <c r="D36" s="153"/>
      <c r="E36" s="153"/>
      <c r="F36" s="153"/>
      <c r="G36" s="154"/>
    </row>
    <row r="37" spans="2:7">
      <c r="B37" s="152"/>
      <c r="C37" s="153"/>
      <c r="D37" s="153"/>
      <c r="E37" s="153"/>
      <c r="F37" s="153"/>
      <c r="G37" s="154"/>
    </row>
    <row r="38" spans="2:7">
      <c r="B38" s="152"/>
      <c r="C38" s="153"/>
      <c r="D38" s="153"/>
      <c r="E38" s="153"/>
      <c r="F38" s="153"/>
      <c r="G38" s="154"/>
    </row>
    <row r="39" spans="2:7">
      <c r="B39" s="152"/>
      <c r="C39" s="153"/>
      <c r="D39" s="153"/>
      <c r="E39" s="153"/>
      <c r="F39" s="153"/>
      <c r="G39" s="154"/>
    </row>
    <row r="40" spans="2:7">
      <c r="B40" s="152"/>
      <c r="C40" s="153"/>
      <c r="D40" s="153"/>
      <c r="E40" s="153"/>
      <c r="F40" s="153"/>
      <c r="G40" s="154"/>
    </row>
    <row r="41" spans="2:7">
      <c r="B41" s="155"/>
      <c r="C41" s="156"/>
      <c r="D41" s="156"/>
      <c r="E41" s="156"/>
      <c r="F41" s="156"/>
      <c r="G41" s="157"/>
    </row>
    <row r="43" spans="2:7">
      <c r="B43" t="s">
        <v>1752</v>
      </c>
      <c r="C43" t="s">
        <v>1753</v>
      </c>
      <c r="D43" t="s">
        <v>1741</v>
      </c>
      <c r="E43" t="s">
        <v>1756</v>
      </c>
    </row>
    <row r="44" spans="2:7">
      <c r="C44">
        <v>9200000</v>
      </c>
      <c r="D44">
        <v>27100</v>
      </c>
      <c r="E44">
        <v>20.834027777777777</v>
      </c>
      <c r="F44">
        <f>C44/E44</f>
        <v>441585.28049065033</v>
      </c>
    </row>
    <row r="45" spans="2:7">
      <c r="D45">
        <f>SAworker_median*12</f>
        <v>5299023.365887804</v>
      </c>
    </row>
  </sheetData>
  <mergeCells count="11">
    <mergeCell ref="M10:P10"/>
    <mergeCell ref="K10:L10"/>
    <mergeCell ref="B36:G41"/>
    <mergeCell ref="B28:B29"/>
    <mergeCell ref="C28:C29"/>
    <mergeCell ref="D28:D29"/>
    <mergeCell ref="E28:E29"/>
    <mergeCell ref="B31:B32"/>
    <mergeCell ref="C31:C32"/>
    <mergeCell ref="D31:D32"/>
    <mergeCell ref="E31:E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A0A2-6EF3-426E-89DB-B16DFFF8FBBB}">
  <dimension ref="B1:G11"/>
  <sheetViews>
    <sheetView showGridLines="0" workbookViewId="0">
      <selection activeCell="G7" sqref="G7"/>
    </sheetView>
  </sheetViews>
  <sheetFormatPr defaultRowHeight="15"/>
  <cols>
    <col min="2" max="2" width="15.5703125" customWidth="1"/>
    <col min="3" max="3" width="18" bestFit="1" customWidth="1"/>
    <col min="4" max="4" width="12.7109375" customWidth="1"/>
    <col min="5" max="5" width="22.28515625" bestFit="1" customWidth="1"/>
    <col min="6" max="6" width="22.28515625" customWidth="1"/>
  </cols>
  <sheetData>
    <row r="1" spans="2:7">
      <c r="B1" s="142" t="s">
        <v>1761</v>
      </c>
      <c r="C1" s="142"/>
      <c r="D1" s="142"/>
      <c r="E1" s="142"/>
      <c r="F1" s="142"/>
      <c r="G1" s="142"/>
    </row>
    <row r="2" spans="2:7">
      <c r="B2" s="142"/>
      <c r="C2" s="142"/>
      <c r="D2" s="142"/>
      <c r="E2" s="142"/>
      <c r="F2" s="142"/>
      <c r="G2" s="142"/>
    </row>
    <row r="3" spans="2:7">
      <c r="B3" s="142"/>
      <c r="C3" s="142"/>
      <c r="D3" s="142"/>
      <c r="E3" s="142"/>
      <c r="F3" s="142"/>
      <c r="G3" s="142"/>
    </row>
    <row r="4" spans="2:7">
      <c r="C4" s="143" t="s">
        <v>1762</v>
      </c>
      <c r="D4" s="143"/>
      <c r="E4" s="143"/>
      <c r="F4" s="143"/>
    </row>
    <row r="5" spans="2:7" ht="15.75" thickBot="1"/>
    <row r="6" spans="2:7" ht="56.25">
      <c r="B6" s="117" t="s">
        <v>166</v>
      </c>
      <c r="C6" s="118" t="s">
        <v>1763</v>
      </c>
      <c r="D6" s="119" t="s">
        <v>1766</v>
      </c>
      <c r="E6" s="120" t="s">
        <v>1764</v>
      </c>
      <c r="F6" s="116" t="s">
        <v>1769</v>
      </c>
    </row>
    <row r="7" spans="2:7" ht="26.25" customHeight="1">
      <c r="B7" s="79" t="s">
        <v>1765</v>
      </c>
      <c r="C7" s="57">
        <v>35192</v>
      </c>
      <c r="D7" s="42">
        <v>14588</v>
      </c>
      <c r="E7" s="58">
        <f>D7+C7</f>
        <v>49780</v>
      </c>
      <c r="F7" s="121">
        <f>1+(E7-$E$7)/$E$7</f>
        <v>1</v>
      </c>
    </row>
    <row r="8" spans="2:7" ht="26.25" customHeight="1">
      <c r="B8" s="114" t="s">
        <v>170</v>
      </c>
      <c r="C8" s="57">
        <v>74901</v>
      </c>
      <c r="D8" s="42">
        <f>3047*USD_ZAR</f>
        <v>51646.65</v>
      </c>
      <c r="E8" s="58">
        <f t="shared" ref="E8:E10" si="0">D8+C8</f>
        <v>126547.65</v>
      </c>
      <c r="F8" s="122">
        <f t="shared" ref="F8:F10" si="1">1+(E8-$E$7)/$E$7</f>
        <v>2.5421384089995982</v>
      </c>
    </row>
    <row r="9" spans="2:7" ht="26.25" customHeight="1">
      <c r="B9" s="114" t="s">
        <v>256</v>
      </c>
      <c r="C9" s="57">
        <v>60612</v>
      </c>
      <c r="D9" s="42">
        <f>1589*GBP_ZAR</f>
        <v>33448.450000000004</v>
      </c>
      <c r="E9" s="58">
        <f t="shared" si="0"/>
        <v>94060.450000000012</v>
      </c>
      <c r="F9" s="122">
        <f t="shared" si="1"/>
        <v>1.8895229007633589</v>
      </c>
    </row>
    <row r="10" spans="2:7" ht="26.25" customHeight="1" thickBot="1">
      <c r="B10" s="115" t="s">
        <v>17</v>
      </c>
      <c r="C10" s="59">
        <v>72874</v>
      </c>
      <c r="D10" s="60">
        <f>3777*AUS_ZAR</f>
        <v>43813.2</v>
      </c>
      <c r="E10" s="61">
        <f t="shared" si="0"/>
        <v>116687.2</v>
      </c>
      <c r="F10" s="123">
        <f t="shared" si="1"/>
        <v>2.3440578545600643</v>
      </c>
    </row>
    <row r="11" spans="2:7">
      <c r="B11" s="141" t="s">
        <v>1770</v>
      </c>
      <c r="C11" s="141"/>
      <c r="D11" s="141"/>
      <c r="E11" s="141"/>
    </row>
  </sheetData>
  <mergeCells count="3">
    <mergeCell ref="B1:G3"/>
    <mergeCell ref="C4:F4"/>
    <mergeCell ref="B11:E11"/>
  </mergeCells>
  <conditionalFormatting sqref="F7:F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E8BF8-31CD-4579-A67A-0D851E2FA4A8}">
  <dimension ref="A1:J498"/>
  <sheetViews>
    <sheetView topLeftCell="A246" workbookViewId="0">
      <selection activeCell="J6" sqref="J6"/>
    </sheetView>
  </sheetViews>
  <sheetFormatPr defaultRowHeight="15"/>
  <cols>
    <col min="1" max="1" width="10.28515625" bestFit="1" customWidth="1"/>
    <col min="2" max="2" width="33.28515625" bestFit="1" customWidth="1"/>
    <col min="3" max="3" width="15" bestFit="1" customWidth="1"/>
    <col min="4" max="4" width="19.140625" bestFit="1" customWidth="1"/>
    <col min="5" max="5" width="15.42578125" bestFit="1" customWidth="1"/>
    <col min="6" max="6" width="23.140625" bestFit="1" customWidth="1"/>
    <col min="7" max="7" width="30.5703125" bestFit="1" customWidth="1"/>
  </cols>
  <sheetData>
    <row r="1" spans="1:10">
      <c r="A1" t="s">
        <v>164</v>
      </c>
      <c r="B1" t="s">
        <v>120</v>
      </c>
      <c r="C1" t="s">
        <v>1232</v>
      </c>
      <c r="D1" t="s">
        <v>165</v>
      </c>
      <c r="E1" t="s">
        <v>166</v>
      </c>
      <c r="F1" t="s">
        <v>167</v>
      </c>
      <c r="G1" t="s">
        <v>168</v>
      </c>
    </row>
    <row r="2" spans="1:10">
      <c r="A2">
        <v>1</v>
      </c>
      <c r="B2" t="s">
        <v>903</v>
      </c>
      <c r="C2" t="s">
        <v>169</v>
      </c>
      <c r="D2">
        <v>2067</v>
      </c>
      <c r="E2" t="s">
        <v>170</v>
      </c>
      <c r="F2" t="s">
        <v>171</v>
      </c>
      <c r="G2" t="s">
        <v>172</v>
      </c>
    </row>
    <row r="3" spans="1:10">
      <c r="A3">
        <v>2</v>
      </c>
      <c r="B3" t="s">
        <v>173</v>
      </c>
      <c r="C3" t="s">
        <v>174</v>
      </c>
      <c r="D3">
        <v>1788</v>
      </c>
      <c r="E3" t="s">
        <v>170</v>
      </c>
      <c r="F3" t="s">
        <v>171</v>
      </c>
      <c r="G3" t="s">
        <v>175</v>
      </c>
      <c r="I3" t="s">
        <v>1560</v>
      </c>
      <c r="J3" s="36" t="s">
        <v>1562</v>
      </c>
    </row>
    <row r="4" spans="1:10">
      <c r="A4">
        <v>3</v>
      </c>
      <c r="B4" t="s">
        <v>1144</v>
      </c>
      <c r="C4" t="s">
        <v>176</v>
      </c>
      <c r="D4">
        <v>1158</v>
      </c>
      <c r="E4" t="s">
        <v>170</v>
      </c>
      <c r="F4" t="s">
        <v>177</v>
      </c>
      <c r="G4" t="s">
        <v>178</v>
      </c>
      <c r="I4" t="s">
        <v>1566</v>
      </c>
      <c r="J4">
        <f>AVERAGE(Table_Top_S_P_500_Companies_Ranking_by_Market_Cap_as_of_Jan__1__2023[Market Cap (USD)])</f>
        <v>70.024044265593631</v>
      </c>
    </row>
    <row r="5" spans="1:10">
      <c r="A5">
        <v>4</v>
      </c>
      <c r="B5" t="s">
        <v>1144</v>
      </c>
      <c r="C5" t="s">
        <v>179</v>
      </c>
      <c r="D5">
        <v>1158</v>
      </c>
      <c r="E5" t="s">
        <v>170</v>
      </c>
      <c r="F5" t="s">
        <v>177</v>
      </c>
      <c r="G5" t="s">
        <v>178</v>
      </c>
      <c r="I5" t="s">
        <v>1760</v>
      </c>
      <c r="J5">
        <f>MEDIAN(Table_Top_S_P_500_Companies_Ranking_by_Market_Cap_as_of_Jan__1__2023[Market Cap (USD)])</f>
        <v>28.99</v>
      </c>
    </row>
    <row r="6" spans="1:10">
      <c r="A6">
        <v>5</v>
      </c>
      <c r="B6" t="s">
        <v>904</v>
      </c>
      <c r="C6" t="s">
        <v>180</v>
      </c>
      <c r="D6">
        <v>875.51</v>
      </c>
      <c r="E6" t="s">
        <v>170</v>
      </c>
      <c r="F6" t="s">
        <v>181</v>
      </c>
      <c r="G6" t="s">
        <v>182</v>
      </c>
    </row>
    <row r="7" spans="1:10">
      <c r="A7">
        <v>6</v>
      </c>
      <c r="B7" t="s">
        <v>1145</v>
      </c>
      <c r="C7" t="s">
        <v>1233</v>
      </c>
      <c r="D7">
        <v>683.1</v>
      </c>
      <c r="E7" t="s">
        <v>170</v>
      </c>
      <c r="F7" t="s">
        <v>183</v>
      </c>
      <c r="G7" t="s">
        <v>184</v>
      </c>
    </row>
    <row r="8" spans="1:10">
      <c r="A8">
        <v>7</v>
      </c>
      <c r="B8" t="s">
        <v>185</v>
      </c>
      <c r="C8" t="s">
        <v>186</v>
      </c>
      <c r="D8">
        <v>495.37</v>
      </c>
      <c r="E8" t="s">
        <v>170</v>
      </c>
      <c r="F8" t="s">
        <v>187</v>
      </c>
      <c r="G8" t="s">
        <v>188</v>
      </c>
    </row>
    <row r="9" spans="1:10">
      <c r="A9">
        <v>8</v>
      </c>
      <c r="B9" t="s">
        <v>189</v>
      </c>
      <c r="C9" t="s">
        <v>190</v>
      </c>
      <c r="D9">
        <v>461.85</v>
      </c>
      <c r="E9" t="s">
        <v>170</v>
      </c>
      <c r="F9" t="s">
        <v>187</v>
      </c>
      <c r="G9" t="s">
        <v>191</v>
      </c>
    </row>
    <row r="10" spans="1:10">
      <c r="A10">
        <v>9</v>
      </c>
      <c r="B10" t="s">
        <v>1146</v>
      </c>
      <c r="C10" t="s">
        <v>192</v>
      </c>
      <c r="D10">
        <v>454.25</v>
      </c>
      <c r="E10" t="s">
        <v>170</v>
      </c>
      <c r="F10" t="s">
        <v>193</v>
      </c>
      <c r="G10" t="s">
        <v>194</v>
      </c>
    </row>
    <row r="11" spans="1:10">
      <c r="A11">
        <v>10</v>
      </c>
      <c r="B11" t="s">
        <v>905</v>
      </c>
      <c r="C11" t="s">
        <v>195</v>
      </c>
      <c r="D11">
        <v>439.96</v>
      </c>
      <c r="E11" t="s">
        <v>170</v>
      </c>
      <c r="F11" t="s">
        <v>183</v>
      </c>
      <c r="G11" t="s">
        <v>196</v>
      </c>
    </row>
    <row r="12" spans="1:10">
      <c r="A12">
        <v>11</v>
      </c>
      <c r="B12" t="s">
        <v>906</v>
      </c>
      <c r="C12" t="s">
        <v>197</v>
      </c>
      <c r="D12">
        <v>393.34</v>
      </c>
      <c r="E12" t="s">
        <v>170</v>
      </c>
      <c r="F12" t="s">
        <v>183</v>
      </c>
      <c r="G12" t="s">
        <v>1129</v>
      </c>
    </row>
    <row r="13" spans="1:10">
      <c r="A13">
        <v>12</v>
      </c>
      <c r="B13" t="s">
        <v>907</v>
      </c>
      <c r="C13" t="s">
        <v>198</v>
      </c>
      <c r="D13">
        <v>388.97</v>
      </c>
      <c r="E13" t="s">
        <v>170</v>
      </c>
      <c r="F13" t="s">
        <v>181</v>
      </c>
      <c r="G13" t="s">
        <v>199</v>
      </c>
    </row>
    <row r="14" spans="1:10">
      <c r="A14">
        <v>13</v>
      </c>
      <c r="B14" t="s">
        <v>908</v>
      </c>
      <c r="C14" t="s">
        <v>200</v>
      </c>
      <c r="D14">
        <v>382.38</v>
      </c>
      <c r="E14" t="s">
        <v>170</v>
      </c>
      <c r="F14" t="s">
        <v>201</v>
      </c>
      <c r="G14" t="s">
        <v>202</v>
      </c>
    </row>
    <row r="15" spans="1:10">
      <c r="A15">
        <v>14</v>
      </c>
      <c r="B15" t="s">
        <v>203</v>
      </c>
      <c r="C15" t="s">
        <v>204</v>
      </c>
      <c r="D15">
        <v>364.18</v>
      </c>
      <c r="E15" t="s">
        <v>170</v>
      </c>
      <c r="F15" t="s">
        <v>171</v>
      </c>
      <c r="G15" t="s">
        <v>205</v>
      </c>
    </row>
    <row r="16" spans="1:10">
      <c r="A16">
        <v>15</v>
      </c>
      <c r="B16" t="s">
        <v>1147</v>
      </c>
      <c r="C16" t="s">
        <v>206</v>
      </c>
      <c r="D16">
        <v>359.15</v>
      </c>
      <c r="E16" t="s">
        <v>170</v>
      </c>
      <c r="F16" t="s">
        <v>201</v>
      </c>
      <c r="G16" t="s">
        <v>207</v>
      </c>
    </row>
    <row r="17" spans="1:7">
      <c r="A17">
        <v>16</v>
      </c>
      <c r="B17" t="s">
        <v>208</v>
      </c>
      <c r="C17" t="s">
        <v>209</v>
      </c>
      <c r="D17">
        <v>347.61</v>
      </c>
      <c r="E17" t="s">
        <v>170</v>
      </c>
      <c r="F17" t="s">
        <v>187</v>
      </c>
      <c r="G17" t="s">
        <v>191</v>
      </c>
    </row>
    <row r="18" spans="1:7">
      <c r="A18">
        <v>17</v>
      </c>
      <c r="B18" t="s">
        <v>210</v>
      </c>
      <c r="C18" t="s">
        <v>211</v>
      </c>
      <c r="D18">
        <v>336.43</v>
      </c>
      <c r="E18" t="s">
        <v>170</v>
      </c>
      <c r="F18" t="s">
        <v>193</v>
      </c>
      <c r="G18" t="s">
        <v>194</v>
      </c>
    </row>
    <row r="19" spans="1:7">
      <c r="A19">
        <v>18</v>
      </c>
      <c r="B19" t="s">
        <v>212</v>
      </c>
      <c r="C19" t="s">
        <v>213</v>
      </c>
      <c r="D19">
        <v>334.33</v>
      </c>
      <c r="E19" t="s">
        <v>170</v>
      </c>
      <c r="F19" t="s">
        <v>183</v>
      </c>
      <c r="G19" t="s">
        <v>196</v>
      </c>
    </row>
    <row r="20" spans="1:7">
      <c r="A20">
        <v>19</v>
      </c>
      <c r="B20" t="s">
        <v>909</v>
      </c>
      <c r="C20" t="s">
        <v>214</v>
      </c>
      <c r="D20">
        <v>321.97000000000003</v>
      </c>
      <c r="E20" t="s">
        <v>170</v>
      </c>
      <c r="F20" t="s">
        <v>181</v>
      </c>
      <c r="G20" t="s">
        <v>215</v>
      </c>
    </row>
    <row r="21" spans="1:7">
      <c r="A21">
        <v>20</v>
      </c>
      <c r="B21" t="s">
        <v>910</v>
      </c>
      <c r="C21" t="s">
        <v>216</v>
      </c>
      <c r="D21">
        <v>319.89</v>
      </c>
      <c r="E21" t="s">
        <v>170</v>
      </c>
      <c r="F21" t="s">
        <v>177</v>
      </c>
      <c r="G21" t="s">
        <v>178</v>
      </c>
    </row>
    <row r="22" spans="1:7">
      <c r="A22">
        <v>21</v>
      </c>
      <c r="B22" t="s">
        <v>911</v>
      </c>
      <c r="C22" t="s">
        <v>217</v>
      </c>
      <c r="D22">
        <v>287.63</v>
      </c>
      <c r="E22" t="s">
        <v>170</v>
      </c>
      <c r="F22" t="s">
        <v>187</v>
      </c>
      <c r="G22" t="s">
        <v>191</v>
      </c>
    </row>
    <row r="23" spans="1:7">
      <c r="A23">
        <v>22</v>
      </c>
      <c r="B23" t="s">
        <v>1148</v>
      </c>
      <c r="C23" t="s">
        <v>1234</v>
      </c>
      <c r="D23">
        <v>285.8</v>
      </c>
      <c r="E23" t="s">
        <v>170</v>
      </c>
      <c r="F23" t="s">
        <v>187</v>
      </c>
      <c r="G23" t="s">
        <v>191</v>
      </c>
    </row>
    <row r="24" spans="1:7">
      <c r="A24">
        <v>23</v>
      </c>
      <c r="B24" t="s">
        <v>912</v>
      </c>
      <c r="C24" t="s">
        <v>218</v>
      </c>
      <c r="D24">
        <v>281.3</v>
      </c>
      <c r="E24" t="s">
        <v>170</v>
      </c>
      <c r="F24" t="s">
        <v>187</v>
      </c>
      <c r="G24" t="s">
        <v>191</v>
      </c>
    </row>
    <row r="25" spans="1:7">
      <c r="A25">
        <v>24</v>
      </c>
      <c r="B25" t="s">
        <v>219</v>
      </c>
      <c r="C25" t="s">
        <v>220</v>
      </c>
      <c r="D25">
        <v>275.08</v>
      </c>
      <c r="E25" t="s">
        <v>170</v>
      </c>
      <c r="F25" t="s">
        <v>201</v>
      </c>
      <c r="G25" t="s">
        <v>1130</v>
      </c>
    </row>
    <row r="26" spans="1:7">
      <c r="A26">
        <v>25</v>
      </c>
      <c r="B26" t="s">
        <v>1149</v>
      </c>
      <c r="C26" t="s">
        <v>1235</v>
      </c>
      <c r="D26">
        <v>265.7</v>
      </c>
      <c r="E26" t="s">
        <v>170</v>
      </c>
      <c r="F26" t="s">
        <v>183</v>
      </c>
      <c r="G26" t="s">
        <v>1129</v>
      </c>
    </row>
    <row r="27" spans="1:7">
      <c r="A27">
        <v>26</v>
      </c>
      <c r="B27" t="s">
        <v>913</v>
      </c>
      <c r="C27" t="s">
        <v>221</v>
      </c>
      <c r="D27">
        <v>248.9</v>
      </c>
      <c r="E27" t="s">
        <v>170</v>
      </c>
      <c r="F27" t="s">
        <v>201</v>
      </c>
      <c r="G27" t="s">
        <v>1130</v>
      </c>
    </row>
    <row r="28" spans="1:7">
      <c r="A28">
        <v>27</v>
      </c>
      <c r="B28" t="s">
        <v>1150</v>
      </c>
      <c r="C28" t="s">
        <v>222</v>
      </c>
      <c r="D28">
        <v>231.29</v>
      </c>
      <c r="E28" t="s">
        <v>170</v>
      </c>
      <c r="F28" t="s">
        <v>171</v>
      </c>
      <c r="G28" t="s">
        <v>205</v>
      </c>
    </row>
    <row r="29" spans="1:7">
      <c r="A29">
        <v>28</v>
      </c>
      <c r="B29" t="s">
        <v>223</v>
      </c>
      <c r="C29" t="s">
        <v>224</v>
      </c>
      <c r="D29">
        <v>220.39</v>
      </c>
      <c r="E29" t="s">
        <v>170</v>
      </c>
      <c r="F29" t="s">
        <v>171</v>
      </c>
      <c r="G29" t="s">
        <v>175</v>
      </c>
    </row>
    <row r="30" spans="1:7">
      <c r="A30">
        <v>29</v>
      </c>
      <c r="B30" t="s">
        <v>914</v>
      </c>
      <c r="C30" t="s">
        <v>225</v>
      </c>
      <c r="D30">
        <v>215.98</v>
      </c>
      <c r="E30" t="s">
        <v>170</v>
      </c>
      <c r="F30" t="s">
        <v>187</v>
      </c>
      <c r="G30" t="s">
        <v>226</v>
      </c>
    </row>
    <row r="31" spans="1:7">
      <c r="A31">
        <v>30</v>
      </c>
      <c r="B31" t="s">
        <v>227</v>
      </c>
      <c r="C31" t="s">
        <v>228</v>
      </c>
      <c r="D31">
        <v>201.13</v>
      </c>
      <c r="E31" t="s">
        <v>170</v>
      </c>
      <c r="F31" t="s">
        <v>201</v>
      </c>
      <c r="G31" t="s">
        <v>202</v>
      </c>
    </row>
    <row r="32" spans="1:7">
      <c r="A32">
        <v>31</v>
      </c>
      <c r="B32" t="s">
        <v>915</v>
      </c>
      <c r="C32" t="s">
        <v>229</v>
      </c>
      <c r="D32">
        <v>196.94</v>
      </c>
      <c r="E32" t="s">
        <v>170</v>
      </c>
      <c r="F32" t="s">
        <v>171</v>
      </c>
      <c r="G32" t="s">
        <v>230</v>
      </c>
    </row>
    <row r="33" spans="1:7">
      <c r="A33">
        <v>32</v>
      </c>
      <c r="B33" t="s">
        <v>231</v>
      </c>
      <c r="C33" t="s">
        <v>232</v>
      </c>
      <c r="D33">
        <v>193.02</v>
      </c>
      <c r="E33" t="s">
        <v>170</v>
      </c>
      <c r="F33" t="s">
        <v>181</v>
      </c>
      <c r="G33" t="s">
        <v>233</v>
      </c>
    </row>
    <row r="34" spans="1:7">
      <c r="A34">
        <v>33</v>
      </c>
      <c r="B34" t="s">
        <v>1151</v>
      </c>
      <c r="C34" t="s">
        <v>1236</v>
      </c>
      <c r="D34">
        <v>191.43</v>
      </c>
      <c r="E34" t="s">
        <v>170</v>
      </c>
      <c r="F34" t="s">
        <v>187</v>
      </c>
      <c r="G34" t="s">
        <v>234</v>
      </c>
    </row>
    <row r="35" spans="1:7">
      <c r="A35">
        <v>34</v>
      </c>
      <c r="B35" t="s">
        <v>235</v>
      </c>
      <c r="C35" t="s">
        <v>236</v>
      </c>
      <c r="D35">
        <v>190.92</v>
      </c>
      <c r="E35" t="s">
        <v>170</v>
      </c>
      <c r="F35" t="s">
        <v>187</v>
      </c>
      <c r="G35" t="s">
        <v>226</v>
      </c>
    </row>
    <row r="36" spans="1:7">
      <c r="A36">
        <v>35</v>
      </c>
      <c r="B36" t="s">
        <v>916</v>
      </c>
      <c r="C36" t="s">
        <v>237</v>
      </c>
      <c r="D36">
        <v>183.07</v>
      </c>
      <c r="E36" t="s">
        <v>170</v>
      </c>
      <c r="F36" t="s">
        <v>181</v>
      </c>
      <c r="G36" t="s">
        <v>238</v>
      </c>
    </row>
    <row r="37" spans="1:7">
      <c r="A37">
        <v>36</v>
      </c>
      <c r="B37" t="s">
        <v>1152</v>
      </c>
      <c r="C37" t="s">
        <v>239</v>
      </c>
      <c r="D37">
        <v>174.18</v>
      </c>
      <c r="E37" t="s">
        <v>170</v>
      </c>
      <c r="F37" t="s">
        <v>177</v>
      </c>
      <c r="G37" t="s">
        <v>240</v>
      </c>
    </row>
    <row r="38" spans="1:7">
      <c r="A38">
        <v>37</v>
      </c>
      <c r="B38" t="s">
        <v>241</v>
      </c>
      <c r="C38" t="s">
        <v>242</v>
      </c>
      <c r="D38">
        <v>170.33</v>
      </c>
      <c r="E38" t="s">
        <v>243</v>
      </c>
      <c r="F38" t="s">
        <v>171</v>
      </c>
      <c r="G38" t="s">
        <v>244</v>
      </c>
    </row>
    <row r="39" spans="1:7">
      <c r="A39">
        <v>38</v>
      </c>
      <c r="B39" t="s">
        <v>917</v>
      </c>
      <c r="C39" t="s">
        <v>245</v>
      </c>
      <c r="D39">
        <v>166.13</v>
      </c>
      <c r="E39" t="s">
        <v>170</v>
      </c>
      <c r="F39" t="s">
        <v>246</v>
      </c>
      <c r="G39" t="s">
        <v>247</v>
      </c>
    </row>
    <row r="40" spans="1:7">
      <c r="A40">
        <v>39</v>
      </c>
      <c r="B40" t="s">
        <v>918</v>
      </c>
      <c r="C40" t="s">
        <v>248</v>
      </c>
      <c r="D40">
        <v>165.47</v>
      </c>
      <c r="E40" t="s">
        <v>170</v>
      </c>
      <c r="F40" t="s">
        <v>177</v>
      </c>
      <c r="G40" t="s">
        <v>240</v>
      </c>
    </row>
    <row r="41" spans="1:7">
      <c r="A41">
        <v>40</v>
      </c>
      <c r="B41" t="s">
        <v>249</v>
      </c>
      <c r="C41" t="s">
        <v>250</v>
      </c>
      <c r="D41">
        <v>162.24</v>
      </c>
      <c r="E41" t="s">
        <v>170</v>
      </c>
      <c r="F41" t="s">
        <v>177</v>
      </c>
      <c r="G41" t="s">
        <v>251</v>
      </c>
    </row>
    <row r="42" spans="1:7">
      <c r="A42">
        <v>41</v>
      </c>
      <c r="B42" t="s">
        <v>252</v>
      </c>
      <c r="C42" t="s">
        <v>253</v>
      </c>
      <c r="D42">
        <v>157.34</v>
      </c>
      <c r="E42" t="s">
        <v>170</v>
      </c>
      <c r="F42" t="s">
        <v>183</v>
      </c>
      <c r="G42" t="s">
        <v>1129</v>
      </c>
    </row>
    <row r="43" spans="1:7">
      <c r="A43">
        <v>42</v>
      </c>
      <c r="B43" t="s">
        <v>254</v>
      </c>
      <c r="C43" t="s">
        <v>255</v>
      </c>
      <c r="D43">
        <v>156.93</v>
      </c>
      <c r="E43" t="s">
        <v>256</v>
      </c>
      <c r="F43" t="s">
        <v>1128</v>
      </c>
      <c r="G43" t="s">
        <v>257</v>
      </c>
    </row>
    <row r="44" spans="1:7">
      <c r="A44">
        <v>43</v>
      </c>
      <c r="B44" t="s">
        <v>919</v>
      </c>
      <c r="C44" t="s">
        <v>258</v>
      </c>
      <c r="D44">
        <v>156.9</v>
      </c>
      <c r="E44" t="s">
        <v>170</v>
      </c>
      <c r="F44" t="s">
        <v>201</v>
      </c>
      <c r="G44" t="s">
        <v>1131</v>
      </c>
    </row>
    <row r="45" spans="1:7">
      <c r="A45">
        <v>44</v>
      </c>
      <c r="B45" t="s">
        <v>1153</v>
      </c>
      <c r="C45" t="s">
        <v>1237</v>
      </c>
      <c r="D45">
        <v>156.63</v>
      </c>
      <c r="E45" t="s">
        <v>170</v>
      </c>
      <c r="F45" t="s">
        <v>171</v>
      </c>
      <c r="G45" t="s">
        <v>175</v>
      </c>
    </row>
    <row r="46" spans="1:7">
      <c r="A46">
        <v>45</v>
      </c>
      <c r="B46" t="s">
        <v>1154</v>
      </c>
      <c r="C46" t="s">
        <v>259</v>
      </c>
      <c r="D46">
        <v>155.41999999999999</v>
      </c>
      <c r="E46" t="s">
        <v>170</v>
      </c>
      <c r="F46" t="s">
        <v>183</v>
      </c>
      <c r="G46" t="s">
        <v>260</v>
      </c>
    </row>
    <row r="47" spans="1:7">
      <c r="A47">
        <v>46</v>
      </c>
      <c r="B47" t="s">
        <v>261</v>
      </c>
      <c r="C47" t="s">
        <v>262</v>
      </c>
      <c r="D47">
        <v>153.78</v>
      </c>
      <c r="E47" t="s">
        <v>170</v>
      </c>
      <c r="F47" t="s">
        <v>177</v>
      </c>
      <c r="G47" t="s">
        <v>251</v>
      </c>
    </row>
    <row r="48" spans="1:7">
      <c r="A48">
        <v>47</v>
      </c>
      <c r="B48" t="s">
        <v>1155</v>
      </c>
      <c r="C48" t="s">
        <v>1238</v>
      </c>
      <c r="D48">
        <v>152.97999999999999</v>
      </c>
      <c r="E48" t="s">
        <v>170</v>
      </c>
      <c r="F48" t="s">
        <v>187</v>
      </c>
      <c r="G48" t="s">
        <v>191</v>
      </c>
    </row>
    <row r="49" spans="1:7">
      <c r="A49">
        <v>48</v>
      </c>
      <c r="B49" t="s">
        <v>920</v>
      </c>
      <c r="C49" t="s">
        <v>263</v>
      </c>
      <c r="D49">
        <v>150.36000000000001</v>
      </c>
      <c r="E49" t="s">
        <v>170</v>
      </c>
      <c r="F49" t="s">
        <v>264</v>
      </c>
      <c r="G49" t="s">
        <v>265</v>
      </c>
    </row>
    <row r="50" spans="1:7">
      <c r="A50">
        <v>49</v>
      </c>
      <c r="B50" t="s">
        <v>266</v>
      </c>
      <c r="C50" t="s">
        <v>267</v>
      </c>
      <c r="D50">
        <v>149.99</v>
      </c>
      <c r="E50" t="s">
        <v>170</v>
      </c>
      <c r="F50" t="s">
        <v>171</v>
      </c>
      <c r="G50" t="s">
        <v>205</v>
      </c>
    </row>
    <row r="51" spans="1:7">
      <c r="A51">
        <v>50</v>
      </c>
      <c r="B51" t="s">
        <v>268</v>
      </c>
      <c r="C51" t="s">
        <v>269</v>
      </c>
      <c r="D51">
        <v>148.36000000000001</v>
      </c>
      <c r="E51" t="s">
        <v>170</v>
      </c>
      <c r="F51" t="s">
        <v>264</v>
      </c>
      <c r="G51" t="s">
        <v>270</v>
      </c>
    </row>
    <row r="52" spans="1:7">
      <c r="A52">
        <v>51</v>
      </c>
      <c r="B52" t="s">
        <v>271</v>
      </c>
      <c r="C52" t="s">
        <v>272</v>
      </c>
      <c r="D52">
        <v>147.04</v>
      </c>
      <c r="E52" t="s">
        <v>170</v>
      </c>
      <c r="F52" t="s">
        <v>193</v>
      </c>
      <c r="G52" t="s">
        <v>333</v>
      </c>
    </row>
    <row r="53" spans="1:7">
      <c r="A53">
        <v>52</v>
      </c>
      <c r="B53" t="s">
        <v>921</v>
      </c>
      <c r="C53" t="s">
        <v>273</v>
      </c>
      <c r="D53">
        <v>144.08000000000001</v>
      </c>
      <c r="E53" t="s">
        <v>170</v>
      </c>
      <c r="F53" t="s">
        <v>264</v>
      </c>
      <c r="G53" t="s">
        <v>334</v>
      </c>
    </row>
    <row r="54" spans="1:7">
      <c r="A54">
        <v>53</v>
      </c>
      <c r="B54" t="s">
        <v>274</v>
      </c>
      <c r="C54" t="s">
        <v>275</v>
      </c>
      <c r="D54">
        <v>143.78</v>
      </c>
      <c r="E54" t="s">
        <v>170</v>
      </c>
      <c r="F54" t="s">
        <v>183</v>
      </c>
      <c r="G54" t="s">
        <v>260</v>
      </c>
    </row>
    <row r="55" spans="1:7">
      <c r="A55">
        <v>54</v>
      </c>
      <c r="B55" t="s">
        <v>922</v>
      </c>
      <c r="C55" t="s">
        <v>276</v>
      </c>
      <c r="D55">
        <v>139.61000000000001</v>
      </c>
      <c r="E55" t="s">
        <v>170</v>
      </c>
      <c r="F55" t="s">
        <v>187</v>
      </c>
      <c r="G55" t="s">
        <v>191</v>
      </c>
    </row>
    <row r="56" spans="1:7">
      <c r="A56">
        <v>55</v>
      </c>
      <c r="B56" t="s">
        <v>923</v>
      </c>
      <c r="C56" t="s">
        <v>277</v>
      </c>
      <c r="D56">
        <v>135.31</v>
      </c>
      <c r="E56" t="s">
        <v>170</v>
      </c>
      <c r="F56" t="s">
        <v>177</v>
      </c>
      <c r="G56" t="s">
        <v>251</v>
      </c>
    </row>
    <row r="57" spans="1:7">
      <c r="A57">
        <v>56</v>
      </c>
      <c r="B57" t="s">
        <v>924</v>
      </c>
      <c r="C57" t="s">
        <v>278</v>
      </c>
      <c r="D57">
        <v>134.78</v>
      </c>
      <c r="E57" t="s">
        <v>170</v>
      </c>
      <c r="F57" t="s">
        <v>171</v>
      </c>
      <c r="G57" t="s">
        <v>335</v>
      </c>
    </row>
    <row r="58" spans="1:7">
      <c r="A58">
        <v>57</v>
      </c>
      <c r="B58" t="s">
        <v>925</v>
      </c>
      <c r="C58" t="s">
        <v>279</v>
      </c>
      <c r="D58">
        <v>131.21</v>
      </c>
      <c r="E58" t="s">
        <v>170</v>
      </c>
      <c r="F58" t="s">
        <v>177</v>
      </c>
      <c r="G58" t="s">
        <v>240</v>
      </c>
    </row>
    <row r="59" spans="1:7">
      <c r="A59">
        <v>58</v>
      </c>
      <c r="B59" t="s">
        <v>280</v>
      </c>
      <c r="C59" t="s">
        <v>281</v>
      </c>
      <c r="D59">
        <v>128.84</v>
      </c>
      <c r="E59" t="s">
        <v>170</v>
      </c>
      <c r="F59" t="s">
        <v>264</v>
      </c>
      <c r="G59" t="s">
        <v>336</v>
      </c>
    </row>
    <row r="60" spans="1:7">
      <c r="A60">
        <v>59</v>
      </c>
      <c r="B60" t="s">
        <v>1156</v>
      </c>
      <c r="C60" t="s">
        <v>1239</v>
      </c>
      <c r="D60">
        <v>126.87</v>
      </c>
      <c r="E60" t="s">
        <v>170</v>
      </c>
      <c r="F60" t="s">
        <v>171</v>
      </c>
      <c r="G60" t="s">
        <v>244</v>
      </c>
    </row>
    <row r="61" spans="1:7">
      <c r="A61">
        <v>60</v>
      </c>
      <c r="B61" t="s">
        <v>282</v>
      </c>
      <c r="C61" t="s">
        <v>283</v>
      </c>
      <c r="D61">
        <v>126.79</v>
      </c>
      <c r="E61" t="s">
        <v>170</v>
      </c>
      <c r="F61" t="s">
        <v>264</v>
      </c>
      <c r="G61" t="s">
        <v>270</v>
      </c>
    </row>
    <row r="62" spans="1:7">
      <c r="A62">
        <v>61</v>
      </c>
      <c r="B62" t="s">
        <v>284</v>
      </c>
      <c r="C62" t="s">
        <v>285</v>
      </c>
      <c r="D62">
        <v>126.54</v>
      </c>
      <c r="E62" t="s">
        <v>170</v>
      </c>
      <c r="F62" t="s">
        <v>264</v>
      </c>
      <c r="G62" t="s">
        <v>337</v>
      </c>
    </row>
    <row r="63" spans="1:7">
      <c r="A63">
        <v>62</v>
      </c>
      <c r="B63" t="s">
        <v>926</v>
      </c>
      <c r="C63" t="s">
        <v>286</v>
      </c>
      <c r="D63">
        <v>124.41</v>
      </c>
      <c r="E63" t="s">
        <v>170</v>
      </c>
      <c r="F63" t="s">
        <v>264</v>
      </c>
      <c r="G63" t="s">
        <v>337</v>
      </c>
    </row>
    <row r="64" spans="1:7">
      <c r="A64">
        <v>63</v>
      </c>
      <c r="B64" t="s">
        <v>287</v>
      </c>
      <c r="C64" t="s">
        <v>288</v>
      </c>
      <c r="D64">
        <v>123.24</v>
      </c>
      <c r="E64" t="s">
        <v>170</v>
      </c>
      <c r="F64" t="s">
        <v>171</v>
      </c>
      <c r="G64" t="s">
        <v>205</v>
      </c>
    </row>
    <row r="65" spans="1:7">
      <c r="A65">
        <v>64</v>
      </c>
      <c r="B65" t="s">
        <v>289</v>
      </c>
      <c r="C65" t="s">
        <v>290</v>
      </c>
      <c r="D65">
        <v>122.08</v>
      </c>
      <c r="E65" t="s">
        <v>170</v>
      </c>
      <c r="F65" t="s">
        <v>187</v>
      </c>
      <c r="G65" t="s">
        <v>188</v>
      </c>
    </row>
    <row r="66" spans="1:7">
      <c r="A66">
        <v>65</v>
      </c>
      <c r="B66" t="s">
        <v>927</v>
      </c>
      <c r="C66" t="s">
        <v>291</v>
      </c>
      <c r="D66">
        <v>120.6</v>
      </c>
      <c r="E66" t="s">
        <v>170</v>
      </c>
      <c r="F66" t="s">
        <v>181</v>
      </c>
      <c r="G66" t="s">
        <v>215</v>
      </c>
    </row>
    <row r="67" spans="1:7">
      <c r="A67">
        <v>66</v>
      </c>
      <c r="B67" t="s">
        <v>928</v>
      </c>
      <c r="C67" t="s">
        <v>292</v>
      </c>
      <c r="D67">
        <v>117.24</v>
      </c>
      <c r="E67" t="s">
        <v>170</v>
      </c>
      <c r="F67" t="s">
        <v>183</v>
      </c>
      <c r="G67" t="s">
        <v>260</v>
      </c>
    </row>
    <row r="68" spans="1:7">
      <c r="A68">
        <v>67</v>
      </c>
      <c r="B68" t="s">
        <v>1157</v>
      </c>
      <c r="C68" t="s">
        <v>461</v>
      </c>
      <c r="D68">
        <v>116.45</v>
      </c>
      <c r="E68" t="s">
        <v>170</v>
      </c>
      <c r="F68" t="s">
        <v>264</v>
      </c>
      <c r="G68" t="s">
        <v>270</v>
      </c>
    </row>
    <row r="69" spans="1:7">
      <c r="A69">
        <v>68</v>
      </c>
      <c r="B69" t="s">
        <v>1158</v>
      </c>
      <c r="C69" t="s">
        <v>1240</v>
      </c>
      <c r="D69">
        <v>113.86</v>
      </c>
      <c r="E69" t="s">
        <v>170</v>
      </c>
      <c r="F69" t="s">
        <v>181</v>
      </c>
      <c r="G69" t="s">
        <v>233</v>
      </c>
    </row>
    <row r="70" spans="1:7">
      <c r="A70">
        <v>69</v>
      </c>
      <c r="B70" t="s">
        <v>293</v>
      </c>
      <c r="C70" t="s">
        <v>294</v>
      </c>
      <c r="D70">
        <v>110.31</v>
      </c>
      <c r="E70" t="s">
        <v>170</v>
      </c>
      <c r="F70" t="s">
        <v>171</v>
      </c>
      <c r="G70" t="s">
        <v>205</v>
      </c>
    </row>
    <row r="71" spans="1:7">
      <c r="A71">
        <v>70</v>
      </c>
      <c r="B71" t="s">
        <v>295</v>
      </c>
      <c r="C71" t="s">
        <v>296</v>
      </c>
      <c r="D71">
        <v>109.93</v>
      </c>
      <c r="E71" t="s">
        <v>170</v>
      </c>
      <c r="F71" t="s">
        <v>183</v>
      </c>
      <c r="G71" t="s">
        <v>196</v>
      </c>
    </row>
    <row r="72" spans="1:7">
      <c r="A72">
        <v>71</v>
      </c>
      <c r="B72" t="s">
        <v>929</v>
      </c>
      <c r="C72" t="s">
        <v>297</v>
      </c>
      <c r="D72">
        <v>109.89</v>
      </c>
      <c r="E72" t="s">
        <v>170</v>
      </c>
      <c r="F72" t="s">
        <v>171</v>
      </c>
      <c r="G72" t="s">
        <v>335</v>
      </c>
    </row>
    <row r="73" spans="1:7">
      <c r="A73">
        <v>72</v>
      </c>
      <c r="B73" t="s">
        <v>1159</v>
      </c>
      <c r="C73" t="s">
        <v>298</v>
      </c>
      <c r="D73">
        <v>109.12</v>
      </c>
      <c r="E73" t="s">
        <v>170</v>
      </c>
      <c r="F73" t="s">
        <v>183</v>
      </c>
      <c r="G73" t="s">
        <v>338</v>
      </c>
    </row>
    <row r="74" spans="1:7">
      <c r="A74">
        <v>73</v>
      </c>
      <c r="B74" t="s">
        <v>930</v>
      </c>
      <c r="C74" t="s">
        <v>299</v>
      </c>
      <c r="D74">
        <v>108.29</v>
      </c>
      <c r="E74" t="s">
        <v>170</v>
      </c>
      <c r="F74" t="s">
        <v>339</v>
      </c>
      <c r="G74" t="s">
        <v>340</v>
      </c>
    </row>
    <row r="75" spans="1:7">
      <c r="A75">
        <v>74</v>
      </c>
      <c r="B75" t="s">
        <v>931</v>
      </c>
      <c r="C75" t="s">
        <v>300</v>
      </c>
      <c r="D75">
        <v>107.68</v>
      </c>
      <c r="E75" t="s">
        <v>170</v>
      </c>
      <c r="F75" t="s">
        <v>187</v>
      </c>
      <c r="G75" t="s">
        <v>191</v>
      </c>
    </row>
    <row r="76" spans="1:7">
      <c r="A76">
        <v>75</v>
      </c>
      <c r="B76" t="s">
        <v>1160</v>
      </c>
      <c r="C76" t="s">
        <v>1241</v>
      </c>
      <c r="D76">
        <v>106.95</v>
      </c>
      <c r="E76" t="s">
        <v>170</v>
      </c>
      <c r="F76" t="s">
        <v>183</v>
      </c>
      <c r="G76" t="s">
        <v>341</v>
      </c>
    </row>
    <row r="77" spans="1:7">
      <c r="A77">
        <v>76</v>
      </c>
      <c r="B77" t="s">
        <v>301</v>
      </c>
      <c r="C77" t="s">
        <v>302</v>
      </c>
      <c r="D77">
        <v>103.38</v>
      </c>
      <c r="E77" t="s">
        <v>243</v>
      </c>
      <c r="F77" t="s">
        <v>187</v>
      </c>
      <c r="G77" t="s">
        <v>234</v>
      </c>
    </row>
    <row r="78" spans="1:7">
      <c r="A78">
        <v>77</v>
      </c>
      <c r="B78" t="s">
        <v>932</v>
      </c>
      <c r="C78" t="s">
        <v>303</v>
      </c>
      <c r="D78">
        <v>103.22</v>
      </c>
      <c r="E78" t="s">
        <v>170</v>
      </c>
      <c r="F78" t="s">
        <v>171</v>
      </c>
      <c r="G78" t="s">
        <v>205</v>
      </c>
    </row>
    <row r="79" spans="1:7">
      <c r="A79">
        <v>78</v>
      </c>
      <c r="B79" t="s">
        <v>304</v>
      </c>
      <c r="C79" t="s">
        <v>305</v>
      </c>
      <c r="D79">
        <v>101.3</v>
      </c>
      <c r="E79" t="s">
        <v>170</v>
      </c>
      <c r="F79" t="s">
        <v>187</v>
      </c>
      <c r="G79" t="s">
        <v>188</v>
      </c>
    </row>
    <row r="80" spans="1:7">
      <c r="A80">
        <v>79</v>
      </c>
      <c r="B80" t="s">
        <v>306</v>
      </c>
      <c r="C80" t="s">
        <v>307</v>
      </c>
      <c r="D80">
        <v>99.95</v>
      </c>
      <c r="E80" t="s">
        <v>170</v>
      </c>
      <c r="F80" t="s">
        <v>339</v>
      </c>
      <c r="G80" t="s">
        <v>342</v>
      </c>
    </row>
    <row r="81" spans="1:7">
      <c r="A81">
        <v>80</v>
      </c>
      <c r="B81" t="s">
        <v>933</v>
      </c>
      <c r="C81" t="s">
        <v>308</v>
      </c>
      <c r="D81">
        <v>98.59</v>
      </c>
      <c r="E81" t="s">
        <v>170</v>
      </c>
      <c r="F81" t="s">
        <v>264</v>
      </c>
      <c r="G81" t="s">
        <v>343</v>
      </c>
    </row>
    <row r="82" spans="1:7">
      <c r="A82">
        <v>81</v>
      </c>
      <c r="B82" t="s">
        <v>934</v>
      </c>
      <c r="C82" t="s">
        <v>309</v>
      </c>
      <c r="D82">
        <v>93.87</v>
      </c>
      <c r="E82" t="s">
        <v>170</v>
      </c>
      <c r="F82" t="s">
        <v>187</v>
      </c>
      <c r="G82" t="s">
        <v>344</v>
      </c>
    </row>
    <row r="83" spans="1:7">
      <c r="A83">
        <v>82</v>
      </c>
      <c r="B83" t="s">
        <v>310</v>
      </c>
      <c r="C83" t="s">
        <v>311</v>
      </c>
      <c r="D83">
        <v>92.77</v>
      </c>
      <c r="E83" t="s">
        <v>170</v>
      </c>
      <c r="F83" t="s">
        <v>264</v>
      </c>
      <c r="G83" t="s">
        <v>334</v>
      </c>
    </row>
    <row r="84" spans="1:7">
      <c r="A84">
        <v>83</v>
      </c>
      <c r="B84" t="s">
        <v>312</v>
      </c>
      <c r="C84" t="s">
        <v>313</v>
      </c>
      <c r="D84">
        <v>92.52</v>
      </c>
      <c r="E84" t="s">
        <v>170</v>
      </c>
      <c r="F84" t="s">
        <v>187</v>
      </c>
      <c r="G84" t="s">
        <v>234</v>
      </c>
    </row>
    <row r="85" spans="1:7">
      <c r="A85">
        <v>84</v>
      </c>
      <c r="B85" t="s">
        <v>935</v>
      </c>
      <c r="C85" t="s">
        <v>314</v>
      </c>
      <c r="D85">
        <v>91.98</v>
      </c>
      <c r="E85" t="s">
        <v>170</v>
      </c>
      <c r="F85" t="s">
        <v>181</v>
      </c>
      <c r="G85" t="s">
        <v>345</v>
      </c>
    </row>
    <row r="86" spans="1:7">
      <c r="A86">
        <v>85</v>
      </c>
      <c r="B86" t="s">
        <v>936</v>
      </c>
      <c r="C86" t="s">
        <v>315</v>
      </c>
      <c r="D86">
        <v>91.76</v>
      </c>
      <c r="E86" t="s">
        <v>170</v>
      </c>
      <c r="F86" t="s">
        <v>201</v>
      </c>
      <c r="G86" t="s">
        <v>346</v>
      </c>
    </row>
    <row r="87" spans="1:7">
      <c r="A87">
        <v>86</v>
      </c>
      <c r="B87" t="s">
        <v>1161</v>
      </c>
      <c r="C87" t="s">
        <v>317</v>
      </c>
      <c r="D87">
        <v>91.63</v>
      </c>
      <c r="E87" t="s">
        <v>347</v>
      </c>
      <c r="F87" t="s">
        <v>183</v>
      </c>
      <c r="G87" t="s">
        <v>348</v>
      </c>
    </row>
    <row r="88" spans="1:7">
      <c r="A88">
        <v>87</v>
      </c>
      <c r="B88" t="s">
        <v>937</v>
      </c>
      <c r="C88" t="s">
        <v>316</v>
      </c>
      <c r="D88">
        <v>88.53</v>
      </c>
      <c r="E88" t="s">
        <v>170</v>
      </c>
      <c r="F88" t="s">
        <v>201</v>
      </c>
      <c r="G88" t="s">
        <v>207</v>
      </c>
    </row>
    <row r="89" spans="1:7">
      <c r="A89">
        <v>88</v>
      </c>
      <c r="B89" t="s">
        <v>938</v>
      </c>
      <c r="C89" t="s">
        <v>317</v>
      </c>
      <c r="D89">
        <v>87.6</v>
      </c>
      <c r="E89" t="s">
        <v>170</v>
      </c>
      <c r="F89" t="s">
        <v>183</v>
      </c>
      <c r="G89" t="s">
        <v>1129</v>
      </c>
    </row>
    <row r="90" spans="1:7">
      <c r="A90">
        <v>89</v>
      </c>
      <c r="B90" t="s">
        <v>318</v>
      </c>
      <c r="C90" t="s">
        <v>319</v>
      </c>
      <c r="D90">
        <v>83.98</v>
      </c>
      <c r="E90" t="s">
        <v>170</v>
      </c>
      <c r="F90" t="s">
        <v>264</v>
      </c>
      <c r="G90" t="s">
        <v>270</v>
      </c>
    </row>
    <row r="91" spans="1:7">
      <c r="A91">
        <v>90</v>
      </c>
      <c r="B91" t="s">
        <v>939</v>
      </c>
      <c r="C91" t="s">
        <v>320</v>
      </c>
      <c r="D91">
        <v>82.74</v>
      </c>
      <c r="E91" t="s">
        <v>170</v>
      </c>
      <c r="F91" t="s">
        <v>171</v>
      </c>
      <c r="G91" t="s">
        <v>205</v>
      </c>
    </row>
    <row r="92" spans="1:7">
      <c r="A92">
        <v>91</v>
      </c>
      <c r="B92" t="s">
        <v>940</v>
      </c>
      <c r="C92" t="s">
        <v>321</v>
      </c>
      <c r="D92">
        <v>82.08</v>
      </c>
      <c r="E92" t="s">
        <v>170</v>
      </c>
      <c r="F92" t="s">
        <v>183</v>
      </c>
      <c r="G92" t="s">
        <v>1132</v>
      </c>
    </row>
    <row r="93" spans="1:7">
      <c r="A93">
        <v>92</v>
      </c>
      <c r="B93" t="s">
        <v>941</v>
      </c>
      <c r="C93" t="s">
        <v>322</v>
      </c>
      <c r="D93">
        <v>81.7</v>
      </c>
      <c r="E93" t="s">
        <v>170</v>
      </c>
      <c r="F93" t="s">
        <v>201</v>
      </c>
      <c r="G93" t="s">
        <v>1131</v>
      </c>
    </row>
    <row r="94" spans="1:7">
      <c r="A94">
        <v>93</v>
      </c>
      <c r="B94" t="s">
        <v>942</v>
      </c>
      <c r="C94" t="s">
        <v>323</v>
      </c>
      <c r="D94">
        <v>81.650000000000006</v>
      </c>
      <c r="E94" t="s">
        <v>170</v>
      </c>
      <c r="F94" t="s">
        <v>171</v>
      </c>
      <c r="G94" t="s">
        <v>349</v>
      </c>
    </row>
    <row r="95" spans="1:7">
      <c r="A95">
        <v>94</v>
      </c>
      <c r="B95" t="s">
        <v>943</v>
      </c>
      <c r="C95" t="s">
        <v>324</v>
      </c>
      <c r="D95">
        <v>81.13</v>
      </c>
      <c r="E95" t="s">
        <v>170</v>
      </c>
      <c r="F95" t="s">
        <v>183</v>
      </c>
      <c r="G95" t="s">
        <v>196</v>
      </c>
    </row>
    <row r="96" spans="1:7">
      <c r="A96">
        <v>95</v>
      </c>
      <c r="B96" t="s">
        <v>325</v>
      </c>
      <c r="C96" t="s">
        <v>326</v>
      </c>
      <c r="D96">
        <v>79.86</v>
      </c>
      <c r="E96" t="s">
        <v>170</v>
      </c>
      <c r="F96" t="s">
        <v>246</v>
      </c>
      <c r="G96" t="s">
        <v>247</v>
      </c>
    </row>
    <row r="97" spans="1:7">
      <c r="A97">
        <v>96</v>
      </c>
      <c r="B97" t="s">
        <v>944</v>
      </c>
      <c r="C97" t="s">
        <v>327</v>
      </c>
      <c r="D97">
        <v>79.53</v>
      </c>
      <c r="E97" t="s">
        <v>170</v>
      </c>
      <c r="F97" t="s">
        <v>187</v>
      </c>
      <c r="G97" t="s">
        <v>1133</v>
      </c>
    </row>
    <row r="98" spans="1:7">
      <c r="A98">
        <v>97</v>
      </c>
      <c r="B98" t="s">
        <v>1162</v>
      </c>
      <c r="C98" t="s">
        <v>1242</v>
      </c>
      <c r="D98">
        <v>78.83</v>
      </c>
      <c r="E98" t="s">
        <v>170</v>
      </c>
      <c r="F98" t="s">
        <v>181</v>
      </c>
      <c r="G98" t="s">
        <v>350</v>
      </c>
    </row>
    <row r="99" spans="1:7">
      <c r="A99">
        <v>98</v>
      </c>
      <c r="B99" t="s">
        <v>945</v>
      </c>
      <c r="C99" t="s">
        <v>328</v>
      </c>
      <c r="D99">
        <v>78.430000000000007</v>
      </c>
      <c r="E99" t="s">
        <v>170</v>
      </c>
      <c r="F99" t="s">
        <v>171</v>
      </c>
      <c r="G99" t="s">
        <v>335</v>
      </c>
    </row>
    <row r="100" spans="1:7">
      <c r="A100">
        <v>99</v>
      </c>
      <c r="B100" t="s">
        <v>329</v>
      </c>
      <c r="C100" t="s">
        <v>330</v>
      </c>
      <c r="D100">
        <v>77.739999999999995</v>
      </c>
      <c r="E100" t="s">
        <v>170</v>
      </c>
      <c r="F100" t="s">
        <v>246</v>
      </c>
      <c r="G100" t="s">
        <v>247</v>
      </c>
    </row>
    <row r="101" spans="1:7">
      <c r="A101">
        <v>100</v>
      </c>
      <c r="B101" t="s">
        <v>331</v>
      </c>
      <c r="C101" t="s">
        <v>332</v>
      </c>
      <c r="D101">
        <v>76.459999999999994</v>
      </c>
      <c r="E101" t="s">
        <v>170</v>
      </c>
      <c r="F101" t="s">
        <v>183</v>
      </c>
      <c r="G101" t="s">
        <v>348</v>
      </c>
    </row>
    <row r="102" spans="1:7">
      <c r="A102">
        <v>101</v>
      </c>
      <c r="B102" t="s">
        <v>1163</v>
      </c>
      <c r="C102" t="s">
        <v>1243</v>
      </c>
      <c r="D102">
        <v>75.81</v>
      </c>
      <c r="E102" t="s">
        <v>170</v>
      </c>
      <c r="F102" t="s">
        <v>193</v>
      </c>
      <c r="G102" t="s">
        <v>351</v>
      </c>
    </row>
    <row r="103" spans="1:7">
      <c r="A103">
        <v>102</v>
      </c>
      <c r="B103" t="s">
        <v>352</v>
      </c>
      <c r="C103" t="s">
        <v>353</v>
      </c>
      <c r="D103">
        <v>74.13</v>
      </c>
      <c r="E103" t="s">
        <v>170</v>
      </c>
      <c r="F103" t="s">
        <v>187</v>
      </c>
      <c r="G103" t="s">
        <v>1133</v>
      </c>
    </row>
    <row r="104" spans="1:7">
      <c r="A104">
        <v>103</v>
      </c>
      <c r="B104" t="s">
        <v>1164</v>
      </c>
      <c r="C104" t="s">
        <v>1244</v>
      </c>
      <c r="D104">
        <v>72.819999999999993</v>
      </c>
      <c r="E104" t="s">
        <v>170</v>
      </c>
      <c r="F104" t="s">
        <v>187</v>
      </c>
      <c r="G104" t="s">
        <v>344</v>
      </c>
    </row>
    <row r="105" spans="1:7">
      <c r="A105">
        <v>104</v>
      </c>
      <c r="B105" t="s">
        <v>946</v>
      </c>
      <c r="C105" t="s">
        <v>354</v>
      </c>
      <c r="D105">
        <v>72.81</v>
      </c>
      <c r="E105" t="s">
        <v>170</v>
      </c>
      <c r="F105" t="s">
        <v>193</v>
      </c>
      <c r="G105" t="s">
        <v>333</v>
      </c>
    </row>
    <row r="106" spans="1:7">
      <c r="A106">
        <v>105</v>
      </c>
      <c r="B106" t="s">
        <v>947</v>
      </c>
      <c r="C106" t="s">
        <v>355</v>
      </c>
      <c r="D106">
        <v>69.150000000000006</v>
      </c>
      <c r="E106" t="s">
        <v>170</v>
      </c>
      <c r="F106" t="s">
        <v>264</v>
      </c>
      <c r="G106" t="s">
        <v>334</v>
      </c>
    </row>
    <row r="107" spans="1:7">
      <c r="A107">
        <v>106</v>
      </c>
      <c r="B107" t="s">
        <v>948</v>
      </c>
      <c r="C107" t="s">
        <v>356</v>
      </c>
      <c r="D107">
        <v>68.760000000000005</v>
      </c>
      <c r="E107" t="s">
        <v>170</v>
      </c>
      <c r="F107" t="s">
        <v>187</v>
      </c>
      <c r="G107" t="s">
        <v>357</v>
      </c>
    </row>
    <row r="108" spans="1:7">
      <c r="A108">
        <v>107</v>
      </c>
      <c r="B108" t="s">
        <v>358</v>
      </c>
      <c r="C108" t="s">
        <v>359</v>
      </c>
      <c r="D108">
        <v>68.599999999999994</v>
      </c>
      <c r="E108" t="s">
        <v>170</v>
      </c>
      <c r="F108" t="s">
        <v>201</v>
      </c>
      <c r="G108" t="s">
        <v>202</v>
      </c>
    </row>
    <row r="109" spans="1:7">
      <c r="A109">
        <v>108</v>
      </c>
      <c r="B109" t="s">
        <v>949</v>
      </c>
      <c r="C109" t="s">
        <v>360</v>
      </c>
      <c r="D109">
        <v>68.430000000000007</v>
      </c>
      <c r="E109" t="s">
        <v>170</v>
      </c>
      <c r="F109" t="s">
        <v>1128</v>
      </c>
      <c r="G109" t="s">
        <v>361</v>
      </c>
    </row>
    <row r="110" spans="1:7">
      <c r="A110">
        <v>109</v>
      </c>
      <c r="B110" t="s">
        <v>950</v>
      </c>
      <c r="C110" t="s">
        <v>362</v>
      </c>
      <c r="D110">
        <v>68.38</v>
      </c>
      <c r="E110" t="s">
        <v>170</v>
      </c>
      <c r="F110" t="s">
        <v>187</v>
      </c>
      <c r="G110" t="s">
        <v>363</v>
      </c>
    </row>
    <row r="111" spans="1:7">
      <c r="A111">
        <v>110</v>
      </c>
      <c r="B111" t="s">
        <v>364</v>
      </c>
      <c r="C111" t="s">
        <v>365</v>
      </c>
      <c r="D111">
        <v>68.25</v>
      </c>
      <c r="E111" t="s">
        <v>170</v>
      </c>
      <c r="F111" t="s">
        <v>264</v>
      </c>
      <c r="G111" t="s">
        <v>270</v>
      </c>
    </row>
    <row r="112" spans="1:7">
      <c r="A112">
        <v>111</v>
      </c>
      <c r="B112" t="s">
        <v>366</v>
      </c>
      <c r="C112" t="s">
        <v>367</v>
      </c>
      <c r="D112">
        <v>68.11</v>
      </c>
      <c r="E112" t="s">
        <v>170</v>
      </c>
      <c r="F112" t="s">
        <v>264</v>
      </c>
      <c r="G112" t="s">
        <v>334</v>
      </c>
    </row>
    <row r="113" spans="1:7">
      <c r="A113">
        <v>112</v>
      </c>
      <c r="B113" t="s">
        <v>951</v>
      </c>
      <c r="C113" t="s">
        <v>368</v>
      </c>
      <c r="D113">
        <v>66.87</v>
      </c>
      <c r="E113" t="s">
        <v>170</v>
      </c>
      <c r="F113" t="s">
        <v>183</v>
      </c>
      <c r="G113" t="s">
        <v>1129</v>
      </c>
    </row>
    <row r="114" spans="1:7">
      <c r="A114">
        <v>113</v>
      </c>
      <c r="B114" t="s">
        <v>1165</v>
      </c>
      <c r="C114" t="s">
        <v>1245</v>
      </c>
      <c r="D114">
        <v>66.73</v>
      </c>
      <c r="E114" t="s">
        <v>170</v>
      </c>
      <c r="F114" t="s">
        <v>183</v>
      </c>
      <c r="G114" t="s">
        <v>1129</v>
      </c>
    </row>
    <row r="115" spans="1:7">
      <c r="A115">
        <v>114</v>
      </c>
      <c r="B115" t="s">
        <v>369</v>
      </c>
      <c r="C115" t="s">
        <v>370</v>
      </c>
      <c r="D115">
        <v>66.09</v>
      </c>
      <c r="E115" t="s">
        <v>170</v>
      </c>
      <c r="F115" t="s">
        <v>201</v>
      </c>
      <c r="G115" t="s">
        <v>207</v>
      </c>
    </row>
    <row r="116" spans="1:7">
      <c r="A116">
        <v>115</v>
      </c>
      <c r="B116" t="s">
        <v>1166</v>
      </c>
      <c r="C116" t="s">
        <v>1246</v>
      </c>
      <c r="D116">
        <v>65.900000000000006</v>
      </c>
      <c r="E116" t="s">
        <v>170</v>
      </c>
      <c r="F116" t="s">
        <v>187</v>
      </c>
      <c r="G116" t="s">
        <v>234</v>
      </c>
    </row>
    <row r="117" spans="1:7">
      <c r="A117">
        <v>116</v>
      </c>
      <c r="B117" t="s">
        <v>371</v>
      </c>
      <c r="C117" t="s">
        <v>372</v>
      </c>
      <c r="D117">
        <v>64.92</v>
      </c>
      <c r="E117" t="s">
        <v>170</v>
      </c>
      <c r="F117" t="s">
        <v>264</v>
      </c>
      <c r="G117" t="s">
        <v>336</v>
      </c>
    </row>
    <row r="118" spans="1:7">
      <c r="A118">
        <v>117</v>
      </c>
      <c r="B118" t="s">
        <v>952</v>
      </c>
      <c r="C118" t="s">
        <v>373</v>
      </c>
      <c r="D118">
        <v>64.400000000000006</v>
      </c>
      <c r="E118" t="s">
        <v>170</v>
      </c>
      <c r="F118" t="s">
        <v>264</v>
      </c>
      <c r="G118" t="s">
        <v>374</v>
      </c>
    </row>
    <row r="119" spans="1:7">
      <c r="A119">
        <v>118</v>
      </c>
      <c r="B119" t="s">
        <v>953</v>
      </c>
      <c r="C119" t="s">
        <v>375</v>
      </c>
      <c r="D119">
        <v>64.27</v>
      </c>
      <c r="E119" t="s">
        <v>170</v>
      </c>
      <c r="F119" t="s">
        <v>171</v>
      </c>
      <c r="G119" t="s">
        <v>244</v>
      </c>
    </row>
    <row r="120" spans="1:7">
      <c r="A120">
        <v>119</v>
      </c>
      <c r="B120" t="s">
        <v>954</v>
      </c>
      <c r="C120" t="s">
        <v>376</v>
      </c>
      <c r="D120">
        <v>63.36</v>
      </c>
      <c r="E120" t="s">
        <v>170</v>
      </c>
      <c r="F120" t="s">
        <v>187</v>
      </c>
      <c r="G120" t="s">
        <v>188</v>
      </c>
    </row>
    <row r="121" spans="1:7">
      <c r="A121">
        <v>120</v>
      </c>
      <c r="B121" t="s">
        <v>377</v>
      </c>
      <c r="C121" t="s">
        <v>378</v>
      </c>
      <c r="D121">
        <v>62.74</v>
      </c>
      <c r="E121" t="s">
        <v>243</v>
      </c>
      <c r="F121" t="s">
        <v>264</v>
      </c>
      <c r="G121" t="s">
        <v>334</v>
      </c>
    </row>
    <row r="122" spans="1:7">
      <c r="A122">
        <v>121</v>
      </c>
      <c r="B122" t="s">
        <v>379</v>
      </c>
      <c r="C122" t="s">
        <v>380</v>
      </c>
      <c r="D122">
        <v>61.94</v>
      </c>
      <c r="E122" t="s">
        <v>256</v>
      </c>
      <c r="F122" t="s">
        <v>183</v>
      </c>
      <c r="G122" t="s">
        <v>1132</v>
      </c>
    </row>
    <row r="123" spans="1:7">
      <c r="A123">
        <v>122</v>
      </c>
      <c r="B123" t="s">
        <v>381</v>
      </c>
      <c r="C123" t="s">
        <v>382</v>
      </c>
      <c r="D123">
        <v>61.5</v>
      </c>
      <c r="E123" t="s">
        <v>170</v>
      </c>
      <c r="F123" t="s">
        <v>1128</v>
      </c>
      <c r="G123" t="s">
        <v>257</v>
      </c>
    </row>
    <row r="124" spans="1:7">
      <c r="A124">
        <v>123</v>
      </c>
      <c r="B124" t="s">
        <v>955</v>
      </c>
      <c r="C124" t="s">
        <v>383</v>
      </c>
      <c r="D124">
        <v>61.31</v>
      </c>
      <c r="E124" t="s">
        <v>170</v>
      </c>
      <c r="F124" t="s">
        <v>339</v>
      </c>
      <c r="G124" t="s">
        <v>342</v>
      </c>
    </row>
    <row r="125" spans="1:7">
      <c r="A125">
        <v>124</v>
      </c>
      <c r="B125" t="s">
        <v>956</v>
      </c>
      <c r="C125" t="s">
        <v>384</v>
      </c>
      <c r="D125">
        <v>60.78</v>
      </c>
      <c r="E125" t="s">
        <v>170</v>
      </c>
      <c r="F125" t="s">
        <v>183</v>
      </c>
      <c r="G125" t="s">
        <v>338</v>
      </c>
    </row>
    <row r="126" spans="1:7">
      <c r="A126">
        <v>125</v>
      </c>
      <c r="B126" t="s">
        <v>957</v>
      </c>
      <c r="C126" t="s">
        <v>385</v>
      </c>
      <c r="D126">
        <v>59.89</v>
      </c>
      <c r="E126" t="s">
        <v>170</v>
      </c>
      <c r="F126" t="s">
        <v>339</v>
      </c>
      <c r="G126" t="s">
        <v>342</v>
      </c>
    </row>
    <row r="127" spans="1:7">
      <c r="A127">
        <v>126</v>
      </c>
      <c r="B127" t="s">
        <v>386</v>
      </c>
      <c r="C127" t="s">
        <v>387</v>
      </c>
      <c r="D127">
        <v>58.27</v>
      </c>
      <c r="E127" t="s">
        <v>170</v>
      </c>
      <c r="F127" t="s">
        <v>171</v>
      </c>
      <c r="G127" t="s">
        <v>349</v>
      </c>
    </row>
    <row r="128" spans="1:7">
      <c r="A128">
        <v>127</v>
      </c>
      <c r="B128" t="s">
        <v>958</v>
      </c>
      <c r="C128" t="s">
        <v>388</v>
      </c>
      <c r="D128">
        <v>58.16</v>
      </c>
      <c r="E128" t="s">
        <v>170</v>
      </c>
      <c r="F128" t="s">
        <v>183</v>
      </c>
      <c r="G128" t="s">
        <v>338</v>
      </c>
    </row>
    <row r="129" spans="1:7">
      <c r="A129">
        <v>128</v>
      </c>
      <c r="B129" t="s">
        <v>389</v>
      </c>
      <c r="C129" t="s">
        <v>390</v>
      </c>
      <c r="D129">
        <v>57.49</v>
      </c>
      <c r="E129" t="s">
        <v>170</v>
      </c>
      <c r="F129" t="s">
        <v>264</v>
      </c>
      <c r="G129" t="s">
        <v>336</v>
      </c>
    </row>
    <row r="130" spans="1:7">
      <c r="A130">
        <v>129</v>
      </c>
      <c r="B130" t="s">
        <v>391</v>
      </c>
      <c r="C130" t="s">
        <v>392</v>
      </c>
      <c r="D130">
        <v>57.39</v>
      </c>
      <c r="E130" t="s">
        <v>170</v>
      </c>
      <c r="F130" t="s">
        <v>193</v>
      </c>
      <c r="G130" t="s">
        <v>333</v>
      </c>
    </row>
    <row r="131" spans="1:7">
      <c r="A131">
        <v>130</v>
      </c>
      <c r="B131" t="s">
        <v>959</v>
      </c>
      <c r="C131" t="s">
        <v>393</v>
      </c>
      <c r="D131">
        <v>57.1</v>
      </c>
      <c r="E131" t="s">
        <v>170</v>
      </c>
      <c r="F131" t="s">
        <v>183</v>
      </c>
      <c r="G131" t="s">
        <v>394</v>
      </c>
    </row>
    <row r="132" spans="1:7">
      <c r="A132">
        <v>131</v>
      </c>
      <c r="B132" t="s">
        <v>395</v>
      </c>
      <c r="C132" t="s">
        <v>396</v>
      </c>
      <c r="D132">
        <v>57.09</v>
      </c>
      <c r="E132" t="s">
        <v>170</v>
      </c>
      <c r="F132" t="s">
        <v>183</v>
      </c>
      <c r="G132" t="s">
        <v>1129</v>
      </c>
    </row>
    <row r="133" spans="1:7">
      <c r="A133">
        <v>132</v>
      </c>
      <c r="B133" t="s">
        <v>960</v>
      </c>
      <c r="C133" t="s">
        <v>397</v>
      </c>
      <c r="D133">
        <v>55.97</v>
      </c>
      <c r="E133" t="s">
        <v>170</v>
      </c>
      <c r="F133" t="s">
        <v>264</v>
      </c>
      <c r="G133" t="s">
        <v>334</v>
      </c>
    </row>
    <row r="134" spans="1:7">
      <c r="A134">
        <v>133</v>
      </c>
      <c r="B134" t="s">
        <v>398</v>
      </c>
      <c r="C134" t="s">
        <v>399</v>
      </c>
      <c r="D134">
        <v>55.06</v>
      </c>
      <c r="E134" t="s">
        <v>170</v>
      </c>
      <c r="F134" t="s">
        <v>201</v>
      </c>
      <c r="G134" t="s">
        <v>202</v>
      </c>
    </row>
    <row r="135" spans="1:7">
      <c r="A135">
        <v>134</v>
      </c>
      <c r="B135" t="s">
        <v>961</v>
      </c>
      <c r="C135" t="s">
        <v>400</v>
      </c>
      <c r="D135">
        <v>54.59</v>
      </c>
      <c r="E135" t="s">
        <v>170</v>
      </c>
      <c r="F135" t="s">
        <v>171</v>
      </c>
      <c r="G135" t="s">
        <v>205</v>
      </c>
    </row>
    <row r="136" spans="1:7">
      <c r="A136">
        <v>135</v>
      </c>
      <c r="B136" t="s">
        <v>962</v>
      </c>
      <c r="C136" t="s">
        <v>401</v>
      </c>
      <c r="D136">
        <v>54.2</v>
      </c>
      <c r="E136" t="s">
        <v>170</v>
      </c>
      <c r="F136" t="s">
        <v>1128</v>
      </c>
      <c r="G136" t="s">
        <v>402</v>
      </c>
    </row>
    <row r="137" spans="1:7">
      <c r="A137">
        <v>136</v>
      </c>
      <c r="B137" t="s">
        <v>403</v>
      </c>
      <c r="C137" t="s">
        <v>404</v>
      </c>
      <c r="D137">
        <v>53.36</v>
      </c>
      <c r="E137" t="s">
        <v>170</v>
      </c>
      <c r="F137" t="s">
        <v>171</v>
      </c>
      <c r="G137" t="s">
        <v>349</v>
      </c>
    </row>
    <row r="138" spans="1:7">
      <c r="A138">
        <v>137</v>
      </c>
      <c r="B138" t="s">
        <v>405</v>
      </c>
      <c r="C138" t="s">
        <v>406</v>
      </c>
      <c r="D138">
        <v>53.19</v>
      </c>
      <c r="E138" t="s">
        <v>170</v>
      </c>
      <c r="F138" t="s">
        <v>187</v>
      </c>
      <c r="G138" t="s">
        <v>1134</v>
      </c>
    </row>
    <row r="139" spans="1:7">
      <c r="A139">
        <v>138</v>
      </c>
      <c r="B139" t="s">
        <v>407</v>
      </c>
      <c r="C139" t="s">
        <v>408</v>
      </c>
      <c r="D139">
        <v>53.14</v>
      </c>
      <c r="E139" t="s">
        <v>170</v>
      </c>
      <c r="F139" t="s">
        <v>193</v>
      </c>
      <c r="G139" t="s">
        <v>333</v>
      </c>
    </row>
    <row r="140" spans="1:7">
      <c r="A140">
        <v>139</v>
      </c>
      <c r="B140" t="s">
        <v>1167</v>
      </c>
      <c r="C140" t="s">
        <v>409</v>
      </c>
      <c r="D140">
        <v>52.95</v>
      </c>
      <c r="E140" t="s">
        <v>170</v>
      </c>
      <c r="F140" t="s">
        <v>201</v>
      </c>
      <c r="G140" t="s">
        <v>1130</v>
      </c>
    </row>
    <row r="141" spans="1:7">
      <c r="A141">
        <v>140</v>
      </c>
      <c r="B141" t="s">
        <v>963</v>
      </c>
      <c r="C141" t="s">
        <v>410</v>
      </c>
      <c r="D141">
        <v>52.82</v>
      </c>
      <c r="E141" t="s">
        <v>170</v>
      </c>
      <c r="F141" t="s">
        <v>181</v>
      </c>
      <c r="G141" t="s">
        <v>411</v>
      </c>
    </row>
    <row r="142" spans="1:7">
      <c r="A142">
        <v>141</v>
      </c>
      <c r="B142" t="s">
        <v>964</v>
      </c>
      <c r="C142" t="s">
        <v>412</v>
      </c>
      <c r="D142">
        <v>52.79</v>
      </c>
      <c r="E142" t="s">
        <v>170</v>
      </c>
      <c r="F142" t="s">
        <v>177</v>
      </c>
      <c r="G142" t="s">
        <v>251</v>
      </c>
    </row>
    <row r="143" spans="1:7">
      <c r="A143">
        <v>142</v>
      </c>
      <c r="B143" t="s">
        <v>965</v>
      </c>
      <c r="C143" t="s">
        <v>413</v>
      </c>
      <c r="D143">
        <v>52.47</v>
      </c>
      <c r="E143" t="s">
        <v>170</v>
      </c>
      <c r="F143" t="s">
        <v>246</v>
      </c>
      <c r="G143" t="s">
        <v>414</v>
      </c>
    </row>
    <row r="144" spans="1:7">
      <c r="A144">
        <v>143</v>
      </c>
      <c r="B144" t="s">
        <v>415</v>
      </c>
      <c r="C144" t="s">
        <v>416</v>
      </c>
      <c r="D144">
        <v>51.8</v>
      </c>
      <c r="E144" t="s">
        <v>170</v>
      </c>
      <c r="F144" t="s">
        <v>193</v>
      </c>
      <c r="G144" t="s">
        <v>417</v>
      </c>
    </row>
    <row r="145" spans="1:7">
      <c r="A145">
        <v>144</v>
      </c>
      <c r="B145" t="s">
        <v>418</v>
      </c>
      <c r="C145" t="s">
        <v>419</v>
      </c>
      <c r="D145">
        <v>51.62</v>
      </c>
      <c r="E145" t="s">
        <v>170</v>
      </c>
      <c r="F145" t="s">
        <v>183</v>
      </c>
      <c r="G145" t="s">
        <v>338</v>
      </c>
    </row>
    <row r="146" spans="1:7">
      <c r="A146">
        <v>145</v>
      </c>
      <c r="B146" t="s">
        <v>966</v>
      </c>
      <c r="C146" t="s">
        <v>420</v>
      </c>
      <c r="D146">
        <v>50.2</v>
      </c>
      <c r="E146" t="s">
        <v>170</v>
      </c>
      <c r="F146" t="s">
        <v>201</v>
      </c>
      <c r="G146" t="s">
        <v>421</v>
      </c>
    </row>
    <row r="147" spans="1:7">
      <c r="A147">
        <v>146</v>
      </c>
      <c r="B147" t="s">
        <v>422</v>
      </c>
      <c r="C147" t="s">
        <v>423</v>
      </c>
      <c r="D147">
        <v>49.95</v>
      </c>
      <c r="E147" t="s">
        <v>170</v>
      </c>
      <c r="F147" t="s">
        <v>201</v>
      </c>
      <c r="G147" t="s">
        <v>421</v>
      </c>
    </row>
    <row r="148" spans="1:7">
      <c r="A148">
        <v>147</v>
      </c>
      <c r="B148" t="s">
        <v>424</v>
      </c>
      <c r="C148" t="s">
        <v>425</v>
      </c>
      <c r="D148">
        <v>49.25</v>
      </c>
      <c r="E148" t="s">
        <v>170</v>
      </c>
      <c r="F148" t="s">
        <v>201</v>
      </c>
      <c r="G148" t="s">
        <v>426</v>
      </c>
    </row>
    <row r="149" spans="1:7">
      <c r="A149">
        <v>148</v>
      </c>
      <c r="B149" t="s">
        <v>1168</v>
      </c>
      <c r="C149" t="s">
        <v>427</v>
      </c>
      <c r="D149">
        <v>49.09</v>
      </c>
      <c r="E149" t="s">
        <v>170</v>
      </c>
      <c r="F149" t="s">
        <v>339</v>
      </c>
      <c r="G149" t="s">
        <v>340</v>
      </c>
    </row>
    <row r="150" spans="1:7">
      <c r="A150">
        <v>149</v>
      </c>
      <c r="B150" t="s">
        <v>428</v>
      </c>
      <c r="C150" t="s">
        <v>429</v>
      </c>
      <c r="D150">
        <v>49.06</v>
      </c>
      <c r="E150" t="s">
        <v>170</v>
      </c>
      <c r="F150" t="s">
        <v>193</v>
      </c>
      <c r="G150" t="s">
        <v>417</v>
      </c>
    </row>
    <row r="151" spans="1:7">
      <c r="A151">
        <v>150</v>
      </c>
      <c r="B151" t="s">
        <v>430</v>
      </c>
      <c r="C151" t="s">
        <v>431</v>
      </c>
      <c r="D151">
        <v>48.91</v>
      </c>
      <c r="E151" t="s">
        <v>170</v>
      </c>
      <c r="F151" t="s">
        <v>193</v>
      </c>
      <c r="G151" t="s">
        <v>417</v>
      </c>
    </row>
    <row r="152" spans="1:7">
      <c r="A152">
        <v>151</v>
      </c>
      <c r="B152" t="s">
        <v>967</v>
      </c>
      <c r="C152" t="s">
        <v>432</v>
      </c>
      <c r="D152">
        <v>48.72</v>
      </c>
      <c r="E152" t="s">
        <v>170</v>
      </c>
      <c r="F152" t="s">
        <v>246</v>
      </c>
      <c r="G152" t="s">
        <v>247</v>
      </c>
    </row>
    <row r="153" spans="1:7">
      <c r="A153">
        <v>152</v>
      </c>
      <c r="B153" t="s">
        <v>968</v>
      </c>
      <c r="C153" t="s">
        <v>433</v>
      </c>
      <c r="D153">
        <v>48.67</v>
      </c>
      <c r="E153" t="s">
        <v>170</v>
      </c>
      <c r="F153" t="s">
        <v>171</v>
      </c>
      <c r="G153" t="s">
        <v>175</v>
      </c>
    </row>
    <row r="154" spans="1:7">
      <c r="A154">
        <v>153</v>
      </c>
      <c r="B154" t="s">
        <v>434</v>
      </c>
      <c r="C154" t="s">
        <v>435</v>
      </c>
      <c r="D154">
        <v>48.58</v>
      </c>
      <c r="E154" t="s">
        <v>170</v>
      </c>
      <c r="F154" t="s">
        <v>246</v>
      </c>
      <c r="G154" t="s">
        <v>414</v>
      </c>
    </row>
    <row r="155" spans="1:7">
      <c r="A155">
        <v>154</v>
      </c>
      <c r="B155" t="s">
        <v>436</v>
      </c>
      <c r="C155" t="s">
        <v>437</v>
      </c>
      <c r="D155">
        <v>48.05</v>
      </c>
      <c r="E155" t="s">
        <v>170</v>
      </c>
      <c r="F155" t="s">
        <v>181</v>
      </c>
      <c r="G155" t="s">
        <v>199</v>
      </c>
    </row>
    <row r="156" spans="1:7">
      <c r="A156">
        <v>155</v>
      </c>
      <c r="B156" t="s">
        <v>969</v>
      </c>
      <c r="C156" t="s">
        <v>438</v>
      </c>
      <c r="D156">
        <v>47.13</v>
      </c>
      <c r="E156" t="s">
        <v>170</v>
      </c>
      <c r="F156" t="s">
        <v>181</v>
      </c>
      <c r="G156" t="s">
        <v>439</v>
      </c>
    </row>
    <row r="157" spans="1:7">
      <c r="A157">
        <v>156</v>
      </c>
      <c r="B157" t="s">
        <v>970</v>
      </c>
      <c r="C157" t="s">
        <v>440</v>
      </c>
      <c r="D157">
        <v>47.11</v>
      </c>
      <c r="E157" t="s">
        <v>170</v>
      </c>
      <c r="F157" t="s">
        <v>264</v>
      </c>
      <c r="G157" t="s">
        <v>334</v>
      </c>
    </row>
    <row r="158" spans="1:7">
      <c r="A158">
        <v>157</v>
      </c>
      <c r="B158" t="s">
        <v>441</v>
      </c>
      <c r="C158" t="s">
        <v>442</v>
      </c>
      <c r="D158">
        <v>46.96</v>
      </c>
      <c r="E158" t="s">
        <v>170</v>
      </c>
      <c r="F158" t="s">
        <v>181</v>
      </c>
      <c r="G158" t="s">
        <v>199</v>
      </c>
    </row>
    <row r="159" spans="1:7">
      <c r="A159">
        <v>158</v>
      </c>
      <c r="B159" t="s">
        <v>971</v>
      </c>
      <c r="C159" t="s">
        <v>443</v>
      </c>
      <c r="D159">
        <v>46.76</v>
      </c>
      <c r="E159" t="s">
        <v>170</v>
      </c>
      <c r="F159" t="s">
        <v>183</v>
      </c>
      <c r="G159" t="s">
        <v>444</v>
      </c>
    </row>
    <row r="160" spans="1:7">
      <c r="A160">
        <v>159</v>
      </c>
      <c r="B160" t="s">
        <v>445</v>
      </c>
      <c r="C160" t="s">
        <v>446</v>
      </c>
      <c r="D160">
        <v>46.54</v>
      </c>
      <c r="E160" t="s">
        <v>170</v>
      </c>
      <c r="F160" t="s">
        <v>201</v>
      </c>
      <c r="G160" t="s">
        <v>346</v>
      </c>
    </row>
    <row r="161" spans="1:7">
      <c r="A161">
        <v>160</v>
      </c>
      <c r="B161" t="s">
        <v>1169</v>
      </c>
      <c r="C161" t="s">
        <v>1247</v>
      </c>
      <c r="D161">
        <v>46.27</v>
      </c>
      <c r="E161" t="s">
        <v>170</v>
      </c>
      <c r="F161" t="s">
        <v>201</v>
      </c>
      <c r="G161" t="s">
        <v>207</v>
      </c>
    </row>
    <row r="162" spans="1:7">
      <c r="A162">
        <v>161</v>
      </c>
      <c r="B162" t="s">
        <v>447</v>
      </c>
      <c r="C162" t="s">
        <v>448</v>
      </c>
      <c r="D162">
        <v>45.92</v>
      </c>
      <c r="E162" t="s">
        <v>170</v>
      </c>
      <c r="F162" t="s">
        <v>187</v>
      </c>
      <c r="G162" t="s">
        <v>234</v>
      </c>
    </row>
    <row r="163" spans="1:7">
      <c r="A163">
        <v>162</v>
      </c>
      <c r="B163" t="s">
        <v>972</v>
      </c>
      <c r="C163" t="s">
        <v>449</v>
      </c>
      <c r="D163">
        <v>45.62</v>
      </c>
      <c r="E163" t="s">
        <v>170</v>
      </c>
      <c r="F163" t="s">
        <v>181</v>
      </c>
      <c r="G163" t="s">
        <v>411</v>
      </c>
    </row>
    <row r="164" spans="1:7">
      <c r="A164">
        <v>163</v>
      </c>
      <c r="B164" t="s">
        <v>450</v>
      </c>
      <c r="C164" t="s">
        <v>451</v>
      </c>
      <c r="D164">
        <v>45.62</v>
      </c>
      <c r="E164" t="s">
        <v>170</v>
      </c>
      <c r="F164" t="s">
        <v>264</v>
      </c>
      <c r="G164" t="s">
        <v>1135</v>
      </c>
    </row>
    <row r="165" spans="1:7">
      <c r="A165">
        <v>164</v>
      </c>
      <c r="B165" t="s">
        <v>452</v>
      </c>
      <c r="C165" t="s">
        <v>453</v>
      </c>
      <c r="D165">
        <v>45.47</v>
      </c>
      <c r="E165" t="s">
        <v>170</v>
      </c>
      <c r="F165" t="s">
        <v>171</v>
      </c>
      <c r="G165" t="s">
        <v>454</v>
      </c>
    </row>
    <row r="166" spans="1:7">
      <c r="A166">
        <v>165</v>
      </c>
      <c r="B166" t="s">
        <v>455</v>
      </c>
      <c r="C166" t="s">
        <v>456</v>
      </c>
      <c r="D166">
        <v>45.23</v>
      </c>
      <c r="E166" t="s">
        <v>170</v>
      </c>
      <c r="F166" t="s">
        <v>183</v>
      </c>
      <c r="G166" t="s">
        <v>394</v>
      </c>
    </row>
    <row r="167" spans="1:7">
      <c r="A167">
        <v>166</v>
      </c>
      <c r="B167" t="s">
        <v>457</v>
      </c>
      <c r="C167" t="s">
        <v>458</v>
      </c>
      <c r="D167">
        <v>45.15</v>
      </c>
      <c r="E167" t="s">
        <v>170</v>
      </c>
      <c r="F167" t="s">
        <v>187</v>
      </c>
      <c r="G167" t="s">
        <v>188</v>
      </c>
    </row>
    <row r="168" spans="1:7">
      <c r="A168">
        <v>167</v>
      </c>
      <c r="B168" t="s">
        <v>459</v>
      </c>
      <c r="C168" t="s">
        <v>460</v>
      </c>
      <c r="D168">
        <v>44.74</v>
      </c>
      <c r="E168" t="s">
        <v>170</v>
      </c>
      <c r="F168" t="s">
        <v>264</v>
      </c>
      <c r="G168" t="s">
        <v>265</v>
      </c>
    </row>
    <row r="169" spans="1:7">
      <c r="A169">
        <v>168</v>
      </c>
      <c r="B169" t="s">
        <v>973</v>
      </c>
      <c r="C169" t="s">
        <v>461</v>
      </c>
      <c r="D169">
        <v>44.42</v>
      </c>
      <c r="E169" t="s">
        <v>170</v>
      </c>
      <c r="F169" t="s">
        <v>187</v>
      </c>
      <c r="G169" t="s">
        <v>226</v>
      </c>
    </row>
    <row r="170" spans="1:7">
      <c r="A170">
        <v>169</v>
      </c>
      <c r="B170" t="s">
        <v>974</v>
      </c>
      <c r="C170" t="s">
        <v>462</v>
      </c>
      <c r="D170">
        <v>44.32</v>
      </c>
      <c r="E170" t="s">
        <v>170</v>
      </c>
      <c r="F170" t="s">
        <v>187</v>
      </c>
      <c r="G170" t="s">
        <v>226</v>
      </c>
    </row>
    <row r="171" spans="1:7">
      <c r="A171">
        <v>170</v>
      </c>
      <c r="B171" t="s">
        <v>975</v>
      </c>
      <c r="C171" t="s">
        <v>463</v>
      </c>
      <c r="D171">
        <v>43.97</v>
      </c>
      <c r="E171" t="s">
        <v>170</v>
      </c>
      <c r="F171" t="s">
        <v>339</v>
      </c>
      <c r="G171" t="s">
        <v>464</v>
      </c>
    </row>
    <row r="172" spans="1:7">
      <c r="A172">
        <v>171</v>
      </c>
      <c r="B172" t="s">
        <v>465</v>
      </c>
      <c r="C172" t="s">
        <v>466</v>
      </c>
      <c r="D172">
        <v>43.95</v>
      </c>
      <c r="E172" t="s">
        <v>243</v>
      </c>
      <c r="F172" t="s">
        <v>264</v>
      </c>
      <c r="G172" t="s">
        <v>467</v>
      </c>
    </row>
    <row r="173" spans="1:7">
      <c r="A173">
        <v>172</v>
      </c>
      <c r="B173" t="s">
        <v>976</v>
      </c>
      <c r="C173" t="s">
        <v>468</v>
      </c>
      <c r="D173">
        <v>43.94</v>
      </c>
      <c r="E173" t="s">
        <v>170</v>
      </c>
      <c r="F173" t="s">
        <v>183</v>
      </c>
      <c r="G173" t="s">
        <v>348</v>
      </c>
    </row>
    <row r="174" spans="1:7">
      <c r="A174">
        <v>173</v>
      </c>
      <c r="B174" t="s">
        <v>977</v>
      </c>
      <c r="C174" t="s">
        <v>469</v>
      </c>
      <c r="D174">
        <v>43.79</v>
      </c>
      <c r="E174" t="s">
        <v>170</v>
      </c>
      <c r="F174" t="s">
        <v>171</v>
      </c>
      <c r="G174" t="s">
        <v>335</v>
      </c>
    </row>
    <row r="175" spans="1:7">
      <c r="A175">
        <v>174</v>
      </c>
      <c r="B175" t="s">
        <v>470</v>
      </c>
      <c r="C175" t="s">
        <v>471</v>
      </c>
      <c r="D175">
        <v>43.72</v>
      </c>
      <c r="E175" t="s">
        <v>170</v>
      </c>
      <c r="F175" t="s">
        <v>193</v>
      </c>
      <c r="G175" t="s">
        <v>333</v>
      </c>
    </row>
    <row r="176" spans="1:7">
      <c r="A176">
        <v>175</v>
      </c>
      <c r="B176" t="s">
        <v>978</v>
      </c>
      <c r="C176" t="s">
        <v>472</v>
      </c>
      <c r="D176">
        <v>43.06</v>
      </c>
      <c r="E176" t="s">
        <v>170</v>
      </c>
      <c r="F176" t="s">
        <v>171</v>
      </c>
      <c r="G176" t="s">
        <v>230</v>
      </c>
    </row>
    <row r="177" spans="1:7">
      <c r="A177">
        <v>176</v>
      </c>
      <c r="B177" t="s">
        <v>473</v>
      </c>
      <c r="C177" t="s">
        <v>474</v>
      </c>
      <c r="D177">
        <v>42.89</v>
      </c>
      <c r="E177" t="s">
        <v>170</v>
      </c>
      <c r="F177" t="s">
        <v>246</v>
      </c>
      <c r="G177" t="s">
        <v>414</v>
      </c>
    </row>
    <row r="178" spans="1:7">
      <c r="A178">
        <v>177</v>
      </c>
      <c r="B178" t="s">
        <v>1170</v>
      </c>
      <c r="C178" t="s">
        <v>475</v>
      </c>
      <c r="D178">
        <v>42.75</v>
      </c>
      <c r="E178" t="s">
        <v>170</v>
      </c>
      <c r="F178" t="s">
        <v>201</v>
      </c>
      <c r="G178" t="s">
        <v>1136</v>
      </c>
    </row>
    <row r="179" spans="1:7">
      <c r="A179">
        <v>178</v>
      </c>
      <c r="B179" t="s">
        <v>979</v>
      </c>
      <c r="C179" t="s">
        <v>476</v>
      </c>
      <c r="D179">
        <v>42.11</v>
      </c>
      <c r="E179" t="s">
        <v>170</v>
      </c>
      <c r="F179" t="s">
        <v>1128</v>
      </c>
      <c r="G179" t="s">
        <v>477</v>
      </c>
    </row>
    <row r="180" spans="1:7">
      <c r="A180">
        <v>179</v>
      </c>
      <c r="B180" t="s">
        <v>1171</v>
      </c>
      <c r="C180" t="s">
        <v>478</v>
      </c>
      <c r="D180">
        <v>41.93</v>
      </c>
      <c r="E180" t="s">
        <v>170</v>
      </c>
      <c r="F180" t="s">
        <v>1128</v>
      </c>
      <c r="G180" t="s">
        <v>257</v>
      </c>
    </row>
    <row r="181" spans="1:7">
      <c r="A181">
        <v>180</v>
      </c>
      <c r="B181" t="s">
        <v>980</v>
      </c>
      <c r="C181" t="s">
        <v>479</v>
      </c>
      <c r="D181">
        <v>41.66</v>
      </c>
      <c r="E181" t="s">
        <v>170</v>
      </c>
      <c r="F181" t="s">
        <v>264</v>
      </c>
      <c r="G181" t="s">
        <v>343</v>
      </c>
    </row>
    <row r="182" spans="1:7">
      <c r="A182">
        <v>181</v>
      </c>
      <c r="B182" t="s">
        <v>981</v>
      </c>
      <c r="C182" t="s">
        <v>480</v>
      </c>
      <c r="D182">
        <v>40.909999999999997</v>
      </c>
      <c r="E182" t="s">
        <v>170</v>
      </c>
      <c r="F182" t="s">
        <v>181</v>
      </c>
      <c r="G182" t="s">
        <v>345</v>
      </c>
    </row>
    <row r="183" spans="1:7">
      <c r="A183">
        <v>182</v>
      </c>
      <c r="B183" t="s">
        <v>1172</v>
      </c>
      <c r="C183" t="s">
        <v>481</v>
      </c>
      <c r="D183">
        <v>40.76</v>
      </c>
      <c r="E183" t="s">
        <v>170</v>
      </c>
      <c r="F183" t="s">
        <v>264</v>
      </c>
      <c r="G183" t="s">
        <v>374</v>
      </c>
    </row>
    <row r="184" spans="1:7">
      <c r="A184">
        <v>183</v>
      </c>
      <c r="B184" t="s">
        <v>482</v>
      </c>
      <c r="C184" t="s">
        <v>483</v>
      </c>
      <c r="D184">
        <v>40.76</v>
      </c>
      <c r="E184" t="s">
        <v>170</v>
      </c>
      <c r="F184" t="s">
        <v>1128</v>
      </c>
      <c r="G184" t="s">
        <v>484</v>
      </c>
    </row>
    <row r="185" spans="1:7">
      <c r="A185">
        <v>184</v>
      </c>
      <c r="B185" t="s">
        <v>485</v>
      </c>
      <c r="C185" t="s">
        <v>486</v>
      </c>
      <c r="D185">
        <v>40.729999999999997</v>
      </c>
      <c r="E185" t="s">
        <v>170</v>
      </c>
      <c r="F185" t="s">
        <v>339</v>
      </c>
      <c r="G185" t="s">
        <v>464</v>
      </c>
    </row>
    <row r="186" spans="1:7">
      <c r="A186">
        <v>185</v>
      </c>
      <c r="B186" t="s">
        <v>982</v>
      </c>
      <c r="C186" t="s">
        <v>487</v>
      </c>
      <c r="D186">
        <v>40.67</v>
      </c>
      <c r="E186" t="s">
        <v>170</v>
      </c>
      <c r="F186" t="s">
        <v>171</v>
      </c>
      <c r="G186" t="s">
        <v>244</v>
      </c>
    </row>
    <row r="187" spans="1:7">
      <c r="A187">
        <v>186</v>
      </c>
      <c r="B187" t="s">
        <v>983</v>
      </c>
      <c r="C187" t="s">
        <v>488</v>
      </c>
      <c r="D187">
        <v>40.479999999999997</v>
      </c>
      <c r="E187" t="s">
        <v>170</v>
      </c>
      <c r="F187" t="s">
        <v>193</v>
      </c>
      <c r="G187" t="s">
        <v>489</v>
      </c>
    </row>
    <row r="188" spans="1:7">
      <c r="A188">
        <v>187</v>
      </c>
      <c r="B188" t="s">
        <v>490</v>
      </c>
      <c r="C188" t="s">
        <v>491</v>
      </c>
      <c r="D188">
        <v>40.17</v>
      </c>
      <c r="E188" t="s">
        <v>170</v>
      </c>
      <c r="F188" t="s">
        <v>193</v>
      </c>
      <c r="G188" t="s">
        <v>333</v>
      </c>
    </row>
    <row r="189" spans="1:7">
      <c r="A189">
        <v>188</v>
      </c>
      <c r="B189" t="s">
        <v>984</v>
      </c>
      <c r="C189" t="s">
        <v>373</v>
      </c>
      <c r="D189">
        <v>40.08</v>
      </c>
      <c r="E189" t="s">
        <v>170</v>
      </c>
      <c r="F189" t="s">
        <v>193</v>
      </c>
      <c r="G189" t="s">
        <v>489</v>
      </c>
    </row>
    <row r="190" spans="1:7">
      <c r="A190">
        <v>189</v>
      </c>
      <c r="B190" t="s">
        <v>985</v>
      </c>
      <c r="C190" t="s">
        <v>492</v>
      </c>
      <c r="D190">
        <v>39.950000000000003</v>
      </c>
      <c r="E190" t="s">
        <v>170</v>
      </c>
      <c r="F190" t="s">
        <v>171</v>
      </c>
      <c r="G190" t="s">
        <v>335</v>
      </c>
    </row>
    <row r="191" spans="1:7">
      <c r="A191">
        <v>190</v>
      </c>
      <c r="B191" t="s">
        <v>986</v>
      </c>
      <c r="C191" t="s">
        <v>493</v>
      </c>
      <c r="D191">
        <v>39.479999999999997</v>
      </c>
      <c r="E191" t="s">
        <v>170</v>
      </c>
      <c r="F191" t="s">
        <v>183</v>
      </c>
      <c r="G191" t="s">
        <v>1132</v>
      </c>
    </row>
    <row r="192" spans="1:7">
      <c r="A192">
        <v>191</v>
      </c>
      <c r="B192" t="s">
        <v>987</v>
      </c>
      <c r="C192" t="s">
        <v>494</v>
      </c>
      <c r="D192">
        <v>39.31</v>
      </c>
      <c r="E192" t="s">
        <v>170</v>
      </c>
      <c r="F192" t="s">
        <v>264</v>
      </c>
      <c r="G192" t="s">
        <v>270</v>
      </c>
    </row>
    <row r="193" spans="1:7">
      <c r="A193">
        <v>192</v>
      </c>
      <c r="B193" t="s">
        <v>1173</v>
      </c>
      <c r="C193" t="s">
        <v>1248</v>
      </c>
      <c r="D193">
        <v>39.26</v>
      </c>
      <c r="E193" t="s">
        <v>170</v>
      </c>
      <c r="F193" t="s">
        <v>187</v>
      </c>
      <c r="G193" t="s">
        <v>191</v>
      </c>
    </row>
    <row r="194" spans="1:7">
      <c r="A194">
        <v>193</v>
      </c>
      <c r="B194" t="s">
        <v>495</v>
      </c>
      <c r="C194" t="s">
        <v>496</v>
      </c>
      <c r="D194">
        <v>38.74</v>
      </c>
      <c r="E194" t="s">
        <v>170</v>
      </c>
      <c r="F194" t="s">
        <v>201</v>
      </c>
      <c r="G194" t="s">
        <v>1137</v>
      </c>
    </row>
    <row r="195" spans="1:7">
      <c r="A195">
        <v>194</v>
      </c>
      <c r="B195" t="s">
        <v>497</v>
      </c>
      <c r="C195" t="s">
        <v>498</v>
      </c>
      <c r="D195">
        <v>38.71</v>
      </c>
      <c r="E195" t="s">
        <v>243</v>
      </c>
      <c r="F195" t="s">
        <v>264</v>
      </c>
      <c r="G195" t="s">
        <v>334</v>
      </c>
    </row>
    <row r="196" spans="1:7">
      <c r="A196">
        <v>195</v>
      </c>
      <c r="B196" t="s">
        <v>988</v>
      </c>
      <c r="C196" t="s">
        <v>499</v>
      </c>
      <c r="D196">
        <v>38.369999999999997</v>
      </c>
      <c r="E196" t="s">
        <v>170</v>
      </c>
      <c r="F196" t="s">
        <v>246</v>
      </c>
      <c r="G196" t="s">
        <v>247</v>
      </c>
    </row>
    <row r="197" spans="1:7">
      <c r="A197">
        <v>196</v>
      </c>
      <c r="B197" t="s">
        <v>989</v>
      </c>
      <c r="C197" t="s">
        <v>500</v>
      </c>
      <c r="D197">
        <v>38.01</v>
      </c>
      <c r="E197" t="s">
        <v>170</v>
      </c>
      <c r="F197" t="s">
        <v>181</v>
      </c>
      <c r="G197" t="s">
        <v>233</v>
      </c>
    </row>
    <row r="198" spans="1:7">
      <c r="A198">
        <v>197</v>
      </c>
      <c r="B198" t="s">
        <v>501</v>
      </c>
      <c r="C198" t="s">
        <v>502</v>
      </c>
      <c r="D198">
        <v>38.01</v>
      </c>
      <c r="E198" t="s">
        <v>170</v>
      </c>
      <c r="F198" t="s">
        <v>171</v>
      </c>
      <c r="G198" t="s">
        <v>205</v>
      </c>
    </row>
    <row r="199" spans="1:7">
      <c r="A199">
        <v>198</v>
      </c>
      <c r="B199" t="s">
        <v>990</v>
      </c>
      <c r="C199" t="s">
        <v>503</v>
      </c>
      <c r="D199">
        <v>37.909999999999997</v>
      </c>
      <c r="E199" t="s">
        <v>170</v>
      </c>
      <c r="F199" t="s">
        <v>171</v>
      </c>
      <c r="G199" t="s">
        <v>175</v>
      </c>
    </row>
    <row r="200" spans="1:7">
      <c r="A200">
        <v>199</v>
      </c>
      <c r="B200" t="s">
        <v>991</v>
      </c>
      <c r="C200" t="s">
        <v>504</v>
      </c>
      <c r="D200">
        <v>37.86</v>
      </c>
      <c r="E200" t="s">
        <v>170</v>
      </c>
      <c r="F200" t="s">
        <v>187</v>
      </c>
      <c r="G200" t="s">
        <v>226</v>
      </c>
    </row>
    <row r="201" spans="1:7">
      <c r="A201">
        <v>200</v>
      </c>
      <c r="B201" t="s">
        <v>505</v>
      </c>
      <c r="C201" t="s">
        <v>506</v>
      </c>
      <c r="D201">
        <v>37.85</v>
      </c>
      <c r="E201" t="s">
        <v>170</v>
      </c>
      <c r="F201" t="s">
        <v>264</v>
      </c>
      <c r="G201" t="s">
        <v>334</v>
      </c>
    </row>
    <row r="202" spans="1:7">
      <c r="A202">
        <v>201</v>
      </c>
      <c r="B202" t="s">
        <v>1174</v>
      </c>
      <c r="C202" t="s">
        <v>609</v>
      </c>
      <c r="D202">
        <v>37.42</v>
      </c>
      <c r="E202" t="s">
        <v>170</v>
      </c>
      <c r="F202" t="s">
        <v>183</v>
      </c>
      <c r="G202" t="s">
        <v>341</v>
      </c>
    </row>
    <row r="203" spans="1:7">
      <c r="A203">
        <v>202</v>
      </c>
      <c r="B203" t="s">
        <v>992</v>
      </c>
      <c r="C203" t="s">
        <v>507</v>
      </c>
      <c r="D203">
        <v>37.29</v>
      </c>
      <c r="E203" t="s">
        <v>170</v>
      </c>
      <c r="F203" t="s">
        <v>183</v>
      </c>
      <c r="G203" t="s">
        <v>394</v>
      </c>
    </row>
    <row r="204" spans="1:7">
      <c r="A204">
        <v>203</v>
      </c>
      <c r="B204" t="s">
        <v>993</v>
      </c>
      <c r="C204" t="s">
        <v>508</v>
      </c>
      <c r="D204">
        <v>37.18</v>
      </c>
      <c r="E204" t="s">
        <v>170</v>
      </c>
      <c r="F204" t="s">
        <v>183</v>
      </c>
      <c r="G204" t="s">
        <v>338</v>
      </c>
    </row>
    <row r="205" spans="1:7">
      <c r="A205">
        <v>204</v>
      </c>
      <c r="B205" t="s">
        <v>994</v>
      </c>
      <c r="C205" t="s">
        <v>509</v>
      </c>
      <c r="D205">
        <v>36.729999999999997</v>
      </c>
      <c r="E205" t="s">
        <v>170</v>
      </c>
      <c r="F205" t="s">
        <v>181</v>
      </c>
      <c r="G205" t="s">
        <v>510</v>
      </c>
    </row>
    <row r="206" spans="1:7">
      <c r="A206">
        <v>205</v>
      </c>
      <c r="B206" t="s">
        <v>995</v>
      </c>
      <c r="C206" t="s">
        <v>511</v>
      </c>
      <c r="D206">
        <v>36.42</v>
      </c>
      <c r="E206" t="s">
        <v>347</v>
      </c>
      <c r="F206" t="s">
        <v>171</v>
      </c>
      <c r="G206" t="s">
        <v>454</v>
      </c>
    </row>
    <row r="207" spans="1:7">
      <c r="A207">
        <v>206</v>
      </c>
      <c r="B207" t="s">
        <v>512</v>
      </c>
      <c r="C207" t="s">
        <v>513</v>
      </c>
      <c r="D207">
        <v>36.24</v>
      </c>
      <c r="E207" t="s">
        <v>170</v>
      </c>
      <c r="F207" t="s">
        <v>183</v>
      </c>
      <c r="G207" t="s">
        <v>348</v>
      </c>
    </row>
    <row r="208" spans="1:7">
      <c r="A208">
        <v>207</v>
      </c>
      <c r="B208" t="s">
        <v>1175</v>
      </c>
      <c r="C208" t="s">
        <v>514</v>
      </c>
      <c r="D208">
        <v>36.08</v>
      </c>
      <c r="E208" t="s">
        <v>170</v>
      </c>
      <c r="F208" t="s">
        <v>181</v>
      </c>
      <c r="G208" t="s">
        <v>233</v>
      </c>
    </row>
    <row r="209" spans="1:7">
      <c r="A209">
        <v>208</v>
      </c>
      <c r="B209" t="s">
        <v>996</v>
      </c>
      <c r="C209" t="s">
        <v>515</v>
      </c>
      <c r="D209">
        <v>35.92</v>
      </c>
      <c r="E209" t="s">
        <v>170</v>
      </c>
      <c r="F209" t="s">
        <v>1128</v>
      </c>
      <c r="G209" t="s">
        <v>361</v>
      </c>
    </row>
    <row r="210" spans="1:7">
      <c r="A210">
        <v>209</v>
      </c>
      <c r="B210" t="s">
        <v>1176</v>
      </c>
      <c r="C210" t="s">
        <v>516</v>
      </c>
      <c r="D210">
        <v>35.729999999999997</v>
      </c>
      <c r="E210" t="s">
        <v>170</v>
      </c>
      <c r="F210" t="s">
        <v>193</v>
      </c>
      <c r="G210" t="s">
        <v>351</v>
      </c>
    </row>
    <row r="211" spans="1:7">
      <c r="A211">
        <v>210</v>
      </c>
      <c r="B211" t="s">
        <v>997</v>
      </c>
      <c r="C211" t="s">
        <v>517</v>
      </c>
      <c r="D211">
        <v>35.68</v>
      </c>
      <c r="E211" t="s">
        <v>170</v>
      </c>
      <c r="F211" t="s">
        <v>1128</v>
      </c>
      <c r="G211" t="s">
        <v>361</v>
      </c>
    </row>
    <row r="212" spans="1:7">
      <c r="A212">
        <v>211</v>
      </c>
      <c r="B212" t="s">
        <v>518</v>
      </c>
      <c r="C212" t="s">
        <v>519</v>
      </c>
      <c r="D212">
        <v>35.49</v>
      </c>
      <c r="E212" t="s">
        <v>170</v>
      </c>
      <c r="F212" t="s">
        <v>183</v>
      </c>
      <c r="G212" t="s">
        <v>196</v>
      </c>
    </row>
    <row r="213" spans="1:7">
      <c r="A213">
        <v>212</v>
      </c>
      <c r="B213" t="s">
        <v>520</v>
      </c>
      <c r="C213" t="s">
        <v>521</v>
      </c>
      <c r="D213">
        <v>34.71</v>
      </c>
      <c r="E213" t="s">
        <v>170</v>
      </c>
      <c r="F213" t="s">
        <v>1128</v>
      </c>
      <c r="G213" t="s">
        <v>522</v>
      </c>
    </row>
    <row r="214" spans="1:7">
      <c r="A214">
        <v>213</v>
      </c>
      <c r="B214" t="s">
        <v>523</v>
      </c>
      <c r="C214" t="s">
        <v>524</v>
      </c>
      <c r="D214">
        <v>34.67</v>
      </c>
      <c r="E214" t="s">
        <v>170</v>
      </c>
      <c r="F214" t="s">
        <v>264</v>
      </c>
      <c r="G214" t="s">
        <v>337</v>
      </c>
    </row>
    <row r="215" spans="1:7">
      <c r="A215">
        <v>214</v>
      </c>
      <c r="B215" t="s">
        <v>1177</v>
      </c>
      <c r="C215" t="s">
        <v>525</v>
      </c>
      <c r="D215">
        <v>34.5</v>
      </c>
      <c r="E215" t="s">
        <v>170</v>
      </c>
      <c r="F215" t="s">
        <v>264</v>
      </c>
      <c r="G215" t="s">
        <v>1138</v>
      </c>
    </row>
    <row r="216" spans="1:7">
      <c r="A216">
        <v>215</v>
      </c>
      <c r="B216" t="s">
        <v>998</v>
      </c>
      <c r="C216" t="s">
        <v>526</v>
      </c>
      <c r="D216">
        <v>34.43</v>
      </c>
      <c r="E216" t="s">
        <v>170</v>
      </c>
      <c r="F216" t="s">
        <v>171</v>
      </c>
      <c r="G216" t="s">
        <v>527</v>
      </c>
    </row>
    <row r="217" spans="1:7">
      <c r="A217">
        <v>216</v>
      </c>
      <c r="B217" t="s">
        <v>528</v>
      </c>
      <c r="C217" t="s">
        <v>529</v>
      </c>
      <c r="D217">
        <v>34.24</v>
      </c>
      <c r="E217" t="s">
        <v>170</v>
      </c>
      <c r="F217" t="s">
        <v>264</v>
      </c>
      <c r="G217" t="s">
        <v>270</v>
      </c>
    </row>
    <row r="218" spans="1:7">
      <c r="A218">
        <v>217</v>
      </c>
      <c r="B218" t="s">
        <v>999</v>
      </c>
      <c r="C218" t="s">
        <v>530</v>
      </c>
      <c r="D218">
        <v>34.17</v>
      </c>
      <c r="E218" t="s">
        <v>170</v>
      </c>
      <c r="F218" t="s">
        <v>181</v>
      </c>
      <c r="G218" t="s">
        <v>439</v>
      </c>
    </row>
    <row r="219" spans="1:7">
      <c r="A219">
        <v>218</v>
      </c>
      <c r="B219" t="s">
        <v>1000</v>
      </c>
      <c r="C219" t="s">
        <v>531</v>
      </c>
      <c r="D219">
        <v>34.130000000000003</v>
      </c>
      <c r="E219" t="s">
        <v>170</v>
      </c>
      <c r="F219" t="s">
        <v>177</v>
      </c>
      <c r="G219" t="s">
        <v>532</v>
      </c>
    </row>
    <row r="220" spans="1:7">
      <c r="A220">
        <v>219</v>
      </c>
      <c r="B220" t="s">
        <v>1001</v>
      </c>
      <c r="C220" t="s">
        <v>533</v>
      </c>
      <c r="D220">
        <v>33.99</v>
      </c>
      <c r="E220" t="s">
        <v>170</v>
      </c>
      <c r="F220" t="s">
        <v>264</v>
      </c>
      <c r="G220" t="s">
        <v>334</v>
      </c>
    </row>
    <row r="221" spans="1:7">
      <c r="A221">
        <v>220</v>
      </c>
      <c r="B221" t="s">
        <v>1002</v>
      </c>
      <c r="C221" t="s">
        <v>534</v>
      </c>
      <c r="D221">
        <v>33.979999999999997</v>
      </c>
      <c r="E221" t="s">
        <v>170</v>
      </c>
      <c r="F221" t="s">
        <v>246</v>
      </c>
      <c r="G221" t="s">
        <v>247</v>
      </c>
    </row>
    <row r="222" spans="1:7">
      <c r="A222">
        <v>221</v>
      </c>
      <c r="B222" t="s">
        <v>1003</v>
      </c>
      <c r="C222" t="s">
        <v>535</v>
      </c>
      <c r="D222">
        <v>33.770000000000003</v>
      </c>
      <c r="E222" t="s">
        <v>170</v>
      </c>
      <c r="F222" t="s">
        <v>171</v>
      </c>
      <c r="G222" t="s">
        <v>536</v>
      </c>
    </row>
    <row r="223" spans="1:7">
      <c r="A223">
        <v>222</v>
      </c>
      <c r="B223" t="s">
        <v>1178</v>
      </c>
      <c r="C223" t="s">
        <v>537</v>
      </c>
      <c r="D223">
        <v>33.619999999999997</v>
      </c>
      <c r="E223" t="s">
        <v>170</v>
      </c>
      <c r="F223" t="s">
        <v>187</v>
      </c>
      <c r="G223" t="s">
        <v>226</v>
      </c>
    </row>
    <row r="224" spans="1:7">
      <c r="A224">
        <v>223</v>
      </c>
      <c r="B224" t="s">
        <v>1179</v>
      </c>
      <c r="C224" t="s">
        <v>1235</v>
      </c>
      <c r="D224">
        <v>33.49</v>
      </c>
      <c r="E224" t="s">
        <v>170</v>
      </c>
      <c r="F224" t="s">
        <v>187</v>
      </c>
      <c r="G224" t="s">
        <v>1134</v>
      </c>
    </row>
    <row r="225" spans="1:7">
      <c r="A225">
        <v>224</v>
      </c>
      <c r="B225" t="s">
        <v>538</v>
      </c>
      <c r="C225" t="s">
        <v>539</v>
      </c>
      <c r="D225">
        <v>33.36</v>
      </c>
      <c r="E225" t="s">
        <v>170</v>
      </c>
      <c r="F225" t="s">
        <v>264</v>
      </c>
      <c r="G225" t="s">
        <v>334</v>
      </c>
    </row>
    <row r="226" spans="1:7">
      <c r="A226">
        <v>225</v>
      </c>
      <c r="B226" t="s">
        <v>1004</v>
      </c>
      <c r="C226" t="s">
        <v>540</v>
      </c>
      <c r="D226">
        <v>33.06</v>
      </c>
      <c r="E226" t="s">
        <v>170</v>
      </c>
      <c r="F226" t="s">
        <v>183</v>
      </c>
      <c r="G226" t="s">
        <v>341</v>
      </c>
    </row>
    <row r="227" spans="1:7">
      <c r="A227">
        <v>226</v>
      </c>
      <c r="B227" t="s">
        <v>1005</v>
      </c>
      <c r="C227" t="s">
        <v>541</v>
      </c>
      <c r="D227">
        <v>32.67</v>
      </c>
      <c r="E227" t="s">
        <v>170</v>
      </c>
      <c r="F227" t="s">
        <v>187</v>
      </c>
      <c r="G227" t="s">
        <v>226</v>
      </c>
    </row>
    <row r="228" spans="1:7">
      <c r="A228">
        <v>227</v>
      </c>
      <c r="B228" t="s">
        <v>1180</v>
      </c>
      <c r="C228" t="s">
        <v>1249</v>
      </c>
      <c r="D228">
        <v>32.28</v>
      </c>
      <c r="E228" t="s">
        <v>170</v>
      </c>
      <c r="F228" t="s">
        <v>187</v>
      </c>
      <c r="G228" t="s">
        <v>542</v>
      </c>
    </row>
    <row r="229" spans="1:7">
      <c r="A229">
        <v>228</v>
      </c>
      <c r="B229" t="s">
        <v>1006</v>
      </c>
      <c r="C229" t="s">
        <v>543</v>
      </c>
      <c r="D229">
        <v>32.270000000000003</v>
      </c>
      <c r="E229" t="s">
        <v>170</v>
      </c>
      <c r="F229" t="s">
        <v>264</v>
      </c>
      <c r="G229" t="s">
        <v>334</v>
      </c>
    </row>
    <row r="230" spans="1:7">
      <c r="A230">
        <v>229</v>
      </c>
      <c r="B230" t="s">
        <v>1007</v>
      </c>
      <c r="C230" t="s">
        <v>544</v>
      </c>
      <c r="D230">
        <v>31.83</v>
      </c>
      <c r="E230" t="s">
        <v>170</v>
      </c>
      <c r="F230" t="s">
        <v>201</v>
      </c>
      <c r="G230" t="s">
        <v>545</v>
      </c>
    </row>
    <row r="231" spans="1:7">
      <c r="A231">
        <v>230</v>
      </c>
      <c r="B231" t="s">
        <v>1008</v>
      </c>
      <c r="C231" t="s">
        <v>546</v>
      </c>
      <c r="D231">
        <v>31.71</v>
      </c>
      <c r="E231" t="s">
        <v>170</v>
      </c>
      <c r="F231" t="s">
        <v>264</v>
      </c>
      <c r="G231" t="s">
        <v>547</v>
      </c>
    </row>
    <row r="232" spans="1:7">
      <c r="A232">
        <v>231</v>
      </c>
      <c r="B232" t="s">
        <v>1009</v>
      </c>
      <c r="C232" t="s">
        <v>548</v>
      </c>
      <c r="D232">
        <v>31.6</v>
      </c>
      <c r="E232" t="s">
        <v>170</v>
      </c>
      <c r="F232" t="s">
        <v>187</v>
      </c>
      <c r="G232" t="s">
        <v>226</v>
      </c>
    </row>
    <row r="233" spans="1:7">
      <c r="A233">
        <v>232</v>
      </c>
      <c r="B233" t="s">
        <v>1181</v>
      </c>
      <c r="C233" t="s">
        <v>1250</v>
      </c>
      <c r="D233">
        <v>31.48</v>
      </c>
      <c r="E233" t="s">
        <v>170</v>
      </c>
      <c r="F233" t="s">
        <v>201</v>
      </c>
      <c r="G233" t="s">
        <v>1136</v>
      </c>
    </row>
    <row r="234" spans="1:7">
      <c r="A234">
        <v>233</v>
      </c>
      <c r="B234" t="s">
        <v>1010</v>
      </c>
      <c r="C234" t="s">
        <v>549</v>
      </c>
      <c r="D234">
        <v>31.33</v>
      </c>
      <c r="E234" t="s">
        <v>170</v>
      </c>
      <c r="F234" t="s">
        <v>187</v>
      </c>
      <c r="G234" t="s">
        <v>344</v>
      </c>
    </row>
    <row r="235" spans="1:7">
      <c r="A235">
        <v>234</v>
      </c>
      <c r="B235" t="s">
        <v>1182</v>
      </c>
      <c r="C235" t="s">
        <v>550</v>
      </c>
      <c r="D235">
        <v>31.3</v>
      </c>
      <c r="E235" t="s">
        <v>170</v>
      </c>
      <c r="F235" t="s">
        <v>246</v>
      </c>
      <c r="G235" t="s">
        <v>414</v>
      </c>
    </row>
    <row r="236" spans="1:7">
      <c r="A236">
        <v>235</v>
      </c>
      <c r="B236" t="s">
        <v>1011</v>
      </c>
      <c r="C236" t="s">
        <v>551</v>
      </c>
      <c r="D236">
        <v>31.24</v>
      </c>
      <c r="E236" t="s">
        <v>170</v>
      </c>
      <c r="F236" t="s">
        <v>181</v>
      </c>
      <c r="G236" t="s">
        <v>552</v>
      </c>
    </row>
    <row r="237" spans="1:7">
      <c r="A237">
        <v>236</v>
      </c>
      <c r="B237" t="s">
        <v>1012</v>
      </c>
      <c r="C237" t="s">
        <v>553</v>
      </c>
      <c r="D237">
        <v>31.02</v>
      </c>
      <c r="E237" t="s">
        <v>170</v>
      </c>
      <c r="F237" t="s">
        <v>201</v>
      </c>
      <c r="G237" t="s">
        <v>202</v>
      </c>
    </row>
    <row r="238" spans="1:7">
      <c r="A238">
        <v>237</v>
      </c>
      <c r="B238" t="s">
        <v>1013</v>
      </c>
      <c r="C238" t="s">
        <v>554</v>
      </c>
      <c r="D238">
        <v>30.97</v>
      </c>
      <c r="E238" t="s">
        <v>170</v>
      </c>
      <c r="F238" t="s">
        <v>339</v>
      </c>
      <c r="G238" t="s">
        <v>555</v>
      </c>
    </row>
    <row r="239" spans="1:7">
      <c r="A239">
        <v>238</v>
      </c>
      <c r="B239" t="s">
        <v>1014</v>
      </c>
      <c r="C239" t="s">
        <v>556</v>
      </c>
      <c r="D239">
        <v>30.59</v>
      </c>
      <c r="E239" t="s">
        <v>170</v>
      </c>
      <c r="F239" t="s">
        <v>183</v>
      </c>
      <c r="G239" t="s">
        <v>338</v>
      </c>
    </row>
    <row r="240" spans="1:7">
      <c r="A240">
        <v>239</v>
      </c>
      <c r="B240" t="s">
        <v>1015</v>
      </c>
      <c r="C240" t="s">
        <v>557</v>
      </c>
      <c r="D240">
        <v>30.56</v>
      </c>
      <c r="E240" t="s">
        <v>170</v>
      </c>
      <c r="F240" t="s">
        <v>171</v>
      </c>
      <c r="G240" t="s">
        <v>558</v>
      </c>
    </row>
    <row r="241" spans="1:7">
      <c r="A241">
        <v>240</v>
      </c>
      <c r="B241" t="s">
        <v>1016</v>
      </c>
      <c r="C241" t="s">
        <v>559</v>
      </c>
      <c r="D241">
        <v>30.5</v>
      </c>
      <c r="E241" t="s">
        <v>170</v>
      </c>
      <c r="F241" t="s">
        <v>1128</v>
      </c>
      <c r="G241" t="s">
        <v>257</v>
      </c>
    </row>
    <row r="242" spans="1:7">
      <c r="A242">
        <v>241</v>
      </c>
      <c r="B242" t="s">
        <v>1183</v>
      </c>
      <c r="C242" t="s">
        <v>1251</v>
      </c>
      <c r="D242">
        <v>30.23</v>
      </c>
      <c r="E242" t="s">
        <v>170</v>
      </c>
      <c r="F242" t="s">
        <v>339</v>
      </c>
      <c r="G242" t="s">
        <v>342</v>
      </c>
    </row>
    <row r="243" spans="1:7">
      <c r="A243">
        <v>242</v>
      </c>
      <c r="B243" t="s">
        <v>1017</v>
      </c>
      <c r="C243" t="s">
        <v>560</v>
      </c>
      <c r="D243">
        <v>30.21</v>
      </c>
      <c r="E243" t="s">
        <v>170</v>
      </c>
      <c r="F243" t="s">
        <v>339</v>
      </c>
      <c r="G243" t="s">
        <v>561</v>
      </c>
    </row>
    <row r="244" spans="1:7">
      <c r="A244">
        <v>243</v>
      </c>
      <c r="B244" t="s">
        <v>1018</v>
      </c>
      <c r="C244" t="s">
        <v>562</v>
      </c>
      <c r="D244">
        <v>29.93</v>
      </c>
      <c r="E244" t="s">
        <v>170</v>
      </c>
      <c r="F244" t="s">
        <v>264</v>
      </c>
      <c r="G244" t="s">
        <v>334</v>
      </c>
    </row>
    <row r="245" spans="1:7">
      <c r="A245">
        <v>244</v>
      </c>
      <c r="B245" t="s">
        <v>563</v>
      </c>
      <c r="C245" t="s">
        <v>564</v>
      </c>
      <c r="D245">
        <v>29.6</v>
      </c>
      <c r="E245" t="s">
        <v>170</v>
      </c>
      <c r="F245" t="s">
        <v>171</v>
      </c>
      <c r="G245" t="s">
        <v>244</v>
      </c>
    </row>
    <row r="246" spans="1:7">
      <c r="A246">
        <v>245</v>
      </c>
      <c r="B246" t="s">
        <v>1019</v>
      </c>
      <c r="C246" t="s">
        <v>565</v>
      </c>
      <c r="D246">
        <v>29.58</v>
      </c>
      <c r="E246" t="s">
        <v>170</v>
      </c>
      <c r="F246" t="s">
        <v>246</v>
      </c>
      <c r="G246" t="s">
        <v>247</v>
      </c>
    </row>
    <row r="247" spans="1:7">
      <c r="A247">
        <v>246</v>
      </c>
      <c r="B247" t="s">
        <v>1020</v>
      </c>
      <c r="C247" t="s">
        <v>566</v>
      </c>
      <c r="D247">
        <v>29.53</v>
      </c>
      <c r="E247" t="s">
        <v>170</v>
      </c>
      <c r="F247" t="s">
        <v>193</v>
      </c>
      <c r="G247" t="s">
        <v>489</v>
      </c>
    </row>
    <row r="248" spans="1:7">
      <c r="A248">
        <v>247</v>
      </c>
      <c r="B248" t="s">
        <v>567</v>
      </c>
      <c r="C248" t="s">
        <v>568</v>
      </c>
      <c r="D248">
        <v>29.33</v>
      </c>
      <c r="E248" t="s">
        <v>170</v>
      </c>
      <c r="F248" t="s">
        <v>246</v>
      </c>
      <c r="G248" t="s">
        <v>247</v>
      </c>
    </row>
    <row r="249" spans="1:7">
      <c r="A249">
        <v>248</v>
      </c>
      <c r="B249" t="s">
        <v>1021</v>
      </c>
      <c r="C249" t="s">
        <v>569</v>
      </c>
      <c r="D249">
        <v>29.27</v>
      </c>
      <c r="E249" t="s">
        <v>170</v>
      </c>
      <c r="F249" t="s">
        <v>264</v>
      </c>
      <c r="G249" t="s">
        <v>1135</v>
      </c>
    </row>
    <row r="250" spans="1:7">
      <c r="A250">
        <v>249</v>
      </c>
      <c r="B250" t="s">
        <v>1184</v>
      </c>
      <c r="C250" t="s">
        <v>544</v>
      </c>
      <c r="D250">
        <v>28.99</v>
      </c>
      <c r="E250" t="s">
        <v>170</v>
      </c>
      <c r="F250" t="s">
        <v>193</v>
      </c>
      <c r="G250" t="s">
        <v>351</v>
      </c>
    </row>
    <row r="251" spans="1:7">
      <c r="A251">
        <v>250</v>
      </c>
      <c r="B251" t="s">
        <v>570</v>
      </c>
      <c r="C251" t="s">
        <v>571</v>
      </c>
      <c r="D251">
        <v>28.85</v>
      </c>
      <c r="E251" t="s">
        <v>256</v>
      </c>
      <c r="F251" t="s">
        <v>183</v>
      </c>
      <c r="G251" t="s">
        <v>1132</v>
      </c>
    </row>
    <row r="252" spans="1:7">
      <c r="A252">
        <v>251</v>
      </c>
      <c r="B252" t="s">
        <v>572</v>
      </c>
      <c r="C252" t="s">
        <v>573</v>
      </c>
      <c r="D252">
        <v>28.46</v>
      </c>
      <c r="E252" t="s">
        <v>170</v>
      </c>
      <c r="F252" t="s">
        <v>183</v>
      </c>
      <c r="G252" t="s">
        <v>341</v>
      </c>
    </row>
    <row r="253" spans="1:7">
      <c r="A253">
        <v>252</v>
      </c>
      <c r="B253" t="s">
        <v>1022</v>
      </c>
      <c r="C253" t="s">
        <v>574</v>
      </c>
      <c r="D253">
        <v>28.09</v>
      </c>
      <c r="E253" t="s">
        <v>170</v>
      </c>
      <c r="F253" t="s">
        <v>264</v>
      </c>
      <c r="G253" t="s">
        <v>1139</v>
      </c>
    </row>
    <row r="254" spans="1:7">
      <c r="A254">
        <v>253</v>
      </c>
      <c r="B254" t="s">
        <v>1023</v>
      </c>
      <c r="C254" t="s">
        <v>575</v>
      </c>
      <c r="D254">
        <v>28.02</v>
      </c>
      <c r="E254" t="s">
        <v>170</v>
      </c>
      <c r="F254" t="s">
        <v>246</v>
      </c>
      <c r="G254" t="s">
        <v>576</v>
      </c>
    </row>
    <row r="255" spans="1:7">
      <c r="A255">
        <v>254</v>
      </c>
      <c r="B255" t="s">
        <v>1024</v>
      </c>
      <c r="C255" t="s">
        <v>577</v>
      </c>
      <c r="D255">
        <v>27.59</v>
      </c>
      <c r="E255" t="s">
        <v>170</v>
      </c>
      <c r="F255" t="s">
        <v>264</v>
      </c>
      <c r="G255" t="s">
        <v>578</v>
      </c>
    </row>
    <row r="256" spans="1:7">
      <c r="A256">
        <v>255</v>
      </c>
      <c r="B256" t="s">
        <v>579</v>
      </c>
      <c r="C256" t="s">
        <v>580</v>
      </c>
      <c r="D256">
        <v>27.52</v>
      </c>
      <c r="E256" t="s">
        <v>170</v>
      </c>
      <c r="F256" t="s">
        <v>171</v>
      </c>
      <c r="G256" t="s">
        <v>454</v>
      </c>
    </row>
    <row r="257" spans="1:7">
      <c r="A257">
        <v>256</v>
      </c>
      <c r="B257" t="s">
        <v>581</v>
      </c>
      <c r="C257" t="s">
        <v>582</v>
      </c>
      <c r="D257">
        <v>27.15</v>
      </c>
      <c r="E257" t="s">
        <v>170</v>
      </c>
      <c r="F257" t="s">
        <v>264</v>
      </c>
      <c r="G257" t="s">
        <v>1139</v>
      </c>
    </row>
    <row r="258" spans="1:7">
      <c r="A258">
        <v>257</v>
      </c>
      <c r="B258" t="s">
        <v>1185</v>
      </c>
      <c r="C258" t="s">
        <v>583</v>
      </c>
      <c r="D258">
        <v>27.09</v>
      </c>
      <c r="E258" t="s">
        <v>170</v>
      </c>
      <c r="F258" t="s">
        <v>264</v>
      </c>
      <c r="G258" t="s">
        <v>1135</v>
      </c>
    </row>
    <row r="259" spans="1:7">
      <c r="A259">
        <v>258</v>
      </c>
      <c r="B259" t="s">
        <v>1186</v>
      </c>
      <c r="C259" t="s">
        <v>1252</v>
      </c>
      <c r="D259">
        <v>27.04</v>
      </c>
      <c r="E259" t="s">
        <v>170</v>
      </c>
      <c r="F259" t="s">
        <v>1128</v>
      </c>
      <c r="G259" t="s">
        <v>257</v>
      </c>
    </row>
    <row r="260" spans="1:7">
      <c r="A260">
        <v>259</v>
      </c>
      <c r="B260" t="s">
        <v>1025</v>
      </c>
      <c r="C260" t="s">
        <v>584</v>
      </c>
      <c r="D260">
        <v>26.93</v>
      </c>
      <c r="E260" t="s">
        <v>170</v>
      </c>
      <c r="F260" t="s">
        <v>1128</v>
      </c>
      <c r="G260" t="s">
        <v>257</v>
      </c>
    </row>
    <row r="261" spans="1:7">
      <c r="A261">
        <v>260</v>
      </c>
      <c r="B261" t="s">
        <v>585</v>
      </c>
      <c r="C261" t="s">
        <v>586</v>
      </c>
      <c r="D261">
        <v>26.8</v>
      </c>
      <c r="E261" t="s">
        <v>170</v>
      </c>
      <c r="F261" t="s">
        <v>181</v>
      </c>
      <c r="G261" t="s">
        <v>552</v>
      </c>
    </row>
    <row r="262" spans="1:7">
      <c r="A262">
        <v>261</v>
      </c>
      <c r="B262" t="s">
        <v>1187</v>
      </c>
      <c r="C262" t="s">
        <v>1253</v>
      </c>
      <c r="D262">
        <v>26.76</v>
      </c>
      <c r="E262" t="s">
        <v>170</v>
      </c>
      <c r="F262" t="s">
        <v>187</v>
      </c>
      <c r="G262" t="s">
        <v>234</v>
      </c>
    </row>
    <row r="263" spans="1:7">
      <c r="A263">
        <v>262</v>
      </c>
      <c r="B263" t="s">
        <v>587</v>
      </c>
      <c r="C263" t="s">
        <v>588</v>
      </c>
      <c r="D263">
        <v>26.73</v>
      </c>
      <c r="E263" t="s">
        <v>170</v>
      </c>
      <c r="F263" t="s">
        <v>183</v>
      </c>
      <c r="G263" t="s">
        <v>196</v>
      </c>
    </row>
    <row r="264" spans="1:7">
      <c r="A264">
        <v>263</v>
      </c>
      <c r="B264" t="s">
        <v>1026</v>
      </c>
      <c r="C264" t="s">
        <v>589</v>
      </c>
      <c r="D264">
        <v>26.67</v>
      </c>
      <c r="E264" t="s">
        <v>170</v>
      </c>
      <c r="F264" t="s">
        <v>171</v>
      </c>
      <c r="G264" t="s">
        <v>244</v>
      </c>
    </row>
    <row r="265" spans="1:7">
      <c r="A265">
        <v>264</v>
      </c>
      <c r="B265" t="s">
        <v>590</v>
      </c>
      <c r="C265" t="s">
        <v>591</v>
      </c>
      <c r="D265">
        <v>26.59</v>
      </c>
      <c r="E265" t="s">
        <v>170</v>
      </c>
      <c r="F265" t="s">
        <v>264</v>
      </c>
      <c r="G265" t="s">
        <v>336</v>
      </c>
    </row>
    <row r="266" spans="1:7">
      <c r="A266">
        <v>265</v>
      </c>
      <c r="B266" t="s">
        <v>1027</v>
      </c>
      <c r="C266" t="s">
        <v>592</v>
      </c>
      <c r="D266">
        <v>26.39</v>
      </c>
      <c r="E266" t="s">
        <v>170</v>
      </c>
      <c r="F266" t="s">
        <v>171</v>
      </c>
      <c r="G266" t="s">
        <v>536</v>
      </c>
    </row>
    <row r="267" spans="1:7">
      <c r="A267">
        <v>266</v>
      </c>
      <c r="B267" t="s">
        <v>1188</v>
      </c>
      <c r="C267" t="s">
        <v>1254</v>
      </c>
      <c r="D267">
        <v>25.73</v>
      </c>
      <c r="E267" t="s">
        <v>170</v>
      </c>
      <c r="F267" t="s">
        <v>187</v>
      </c>
      <c r="G267" t="s">
        <v>344</v>
      </c>
    </row>
    <row r="268" spans="1:7">
      <c r="A268">
        <v>267</v>
      </c>
      <c r="B268" t="s">
        <v>1189</v>
      </c>
      <c r="C268" t="s">
        <v>1255</v>
      </c>
      <c r="D268">
        <v>25.31</v>
      </c>
      <c r="E268" t="s">
        <v>170</v>
      </c>
      <c r="F268" t="s">
        <v>183</v>
      </c>
      <c r="G268" t="s">
        <v>1129</v>
      </c>
    </row>
    <row r="269" spans="1:7">
      <c r="A269">
        <v>268</v>
      </c>
      <c r="B269" t="s">
        <v>593</v>
      </c>
      <c r="C269" t="s">
        <v>594</v>
      </c>
      <c r="D269">
        <v>25.18</v>
      </c>
      <c r="E269" t="s">
        <v>243</v>
      </c>
      <c r="F269" t="s">
        <v>181</v>
      </c>
      <c r="G269" t="s">
        <v>595</v>
      </c>
    </row>
    <row r="270" spans="1:7">
      <c r="A270">
        <v>269</v>
      </c>
      <c r="B270" t="s">
        <v>1190</v>
      </c>
      <c r="C270" t="s">
        <v>1256</v>
      </c>
      <c r="D270">
        <v>25.13</v>
      </c>
      <c r="E270" t="s">
        <v>170</v>
      </c>
      <c r="F270" t="s">
        <v>1128</v>
      </c>
      <c r="G270" t="s">
        <v>257</v>
      </c>
    </row>
    <row r="271" spans="1:7">
      <c r="A271">
        <v>270</v>
      </c>
      <c r="B271" t="s">
        <v>596</v>
      </c>
      <c r="C271" t="s">
        <v>597</v>
      </c>
      <c r="D271">
        <v>25</v>
      </c>
      <c r="E271" t="s">
        <v>170</v>
      </c>
      <c r="F271" t="s">
        <v>201</v>
      </c>
      <c r="G271" t="s">
        <v>421</v>
      </c>
    </row>
    <row r="272" spans="1:7">
      <c r="A272">
        <v>271</v>
      </c>
      <c r="B272" t="s">
        <v>598</v>
      </c>
      <c r="C272" t="s">
        <v>599</v>
      </c>
      <c r="D272">
        <v>24.85</v>
      </c>
      <c r="E272" t="s">
        <v>170</v>
      </c>
      <c r="F272" t="s">
        <v>181</v>
      </c>
      <c r="G272" t="s">
        <v>411</v>
      </c>
    </row>
    <row r="273" spans="1:7">
      <c r="A273">
        <v>272</v>
      </c>
      <c r="B273" t="s">
        <v>1191</v>
      </c>
      <c r="C273" t="s">
        <v>1257</v>
      </c>
      <c r="D273">
        <v>24.78</v>
      </c>
      <c r="E273" t="s">
        <v>170</v>
      </c>
      <c r="F273" t="s">
        <v>339</v>
      </c>
      <c r="G273" t="s">
        <v>600</v>
      </c>
    </row>
    <row r="274" spans="1:7">
      <c r="A274">
        <v>273</v>
      </c>
      <c r="B274" t="s">
        <v>1028</v>
      </c>
      <c r="C274" t="s">
        <v>601</v>
      </c>
      <c r="D274">
        <v>24.63</v>
      </c>
      <c r="E274" t="s">
        <v>170</v>
      </c>
      <c r="F274" t="s">
        <v>264</v>
      </c>
      <c r="G274" t="s">
        <v>602</v>
      </c>
    </row>
    <row r="275" spans="1:7">
      <c r="A275">
        <v>274</v>
      </c>
      <c r="B275" t="s">
        <v>603</v>
      </c>
      <c r="C275" t="s">
        <v>604</v>
      </c>
      <c r="D275">
        <v>24.55</v>
      </c>
      <c r="E275" t="s">
        <v>170</v>
      </c>
      <c r="F275" t="s">
        <v>246</v>
      </c>
      <c r="G275" t="s">
        <v>247</v>
      </c>
    </row>
    <row r="276" spans="1:7">
      <c r="A276">
        <v>275</v>
      </c>
      <c r="B276" t="s">
        <v>605</v>
      </c>
      <c r="C276" t="s">
        <v>606</v>
      </c>
      <c r="D276">
        <v>24.49</v>
      </c>
      <c r="E276" t="s">
        <v>170</v>
      </c>
      <c r="F276" t="s">
        <v>181</v>
      </c>
      <c r="G276" t="s">
        <v>411</v>
      </c>
    </row>
    <row r="277" spans="1:7">
      <c r="A277">
        <v>276</v>
      </c>
      <c r="B277" t="s">
        <v>1029</v>
      </c>
      <c r="C277" t="s">
        <v>607</v>
      </c>
      <c r="D277">
        <v>24.37</v>
      </c>
      <c r="E277" t="s">
        <v>170</v>
      </c>
      <c r="F277" t="s">
        <v>183</v>
      </c>
      <c r="G277" t="s">
        <v>341</v>
      </c>
    </row>
    <row r="278" spans="1:7">
      <c r="A278">
        <v>277</v>
      </c>
      <c r="B278" t="s">
        <v>608</v>
      </c>
      <c r="C278" t="s">
        <v>609</v>
      </c>
      <c r="D278">
        <v>24.32</v>
      </c>
      <c r="E278" t="s">
        <v>170</v>
      </c>
      <c r="F278" t="s">
        <v>201</v>
      </c>
      <c r="G278" t="s">
        <v>421</v>
      </c>
    </row>
    <row r="279" spans="1:7">
      <c r="A279">
        <v>278</v>
      </c>
      <c r="B279" t="s">
        <v>610</v>
      </c>
      <c r="C279" t="s">
        <v>611</v>
      </c>
      <c r="D279">
        <v>24.3</v>
      </c>
      <c r="E279" t="s">
        <v>170</v>
      </c>
      <c r="F279" t="s">
        <v>171</v>
      </c>
      <c r="G279" t="s">
        <v>244</v>
      </c>
    </row>
    <row r="280" spans="1:7">
      <c r="A280">
        <v>279</v>
      </c>
      <c r="B280" t="s">
        <v>1030</v>
      </c>
      <c r="C280" t="s">
        <v>612</v>
      </c>
      <c r="D280">
        <v>24.12</v>
      </c>
      <c r="E280" t="s">
        <v>170</v>
      </c>
      <c r="F280" t="s">
        <v>183</v>
      </c>
      <c r="G280" t="s">
        <v>444</v>
      </c>
    </row>
    <row r="281" spans="1:7">
      <c r="A281">
        <v>280</v>
      </c>
      <c r="B281" t="s">
        <v>1031</v>
      </c>
      <c r="C281" t="s">
        <v>613</v>
      </c>
      <c r="D281">
        <v>24.03</v>
      </c>
      <c r="E281" t="s">
        <v>170</v>
      </c>
      <c r="F281" t="s">
        <v>246</v>
      </c>
      <c r="G281" t="s">
        <v>414</v>
      </c>
    </row>
    <row r="282" spans="1:7">
      <c r="A282">
        <v>281</v>
      </c>
      <c r="B282" t="s">
        <v>1192</v>
      </c>
      <c r="C282" t="s">
        <v>614</v>
      </c>
      <c r="D282">
        <v>23.9</v>
      </c>
      <c r="E282" t="s">
        <v>170</v>
      </c>
      <c r="F282" t="s">
        <v>193</v>
      </c>
      <c r="G282" t="s">
        <v>333</v>
      </c>
    </row>
    <row r="283" spans="1:7">
      <c r="A283">
        <v>282</v>
      </c>
      <c r="B283" t="s">
        <v>1193</v>
      </c>
      <c r="C283" t="s">
        <v>615</v>
      </c>
      <c r="D283">
        <v>23.87</v>
      </c>
      <c r="E283" t="s">
        <v>170</v>
      </c>
      <c r="F283" t="s">
        <v>181</v>
      </c>
      <c r="G283" t="s">
        <v>411</v>
      </c>
    </row>
    <row r="284" spans="1:7">
      <c r="A284">
        <v>283</v>
      </c>
      <c r="B284" t="s">
        <v>1032</v>
      </c>
      <c r="C284" t="s">
        <v>616</v>
      </c>
      <c r="D284">
        <v>23.8</v>
      </c>
      <c r="E284" t="s">
        <v>170</v>
      </c>
      <c r="F284" t="s">
        <v>264</v>
      </c>
      <c r="G284" t="s">
        <v>578</v>
      </c>
    </row>
    <row r="285" spans="1:7">
      <c r="A285">
        <v>284</v>
      </c>
      <c r="B285" t="s">
        <v>1033</v>
      </c>
      <c r="C285" t="s">
        <v>617</v>
      </c>
      <c r="D285">
        <v>23.65</v>
      </c>
      <c r="E285" t="s">
        <v>170</v>
      </c>
      <c r="F285" t="s">
        <v>339</v>
      </c>
      <c r="G285" t="s">
        <v>561</v>
      </c>
    </row>
    <row r="286" spans="1:7">
      <c r="A286">
        <v>285</v>
      </c>
      <c r="B286" t="s">
        <v>618</v>
      </c>
      <c r="C286" t="s">
        <v>619</v>
      </c>
      <c r="D286">
        <v>23.27</v>
      </c>
      <c r="E286" t="s">
        <v>170</v>
      </c>
      <c r="F286" t="s">
        <v>1128</v>
      </c>
      <c r="G286" t="s">
        <v>1140</v>
      </c>
    </row>
    <row r="287" spans="1:7">
      <c r="A287">
        <v>286</v>
      </c>
      <c r="B287" t="s">
        <v>620</v>
      </c>
      <c r="C287" t="s">
        <v>621</v>
      </c>
      <c r="D287">
        <v>23.13</v>
      </c>
      <c r="E287" t="s">
        <v>170</v>
      </c>
      <c r="F287" t="s">
        <v>339</v>
      </c>
      <c r="G287" t="s">
        <v>622</v>
      </c>
    </row>
    <row r="288" spans="1:7">
      <c r="A288">
        <v>287</v>
      </c>
      <c r="B288" t="s">
        <v>1034</v>
      </c>
      <c r="C288" t="s">
        <v>623</v>
      </c>
      <c r="D288">
        <v>23.07</v>
      </c>
      <c r="E288" t="s">
        <v>170</v>
      </c>
      <c r="F288" t="s">
        <v>183</v>
      </c>
      <c r="G288" t="s">
        <v>260</v>
      </c>
    </row>
    <row r="289" spans="1:7">
      <c r="A289">
        <v>288</v>
      </c>
      <c r="B289" t="s">
        <v>624</v>
      </c>
      <c r="C289" t="s">
        <v>625</v>
      </c>
      <c r="D289">
        <v>23.02</v>
      </c>
      <c r="E289" t="s">
        <v>170</v>
      </c>
      <c r="F289" t="s">
        <v>246</v>
      </c>
      <c r="G289" t="s">
        <v>414</v>
      </c>
    </row>
    <row r="290" spans="1:7">
      <c r="A290">
        <v>289</v>
      </c>
      <c r="B290" t="s">
        <v>626</v>
      </c>
      <c r="C290" t="s">
        <v>627</v>
      </c>
      <c r="D290">
        <v>22.88</v>
      </c>
      <c r="E290" t="s">
        <v>170</v>
      </c>
      <c r="F290" t="s">
        <v>246</v>
      </c>
      <c r="G290" t="s">
        <v>247</v>
      </c>
    </row>
    <row r="291" spans="1:7">
      <c r="A291">
        <v>290</v>
      </c>
      <c r="B291" t="s">
        <v>1194</v>
      </c>
      <c r="C291" t="s">
        <v>1258</v>
      </c>
      <c r="D291">
        <v>22.87</v>
      </c>
      <c r="E291" t="s">
        <v>170</v>
      </c>
      <c r="F291" t="s">
        <v>181</v>
      </c>
      <c r="G291" t="s">
        <v>182</v>
      </c>
    </row>
    <row r="292" spans="1:7">
      <c r="A292">
        <v>291</v>
      </c>
      <c r="B292" t="s">
        <v>628</v>
      </c>
      <c r="C292" t="s">
        <v>629</v>
      </c>
      <c r="D292">
        <v>22.83</v>
      </c>
      <c r="E292" t="s">
        <v>170</v>
      </c>
      <c r="F292" t="s">
        <v>246</v>
      </c>
      <c r="G292" t="s">
        <v>247</v>
      </c>
    </row>
    <row r="293" spans="1:7">
      <c r="A293">
        <v>292</v>
      </c>
      <c r="B293" t="s">
        <v>630</v>
      </c>
      <c r="C293" t="s">
        <v>631</v>
      </c>
      <c r="D293">
        <v>22.74</v>
      </c>
      <c r="E293" t="s">
        <v>170</v>
      </c>
      <c r="F293" t="s">
        <v>171</v>
      </c>
      <c r="G293" t="s">
        <v>558</v>
      </c>
    </row>
    <row r="294" spans="1:7">
      <c r="A294">
        <v>293</v>
      </c>
      <c r="B294" t="s">
        <v>1195</v>
      </c>
      <c r="C294" t="s">
        <v>1234</v>
      </c>
      <c r="D294">
        <v>22.59</v>
      </c>
      <c r="E294" t="s">
        <v>170</v>
      </c>
      <c r="F294" t="s">
        <v>339</v>
      </c>
      <c r="G294" t="s">
        <v>622</v>
      </c>
    </row>
    <row r="295" spans="1:7">
      <c r="A295">
        <v>294</v>
      </c>
      <c r="B295" t="s">
        <v>1035</v>
      </c>
      <c r="C295" t="s">
        <v>632</v>
      </c>
      <c r="D295">
        <v>22.59</v>
      </c>
      <c r="E295" t="s">
        <v>170</v>
      </c>
      <c r="F295" t="s">
        <v>264</v>
      </c>
      <c r="G295" t="s">
        <v>633</v>
      </c>
    </row>
    <row r="296" spans="1:7">
      <c r="A296">
        <v>295</v>
      </c>
      <c r="B296" t="s">
        <v>1196</v>
      </c>
      <c r="C296" t="s">
        <v>1259</v>
      </c>
      <c r="D296">
        <v>22.42</v>
      </c>
      <c r="E296" t="s">
        <v>170</v>
      </c>
      <c r="F296" t="s">
        <v>183</v>
      </c>
      <c r="G296" t="s">
        <v>1129</v>
      </c>
    </row>
    <row r="297" spans="1:7">
      <c r="A297">
        <v>296</v>
      </c>
      <c r="B297" t="s">
        <v>634</v>
      </c>
      <c r="C297" t="s">
        <v>635</v>
      </c>
      <c r="D297">
        <v>22.34</v>
      </c>
      <c r="E297" t="s">
        <v>170</v>
      </c>
      <c r="F297" t="s">
        <v>201</v>
      </c>
      <c r="G297" t="s">
        <v>421</v>
      </c>
    </row>
    <row r="298" spans="1:7">
      <c r="A298">
        <v>297</v>
      </c>
      <c r="B298" t="s">
        <v>636</v>
      </c>
      <c r="C298" t="s">
        <v>637</v>
      </c>
      <c r="D298">
        <v>22.3</v>
      </c>
      <c r="E298" t="s">
        <v>170</v>
      </c>
      <c r="F298" t="s">
        <v>339</v>
      </c>
      <c r="G298" t="s">
        <v>342</v>
      </c>
    </row>
    <row r="299" spans="1:7">
      <c r="A299">
        <v>298</v>
      </c>
      <c r="B299" t="s">
        <v>1197</v>
      </c>
      <c r="C299" t="s">
        <v>638</v>
      </c>
      <c r="D299">
        <v>22.3</v>
      </c>
      <c r="E299" t="s">
        <v>170</v>
      </c>
      <c r="F299" t="s">
        <v>183</v>
      </c>
      <c r="G299" t="s">
        <v>1129</v>
      </c>
    </row>
    <row r="300" spans="1:7">
      <c r="A300">
        <v>299</v>
      </c>
      <c r="B300" t="s">
        <v>1036</v>
      </c>
      <c r="C300" t="s">
        <v>639</v>
      </c>
      <c r="D300">
        <v>22.27</v>
      </c>
      <c r="E300" t="s">
        <v>170</v>
      </c>
      <c r="F300" t="s">
        <v>201</v>
      </c>
      <c r="G300" t="s">
        <v>426</v>
      </c>
    </row>
    <row r="301" spans="1:7">
      <c r="A301">
        <v>300</v>
      </c>
      <c r="B301" t="s">
        <v>640</v>
      </c>
      <c r="C301" t="s">
        <v>641</v>
      </c>
      <c r="D301">
        <v>22.18</v>
      </c>
      <c r="E301" t="s">
        <v>170</v>
      </c>
      <c r="F301" t="s">
        <v>246</v>
      </c>
      <c r="G301" t="s">
        <v>247</v>
      </c>
    </row>
    <row r="302" spans="1:7">
      <c r="A302">
        <v>301</v>
      </c>
      <c r="B302" t="s">
        <v>1037</v>
      </c>
      <c r="C302" t="s">
        <v>642</v>
      </c>
      <c r="D302">
        <v>21.78</v>
      </c>
      <c r="E302" t="s">
        <v>170</v>
      </c>
      <c r="F302" t="s">
        <v>171</v>
      </c>
      <c r="G302" t="s">
        <v>175</v>
      </c>
    </row>
    <row r="303" spans="1:7">
      <c r="A303">
        <v>302</v>
      </c>
      <c r="B303" t="s">
        <v>1038</v>
      </c>
      <c r="C303" t="s">
        <v>643</v>
      </c>
      <c r="D303">
        <v>21.46</v>
      </c>
      <c r="E303" t="s">
        <v>170</v>
      </c>
      <c r="F303" t="s">
        <v>264</v>
      </c>
      <c r="G303" t="s">
        <v>334</v>
      </c>
    </row>
    <row r="304" spans="1:7">
      <c r="A304">
        <v>303</v>
      </c>
      <c r="B304" t="s">
        <v>1039</v>
      </c>
      <c r="C304" t="s">
        <v>644</v>
      </c>
      <c r="D304">
        <v>21.36</v>
      </c>
      <c r="E304" t="s">
        <v>170</v>
      </c>
      <c r="F304" t="s">
        <v>1128</v>
      </c>
      <c r="G304" t="s">
        <v>1140</v>
      </c>
    </row>
    <row r="305" spans="1:7">
      <c r="A305">
        <v>304</v>
      </c>
      <c r="B305" t="s">
        <v>1198</v>
      </c>
      <c r="C305" t="s">
        <v>645</v>
      </c>
      <c r="D305">
        <v>21.28</v>
      </c>
      <c r="E305" t="s">
        <v>170</v>
      </c>
      <c r="F305" t="s">
        <v>187</v>
      </c>
      <c r="G305" t="s">
        <v>226</v>
      </c>
    </row>
    <row r="306" spans="1:7">
      <c r="A306">
        <v>305</v>
      </c>
      <c r="B306" t="s">
        <v>1199</v>
      </c>
      <c r="C306" t="s">
        <v>746</v>
      </c>
      <c r="D306">
        <v>21.16</v>
      </c>
      <c r="E306" t="s">
        <v>170</v>
      </c>
      <c r="F306" t="s">
        <v>181</v>
      </c>
      <c r="G306" t="s">
        <v>345</v>
      </c>
    </row>
    <row r="307" spans="1:7">
      <c r="A307">
        <v>306</v>
      </c>
      <c r="B307" t="s">
        <v>646</v>
      </c>
      <c r="C307" t="s">
        <v>647</v>
      </c>
      <c r="D307">
        <v>21.09</v>
      </c>
      <c r="E307" t="s">
        <v>170</v>
      </c>
      <c r="F307" t="s">
        <v>171</v>
      </c>
      <c r="G307" t="s">
        <v>230</v>
      </c>
    </row>
    <row r="308" spans="1:7">
      <c r="A308">
        <v>307</v>
      </c>
      <c r="B308" t="s">
        <v>1040</v>
      </c>
      <c r="C308" t="s">
        <v>648</v>
      </c>
      <c r="D308">
        <v>20.79</v>
      </c>
      <c r="E308" t="s">
        <v>170</v>
      </c>
      <c r="F308" t="s">
        <v>171</v>
      </c>
      <c r="G308" t="s">
        <v>335</v>
      </c>
    </row>
    <row r="309" spans="1:7">
      <c r="A309">
        <v>308</v>
      </c>
      <c r="B309" t="s">
        <v>1041</v>
      </c>
      <c r="C309" t="s">
        <v>649</v>
      </c>
      <c r="D309">
        <v>20.77</v>
      </c>
      <c r="E309" t="s">
        <v>170</v>
      </c>
      <c r="F309" t="s">
        <v>183</v>
      </c>
      <c r="G309" t="s">
        <v>444</v>
      </c>
    </row>
    <row r="310" spans="1:7">
      <c r="A310">
        <v>309</v>
      </c>
      <c r="B310" t="s">
        <v>1042</v>
      </c>
      <c r="C310" t="s">
        <v>650</v>
      </c>
      <c r="D310">
        <v>20.68</v>
      </c>
      <c r="E310" t="s">
        <v>170</v>
      </c>
      <c r="F310" t="s">
        <v>339</v>
      </c>
      <c r="G310" t="s">
        <v>340</v>
      </c>
    </row>
    <row r="311" spans="1:7">
      <c r="A311">
        <v>310</v>
      </c>
      <c r="B311" t="s">
        <v>651</v>
      </c>
      <c r="C311" t="s">
        <v>652</v>
      </c>
      <c r="D311">
        <v>20.62</v>
      </c>
      <c r="E311" t="s">
        <v>170</v>
      </c>
      <c r="F311" t="s">
        <v>183</v>
      </c>
      <c r="G311" t="s">
        <v>1129</v>
      </c>
    </row>
    <row r="312" spans="1:7">
      <c r="A312">
        <v>311</v>
      </c>
      <c r="B312" t="s">
        <v>653</v>
      </c>
      <c r="C312" t="s">
        <v>654</v>
      </c>
      <c r="D312">
        <v>20.62</v>
      </c>
      <c r="E312" t="s">
        <v>170</v>
      </c>
      <c r="F312" t="s">
        <v>187</v>
      </c>
      <c r="G312" t="s">
        <v>226</v>
      </c>
    </row>
    <row r="313" spans="1:7">
      <c r="A313">
        <v>312</v>
      </c>
      <c r="B313" t="s">
        <v>1043</v>
      </c>
      <c r="C313" t="s">
        <v>655</v>
      </c>
      <c r="D313">
        <v>20.55</v>
      </c>
      <c r="E313" t="s">
        <v>170</v>
      </c>
      <c r="F313" t="s">
        <v>339</v>
      </c>
      <c r="G313" t="s">
        <v>622</v>
      </c>
    </row>
    <row r="314" spans="1:7">
      <c r="A314">
        <v>313</v>
      </c>
      <c r="B314" t="s">
        <v>1044</v>
      </c>
      <c r="C314" t="s">
        <v>656</v>
      </c>
      <c r="D314">
        <v>20.37</v>
      </c>
      <c r="E314" t="s">
        <v>170</v>
      </c>
      <c r="F314" t="s">
        <v>264</v>
      </c>
      <c r="G314" t="s">
        <v>467</v>
      </c>
    </row>
    <row r="315" spans="1:7">
      <c r="A315">
        <v>314</v>
      </c>
      <c r="B315" t="s">
        <v>1200</v>
      </c>
      <c r="C315" t="s">
        <v>1260</v>
      </c>
      <c r="D315">
        <v>20.34</v>
      </c>
      <c r="E315" t="s">
        <v>170</v>
      </c>
      <c r="F315" t="s">
        <v>183</v>
      </c>
      <c r="G315" t="s">
        <v>1129</v>
      </c>
    </row>
    <row r="316" spans="1:7">
      <c r="A316">
        <v>315</v>
      </c>
      <c r="B316" t="s">
        <v>1045</v>
      </c>
      <c r="C316" t="s">
        <v>657</v>
      </c>
      <c r="D316">
        <v>20.079999999999998</v>
      </c>
      <c r="E316" t="s">
        <v>170</v>
      </c>
      <c r="F316" t="s">
        <v>187</v>
      </c>
      <c r="G316" t="s">
        <v>1134</v>
      </c>
    </row>
    <row r="317" spans="1:7">
      <c r="A317">
        <v>316</v>
      </c>
      <c r="B317" t="s">
        <v>1046</v>
      </c>
      <c r="C317" t="s">
        <v>658</v>
      </c>
      <c r="D317">
        <v>20</v>
      </c>
      <c r="E317" t="s">
        <v>170</v>
      </c>
      <c r="F317" t="s">
        <v>201</v>
      </c>
      <c r="G317" t="s">
        <v>207</v>
      </c>
    </row>
    <row r="318" spans="1:7">
      <c r="A318">
        <v>317</v>
      </c>
      <c r="B318" t="s">
        <v>1047</v>
      </c>
      <c r="C318" t="s">
        <v>659</v>
      </c>
      <c r="D318">
        <v>19.91</v>
      </c>
      <c r="E318" t="s">
        <v>170</v>
      </c>
      <c r="F318" t="s">
        <v>264</v>
      </c>
      <c r="G318" t="s">
        <v>633</v>
      </c>
    </row>
    <row r="319" spans="1:7">
      <c r="A319">
        <v>318</v>
      </c>
      <c r="B319" t="s">
        <v>1048</v>
      </c>
      <c r="C319" t="s">
        <v>660</v>
      </c>
      <c r="D319">
        <v>19.36</v>
      </c>
      <c r="E319" t="s">
        <v>170</v>
      </c>
      <c r="F319" t="s">
        <v>264</v>
      </c>
      <c r="G319" t="s">
        <v>334</v>
      </c>
    </row>
    <row r="320" spans="1:7">
      <c r="A320">
        <v>319</v>
      </c>
      <c r="B320" t="s">
        <v>1201</v>
      </c>
      <c r="C320" t="s">
        <v>661</v>
      </c>
      <c r="D320">
        <v>19.149999999999999</v>
      </c>
      <c r="E320" t="s">
        <v>170</v>
      </c>
      <c r="F320" t="s">
        <v>201</v>
      </c>
      <c r="G320" t="s">
        <v>421</v>
      </c>
    </row>
    <row r="321" spans="1:7">
      <c r="A321">
        <v>320</v>
      </c>
      <c r="B321" t="s">
        <v>1202</v>
      </c>
      <c r="C321" t="s">
        <v>1261</v>
      </c>
      <c r="D321">
        <v>19.079999999999998</v>
      </c>
      <c r="E321" t="s">
        <v>170</v>
      </c>
      <c r="F321" t="s">
        <v>183</v>
      </c>
      <c r="G321" t="s">
        <v>348</v>
      </c>
    </row>
    <row r="322" spans="1:7">
      <c r="A322">
        <v>321</v>
      </c>
      <c r="B322" t="s">
        <v>662</v>
      </c>
      <c r="C322" t="s">
        <v>663</v>
      </c>
      <c r="D322">
        <v>19.07</v>
      </c>
      <c r="E322" t="s">
        <v>170</v>
      </c>
      <c r="F322" t="s">
        <v>183</v>
      </c>
      <c r="G322" t="s">
        <v>341</v>
      </c>
    </row>
    <row r="323" spans="1:7">
      <c r="A323">
        <v>322</v>
      </c>
      <c r="B323" t="s">
        <v>1049</v>
      </c>
      <c r="C323" t="s">
        <v>664</v>
      </c>
      <c r="D323">
        <v>19.07</v>
      </c>
      <c r="E323" t="s">
        <v>170</v>
      </c>
      <c r="F323" t="s">
        <v>187</v>
      </c>
      <c r="G323" t="s">
        <v>344</v>
      </c>
    </row>
    <row r="324" spans="1:7">
      <c r="A324">
        <v>323</v>
      </c>
      <c r="B324" t="s">
        <v>1050</v>
      </c>
      <c r="C324" t="s">
        <v>665</v>
      </c>
      <c r="D324">
        <v>18.95</v>
      </c>
      <c r="E324" t="s">
        <v>170</v>
      </c>
      <c r="F324" t="s">
        <v>183</v>
      </c>
      <c r="G324" t="s">
        <v>1129</v>
      </c>
    </row>
    <row r="325" spans="1:7">
      <c r="A325">
        <v>324</v>
      </c>
      <c r="B325" t="s">
        <v>666</v>
      </c>
      <c r="C325" t="s">
        <v>667</v>
      </c>
      <c r="D325">
        <v>18.87</v>
      </c>
      <c r="E325" t="s">
        <v>170</v>
      </c>
      <c r="F325" t="s">
        <v>264</v>
      </c>
      <c r="G325" t="s">
        <v>334</v>
      </c>
    </row>
    <row r="326" spans="1:7">
      <c r="A326">
        <v>325</v>
      </c>
      <c r="B326" t="s">
        <v>668</v>
      </c>
      <c r="C326" t="s">
        <v>669</v>
      </c>
      <c r="D326">
        <v>18.739999999999998</v>
      </c>
      <c r="E326" t="s">
        <v>170</v>
      </c>
      <c r="F326" t="s">
        <v>339</v>
      </c>
      <c r="G326" t="s">
        <v>340</v>
      </c>
    </row>
    <row r="327" spans="1:7">
      <c r="A327">
        <v>326</v>
      </c>
      <c r="B327" t="s">
        <v>670</v>
      </c>
      <c r="C327" t="s">
        <v>671</v>
      </c>
      <c r="D327">
        <v>18.7</v>
      </c>
      <c r="E327" t="s">
        <v>243</v>
      </c>
      <c r="F327" t="s">
        <v>187</v>
      </c>
      <c r="G327" t="s">
        <v>344</v>
      </c>
    </row>
    <row r="328" spans="1:7">
      <c r="A328">
        <v>327</v>
      </c>
      <c r="B328" t="s">
        <v>1051</v>
      </c>
      <c r="C328" t="s">
        <v>672</v>
      </c>
      <c r="D328">
        <v>18.690000000000001</v>
      </c>
      <c r="E328" t="s">
        <v>170</v>
      </c>
      <c r="F328" t="s">
        <v>339</v>
      </c>
      <c r="G328" t="s">
        <v>555</v>
      </c>
    </row>
    <row r="329" spans="1:7">
      <c r="A329">
        <v>328</v>
      </c>
      <c r="B329" t="s">
        <v>673</v>
      </c>
      <c r="C329" t="s">
        <v>674</v>
      </c>
      <c r="D329">
        <v>18.670000000000002</v>
      </c>
      <c r="E329" t="s">
        <v>170</v>
      </c>
      <c r="F329" t="s">
        <v>171</v>
      </c>
      <c r="G329" t="s">
        <v>558</v>
      </c>
    </row>
    <row r="330" spans="1:7">
      <c r="A330">
        <v>329</v>
      </c>
      <c r="B330" t="s">
        <v>1203</v>
      </c>
      <c r="C330" t="s">
        <v>1249</v>
      </c>
      <c r="D330">
        <v>18.420000000000002</v>
      </c>
      <c r="E330" t="s">
        <v>170</v>
      </c>
      <c r="F330" t="s">
        <v>264</v>
      </c>
      <c r="G330" t="s">
        <v>336</v>
      </c>
    </row>
    <row r="331" spans="1:7">
      <c r="A331">
        <v>330</v>
      </c>
      <c r="B331" t="s">
        <v>675</v>
      </c>
      <c r="C331" t="s">
        <v>676</v>
      </c>
      <c r="D331">
        <v>18.37</v>
      </c>
      <c r="E331" t="s">
        <v>170</v>
      </c>
      <c r="F331" t="s">
        <v>246</v>
      </c>
      <c r="G331" t="s">
        <v>247</v>
      </c>
    </row>
    <row r="332" spans="1:7">
      <c r="A332">
        <v>331</v>
      </c>
      <c r="B332" t="s">
        <v>1052</v>
      </c>
      <c r="C332" t="s">
        <v>677</v>
      </c>
      <c r="D332">
        <v>18.27</v>
      </c>
      <c r="E332" t="s">
        <v>347</v>
      </c>
      <c r="F332" t="s">
        <v>171</v>
      </c>
      <c r="G332" t="s">
        <v>558</v>
      </c>
    </row>
    <row r="333" spans="1:7">
      <c r="A333">
        <v>332</v>
      </c>
      <c r="B333" t="s">
        <v>1053</v>
      </c>
      <c r="C333" t="s">
        <v>678</v>
      </c>
      <c r="D333">
        <v>18.239999999999998</v>
      </c>
      <c r="E333" t="s">
        <v>170</v>
      </c>
      <c r="F333" t="s">
        <v>246</v>
      </c>
      <c r="G333" t="s">
        <v>679</v>
      </c>
    </row>
    <row r="334" spans="1:7">
      <c r="A334">
        <v>333</v>
      </c>
      <c r="B334" t="s">
        <v>1054</v>
      </c>
      <c r="C334" t="s">
        <v>680</v>
      </c>
      <c r="D334">
        <v>18.16</v>
      </c>
      <c r="E334" t="s">
        <v>170</v>
      </c>
      <c r="F334" t="s">
        <v>339</v>
      </c>
      <c r="G334" t="s">
        <v>622</v>
      </c>
    </row>
    <row r="335" spans="1:7">
      <c r="A335">
        <v>334</v>
      </c>
      <c r="B335" t="s">
        <v>1204</v>
      </c>
      <c r="C335" t="s">
        <v>1262</v>
      </c>
      <c r="D335">
        <v>18.04</v>
      </c>
      <c r="E335" t="s">
        <v>170</v>
      </c>
      <c r="F335" t="s">
        <v>181</v>
      </c>
      <c r="G335" t="s">
        <v>411</v>
      </c>
    </row>
    <row r="336" spans="1:7">
      <c r="A336">
        <v>335</v>
      </c>
      <c r="B336" t="s">
        <v>1055</v>
      </c>
      <c r="C336" t="s">
        <v>681</v>
      </c>
      <c r="D336">
        <v>18</v>
      </c>
      <c r="E336" t="s">
        <v>170</v>
      </c>
      <c r="F336" t="s">
        <v>171</v>
      </c>
      <c r="G336" t="s">
        <v>335</v>
      </c>
    </row>
    <row r="337" spans="1:7">
      <c r="A337">
        <v>336</v>
      </c>
      <c r="B337" t="s">
        <v>1056</v>
      </c>
      <c r="C337" t="s">
        <v>682</v>
      </c>
      <c r="D337">
        <v>17.88</v>
      </c>
      <c r="E337" t="s">
        <v>170</v>
      </c>
      <c r="F337" t="s">
        <v>181</v>
      </c>
      <c r="G337" t="s">
        <v>683</v>
      </c>
    </row>
    <row r="338" spans="1:7">
      <c r="A338">
        <v>337</v>
      </c>
      <c r="B338" t="s">
        <v>684</v>
      </c>
      <c r="C338" t="s">
        <v>685</v>
      </c>
      <c r="D338">
        <v>17.850000000000001</v>
      </c>
      <c r="E338" t="s">
        <v>347</v>
      </c>
      <c r="F338" t="s">
        <v>181</v>
      </c>
      <c r="G338" t="s">
        <v>686</v>
      </c>
    </row>
    <row r="339" spans="1:7">
      <c r="A339">
        <v>338</v>
      </c>
      <c r="B339" t="s">
        <v>687</v>
      </c>
      <c r="C339" t="s">
        <v>688</v>
      </c>
      <c r="D339">
        <v>17.829999999999998</v>
      </c>
      <c r="E339" t="s">
        <v>170</v>
      </c>
      <c r="F339" t="s">
        <v>187</v>
      </c>
      <c r="G339" t="s">
        <v>1133</v>
      </c>
    </row>
    <row r="340" spans="1:7">
      <c r="A340">
        <v>339</v>
      </c>
      <c r="B340" t="s">
        <v>1057</v>
      </c>
      <c r="C340" t="s">
        <v>689</v>
      </c>
      <c r="D340">
        <v>17.78</v>
      </c>
      <c r="E340" t="s">
        <v>170</v>
      </c>
      <c r="F340" t="s">
        <v>177</v>
      </c>
      <c r="G340" t="s">
        <v>532</v>
      </c>
    </row>
    <row r="341" spans="1:7">
      <c r="A341">
        <v>340</v>
      </c>
      <c r="B341" t="s">
        <v>1058</v>
      </c>
      <c r="C341" t="s">
        <v>690</v>
      </c>
      <c r="D341">
        <v>17.66</v>
      </c>
      <c r="E341" t="s">
        <v>170</v>
      </c>
      <c r="F341" t="s">
        <v>181</v>
      </c>
      <c r="G341" t="s">
        <v>233</v>
      </c>
    </row>
    <row r="342" spans="1:7">
      <c r="A342">
        <v>341</v>
      </c>
      <c r="B342" t="s">
        <v>691</v>
      </c>
      <c r="C342" t="s">
        <v>692</v>
      </c>
      <c r="D342">
        <v>17.600000000000001</v>
      </c>
      <c r="E342" t="s">
        <v>170</v>
      </c>
      <c r="F342" t="s">
        <v>187</v>
      </c>
      <c r="G342" t="s">
        <v>226</v>
      </c>
    </row>
    <row r="343" spans="1:7">
      <c r="A343">
        <v>342</v>
      </c>
      <c r="B343" t="s">
        <v>1205</v>
      </c>
      <c r="C343" t="s">
        <v>1263</v>
      </c>
      <c r="D343">
        <v>17.55</v>
      </c>
      <c r="E343" t="s">
        <v>170</v>
      </c>
      <c r="F343" t="s">
        <v>264</v>
      </c>
      <c r="G343" t="s">
        <v>265</v>
      </c>
    </row>
    <row r="344" spans="1:7">
      <c r="A344">
        <v>343</v>
      </c>
      <c r="B344" t="s">
        <v>1059</v>
      </c>
      <c r="C344" t="s">
        <v>693</v>
      </c>
      <c r="D344">
        <v>17.53</v>
      </c>
      <c r="E344" t="s">
        <v>170</v>
      </c>
      <c r="F344" t="s">
        <v>187</v>
      </c>
      <c r="G344" t="s">
        <v>226</v>
      </c>
    </row>
    <row r="345" spans="1:7">
      <c r="A345">
        <v>344</v>
      </c>
      <c r="B345" t="s">
        <v>694</v>
      </c>
      <c r="C345" t="s">
        <v>695</v>
      </c>
      <c r="D345">
        <v>17.53</v>
      </c>
      <c r="E345" t="s">
        <v>170</v>
      </c>
      <c r="F345" t="s">
        <v>201</v>
      </c>
      <c r="G345" t="s">
        <v>207</v>
      </c>
    </row>
    <row r="346" spans="1:7">
      <c r="A346">
        <v>345</v>
      </c>
      <c r="B346" t="s">
        <v>1060</v>
      </c>
      <c r="C346" t="s">
        <v>696</v>
      </c>
      <c r="D346">
        <v>17.37</v>
      </c>
      <c r="E346" t="s">
        <v>170</v>
      </c>
      <c r="F346" t="s">
        <v>177</v>
      </c>
      <c r="G346" t="s">
        <v>697</v>
      </c>
    </row>
    <row r="347" spans="1:7">
      <c r="A347">
        <v>346</v>
      </c>
      <c r="B347" t="s">
        <v>698</v>
      </c>
      <c r="C347" t="s">
        <v>699</v>
      </c>
      <c r="D347">
        <v>17.34</v>
      </c>
      <c r="E347" t="s">
        <v>170</v>
      </c>
      <c r="F347" t="s">
        <v>246</v>
      </c>
      <c r="G347" t="s">
        <v>414</v>
      </c>
    </row>
    <row r="348" spans="1:7">
      <c r="A348">
        <v>347</v>
      </c>
      <c r="B348" t="s">
        <v>1061</v>
      </c>
      <c r="C348" t="s">
        <v>700</v>
      </c>
      <c r="D348">
        <v>17.3</v>
      </c>
      <c r="E348" t="s">
        <v>170</v>
      </c>
      <c r="F348" t="s">
        <v>187</v>
      </c>
      <c r="G348" t="s">
        <v>344</v>
      </c>
    </row>
    <row r="349" spans="1:7">
      <c r="A349">
        <v>348</v>
      </c>
      <c r="B349" t="s">
        <v>1062</v>
      </c>
      <c r="C349" t="s">
        <v>701</v>
      </c>
      <c r="D349">
        <v>17.23</v>
      </c>
      <c r="E349" t="s">
        <v>170</v>
      </c>
      <c r="F349" t="s">
        <v>187</v>
      </c>
      <c r="G349" t="s">
        <v>234</v>
      </c>
    </row>
    <row r="350" spans="1:7">
      <c r="A350">
        <v>349</v>
      </c>
      <c r="B350" t="s">
        <v>1206</v>
      </c>
      <c r="C350" t="s">
        <v>303</v>
      </c>
      <c r="D350">
        <v>17.18</v>
      </c>
      <c r="E350" t="s">
        <v>170</v>
      </c>
      <c r="F350" t="s">
        <v>187</v>
      </c>
      <c r="G350" t="s">
        <v>234</v>
      </c>
    </row>
    <row r="351" spans="1:7">
      <c r="A351">
        <v>350</v>
      </c>
      <c r="B351" t="s">
        <v>702</v>
      </c>
      <c r="C351" t="s">
        <v>703</v>
      </c>
      <c r="D351">
        <v>17.03</v>
      </c>
      <c r="E351" t="s">
        <v>170</v>
      </c>
      <c r="F351" t="s">
        <v>264</v>
      </c>
      <c r="G351" t="s">
        <v>334</v>
      </c>
    </row>
    <row r="352" spans="1:7">
      <c r="A352">
        <v>351</v>
      </c>
      <c r="B352" t="s">
        <v>1063</v>
      </c>
      <c r="C352" t="s">
        <v>704</v>
      </c>
      <c r="D352">
        <v>17</v>
      </c>
      <c r="E352" t="s">
        <v>170</v>
      </c>
      <c r="F352" t="s">
        <v>201</v>
      </c>
      <c r="G352" t="s">
        <v>421</v>
      </c>
    </row>
    <row r="353" spans="1:7">
      <c r="A353">
        <v>352</v>
      </c>
      <c r="B353" t="s">
        <v>1207</v>
      </c>
      <c r="C353" t="s">
        <v>1264</v>
      </c>
      <c r="D353">
        <v>16.809999999999999</v>
      </c>
      <c r="E353" t="s">
        <v>170</v>
      </c>
      <c r="F353" t="s">
        <v>201</v>
      </c>
      <c r="G353" t="s">
        <v>421</v>
      </c>
    </row>
    <row r="354" spans="1:7">
      <c r="A354">
        <v>353</v>
      </c>
      <c r="B354" t="s">
        <v>705</v>
      </c>
      <c r="C354" t="s">
        <v>706</v>
      </c>
      <c r="D354">
        <v>16.760000000000002</v>
      </c>
      <c r="E354" t="s">
        <v>170</v>
      </c>
      <c r="F354" t="s">
        <v>183</v>
      </c>
      <c r="G354" t="s">
        <v>348</v>
      </c>
    </row>
    <row r="355" spans="1:7">
      <c r="A355">
        <v>354</v>
      </c>
      <c r="B355" t="s">
        <v>1064</v>
      </c>
      <c r="C355" t="s">
        <v>707</v>
      </c>
      <c r="D355">
        <v>16.75</v>
      </c>
      <c r="E355" t="s">
        <v>170</v>
      </c>
      <c r="F355" t="s">
        <v>187</v>
      </c>
      <c r="G355" t="s">
        <v>344</v>
      </c>
    </row>
    <row r="356" spans="1:7">
      <c r="A356">
        <v>355</v>
      </c>
      <c r="B356" t="s">
        <v>1065</v>
      </c>
      <c r="C356" t="s">
        <v>708</v>
      </c>
      <c r="D356">
        <v>16.7</v>
      </c>
      <c r="E356" t="s">
        <v>170</v>
      </c>
      <c r="F356" t="s">
        <v>264</v>
      </c>
      <c r="G356" t="s">
        <v>265</v>
      </c>
    </row>
    <row r="357" spans="1:7">
      <c r="A357">
        <v>356</v>
      </c>
      <c r="B357" t="s">
        <v>709</v>
      </c>
      <c r="C357" t="s">
        <v>710</v>
      </c>
      <c r="D357">
        <v>16.64</v>
      </c>
      <c r="E357" t="s">
        <v>170</v>
      </c>
      <c r="F357" t="s">
        <v>183</v>
      </c>
      <c r="G357" t="s">
        <v>1129</v>
      </c>
    </row>
    <row r="358" spans="1:7">
      <c r="A358">
        <v>357</v>
      </c>
      <c r="B358" t="s">
        <v>1066</v>
      </c>
      <c r="C358" t="s">
        <v>711</v>
      </c>
      <c r="D358">
        <v>16.559999999999999</v>
      </c>
      <c r="E358" t="s">
        <v>170</v>
      </c>
      <c r="F358" t="s">
        <v>177</v>
      </c>
      <c r="G358" t="s">
        <v>251</v>
      </c>
    </row>
    <row r="359" spans="1:7">
      <c r="A359">
        <v>358</v>
      </c>
      <c r="B359" t="s">
        <v>1067</v>
      </c>
      <c r="C359" t="s">
        <v>712</v>
      </c>
      <c r="D359">
        <v>16.440000000000001</v>
      </c>
      <c r="E359" t="s">
        <v>170</v>
      </c>
      <c r="F359" t="s">
        <v>1128</v>
      </c>
      <c r="G359" t="s">
        <v>477</v>
      </c>
    </row>
    <row r="360" spans="1:7">
      <c r="A360">
        <v>359</v>
      </c>
      <c r="B360" t="s">
        <v>713</v>
      </c>
      <c r="C360" t="s">
        <v>714</v>
      </c>
      <c r="D360">
        <v>16.43</v>
      </c>
      <c r="E360" t="s">
        <v>170</v>
      </c>
      <c r="F360" t="s">
        <v>193</v>
      </c>
      <c r="G360" t="s">
        <v>333</v>
      </c>
    </row>
    <row r="361" spans="1:7">
      <c r="A361">
        <v>360</v>
      </c>
      <c r="B361" t="s">
        <v>715</v>
      </c>
      <c r="C361" t="s">
        <v>716</v>
      </c>
      <c r="D361">
        <v>16.27</v>
      </c>
      <c r="E361" t="s">
        <v>170</v>
      </c>
      <c r="F361" t="s">
        <v>177</v>
      </c>
      <c r="G361" t="s">
        <v>1141</v>
      </c>
    </row>
    <row r="362" spans="1:7">
      <c r="A362">
        <v>361</v>
      </c>
      <c r="B362" t="s">
        <v>715</v>
      </c>
      <c r="C362" t="s">
        <v>717</v>
      </c>
      <c r="D362">
        <v>16.27</v>
      </c>
      <c r="E362" t="s">
        <v>170</v>
      </c>
      <c r="F362" t="s">
        <v>177</v>
      </c>
      <c r="G362" t="s">
        <v>1141</v>
      </c>
    </row>
    <row r="363" spans="1:7">
      <c r="A363">
        <v>362</v>
      </c>
      <c r="B363" t="s">
        <v>1068</v>
      </c>
      <c r="C363" t="s">
        <v>718</v>
      </c>
      <c r="D363">
        <v>16.27</v>
      </c>
      <c r="E363" t="s">
        <v>170</v>
      </c>
      <c r="F363" t="s">
        <v>264</v>
      </c>
      <c r="G363" t="s">
        <v>334</v>
      </c>
    </row>
    <row r="364" spans="1:7">
      <c r="A364">
        <v>363</v>
      </c>
      <c r="B364" t="s">
        <v>1208</v>
      </c>
      <c r="C364" t="s">
        <v>513</v>
      </c>
      <c r="D364">
        <v>16.05</v>
      </c>
      <c r="E364" t="s">
        <v>170</v>
      </c>
      <c r="F364" t="s">
        <v>181</v>
      </c>
      <c r="G364" t="s">
        <v>686</v>
      </c>
    </row>
    <row r="365" spans="1:7">
      <c r="A365">
        <v>364</v>
      </c>
      <c r="B365" t="s">
        <v>1209</v>
      </c>
      <c r="C365" t="s">
        <v>1265</v>
      </c>
      <c r="D365">
        <v>15.65</v>
      </c>
      <c r="E365" t="s">
        <v>170</v>
      </c>
      <c r="F365" t="s">
        <v>171</v>
      </c>
      <c r="G365" t="s">
        <v>244</v>
      </c>
    </row>
    <row r="366" spans="1:7">
      <c r="A366">
        <v>365</v>
      </c>
      <c r="B366" t="s">
        <v>1210</v>
      </c>
      <c r="C366" t="s">
        <v>719</v>
      </c>
      <c r="D366">
        <v>15.65</v>
      </c>
      <c r="E366" t="s">
        <v>170</v>
      </c>
      <c r="F366" t="s">
        <v>264</v>
      </c>
      <c r="G366" t="s">
        <v>467</v>
      </c>
    </row>
    <row r="367" spans="1:7">
      <c r="A367">
        <v>366</v>
      </c>
      <c r="B367" t="s">
        <v>720</v>
      </c>
      <c r="C367" t="s">
        <v>721</v>
      </c>
      <c r="D367">
        <v>15.34</v>
      </c>
      <c r="E367" t="s">
        <v>170</v>
      </c>
      <c r="F367" t="s">
        <v>246</v>
      </c>
      <c r="G367" t="s">
        <v>679</v>
      </c>
    </row>
    <row r="368" spans="1:7">
      <c r="A368">
        <v>367</v>
      </c>
      <c r="B368" t="s">
        <v>722</v>
      </c>
      <c r="C368" t="s">
        <v>723</v>
      </c>
      <c r="D368">
        <v>15.33</v>
      </c>
      <c r="E368" t="s">
        <v>170</v>
      </c>
      <c r="F368" t="s">
        <v>1128</v>
      </c>
      <c r="G368" t="s">
        <v>477</v>
      </c>
    </row>
    <row r="369" spans="1:7">
      <c r="A369">
        <v>368</v>
      </c>
      <c r="B369" t="s">
        <v>1069</v>
      </c>
      <c r="C369" t="s">
        <v>724</v>
      </c>
      <c r="D369">
        <v>15.07</v>
      </c>
      <c r="E369" t="s">
        <v>170</v>
      </c>
      <c r="F369" t="s">
        <v>181</v>
      </c>
      <c r="G369" t="s">
        <v>350</v>
      </c>
    </row>
    <row r="370" spans="1:7">
      <c r="A370">
        <v>369</v>
      </c>
      <c r="B370" t="s">
        <v>1070</v>
      </c>
      <c r="C370" t="s">
        <v>725</v>
      </c>
      <c r="D370">
        <v>15</v>
      </c>
      <c r="E370" t="s">
        <v>170</v>
      </c>
      <c r="F370" t="s">
        <v>181</v>
      </c>
      <c r="G370" t="s">
        <v>182</v>
      </c>
    </row>
    <row r="371" spans="1:7">
      <c r="A371">
        <v>370</v>
      </c>
      <c r="B371" t="s">
        <v>726</v>
      </c>
      <c r="C371" t="s">
        <v>727</v>
      </c>
      <c r="D371">
        <v>14.94</v>
      </c>
      <c r="E371" t="s">
        <v>170</v>
      </c>
      <c r="F371" t="s">
        <v>1128</v>
      </c>
      <c r="G371" t="s">
        <v>477</v>
      </c>
    </row>
    <row r="372" spans="1:7">
      <c r="A372">
        <v>371</v>
      </c>
      <c r="B372" t="s">
        <v>728</v>
      </c>
      <c r="C372" t="s">
        <v>729</v>
      </c>
      <c r="D372">
        <v>14.83</v>
      </c>
      <c r="E372" t="s">
        <v>170</v>
      </c>
      <c r="F372" t="s">
        <v>264</v>
      </c>
      <c r="G372" t="s">
        <v>1142</v>
      </c>
    </row>
    <row r="373" spans="1:7">
      <c r="A373">
        <v>372</v>
      </c>
      <c r="B373" t="s">
        <v>1071</v>
      </c>
      <c r="C373" t="s">
        <v>730</v>
      </c>
      <c r="D373">
        <v>14.83</v>
      </c>
      <c r="E373" t="s">
        <v>170</v>
      </c>
      <c r="F373" t="s">
        <v>181</v>
      </c>
      <c r="G373" t="s">
        <v>552</v>
      </c>
    </row>
    <row r="374" spans="1:7">
      <c r="A374">
        <v>373</v>
      </c>
      <c r="B374" t="s">
        <v>1072</v>
      </c>
      <c r="C374" t="s">
        <v>731</v>
      </c>
      <c r="D374">
        <v>14.8</v>
      </c>
      <c r="E374" t="s">
        <v>170</v>
      </c>
      <c r="F374" t="s">
        <v>171</v>
      </c>
      <c r="G374" t="s">
        <v>205</v>
      </c>
    </row>
    <row r="375" spans="1:7">
      <c r="A375">
        <v>374</v>
      </c>
      <c r="B375" t="s">
        <v>1073</v>
      </c>
      <c r="C375" t="s">
        <v>732</v>
      </c>
      <c r="D375">
        <v>14.63</v>
      </c>
      <c r="E375" t="s">
        <v>170</v>
      </c>
      <c r="F375" t="s">
        <v>264</v>
      </c>
      <c r="G375" t="s">
        <v>270</v>
      </c>
    </row>
    <row r="376" spans="1:7">
      <c r="A376">
        <v>375</v>
      </c>
      <c r="B376" t="s">
        <v>733</v>
      </c>
      <c r="C376" t="s">
        <v>734</v>
      </c>
      <c r="D376">
        <v>14.55</v>
      </c>
      <c r="E376" t="s">
        <v>170</v>
      </c>
      <c r="F376" t="s">
        <v>181</v>
      </c>
      <c r="G376" t="s">
        <v>595</v>
      </c>
    </row>
    <row r="377" spans="1:7">
      <c r="A377">
        <v>376</v>
      </c>
      <c r="B377" t="s">
        <v>1074</v>
      </c>
      <c r="C377" t="s">
        <v>735</v>
      </c>
      <c r="D377">
        <v>14.46</v>
      </c>
      <c r="E377" t="s">
        <v>170</v>
      </c>
      <c r="F377" t="s">
        <v>246</v>
      </c>
      <c r="G377" t="s">
        <v>247</v>
      </c>
    </row>
    <row r="378" spans="1:7">
      <c r="A378">
        <v>377</v>
      </c>
      <c r="B378" t="s">
        <v>1075</v>
      </c>
      <c r="C378" t="s">
        <v>736</v>
      </c>
      <c r="D378">
        <v>14.42</v>
      </c>
      <c r="E378" t="s">
        <v>170</v>
      </c>
      <c r="F378" t="s">
        <v>171</v>
      </c>
      <c r="G378" t="s">
        <v>175</v>
      </c>
    </row>
    <row r="379" spans="1:7">
      <c r="A379">
        <v>378</v>
      </c>
      <c r="B379" t="s">
        <v>737</v>
      </c>
      <c r="C379" t="s">
        <v>738</v>
      </c>
      <c r="D379">
        <v>14.41</v>
      </c>
      <c r="E379" t="s">
        <v>170</v>
      </c>
      <c r="F379" t="s">
        <v>183</v>
      </c>
      <c r="G379" t="s">
        <v>196</v>
      </c>
    </row>
    <row r="380" spans="1:7">
      <c r="A380">
        <v>379</v>
      </c>
      <c r="B380" t="s">
        <v>1076</v>
      </c>
      <c r="C380" t="s">
        <v>739</v>
      </c>
      <c r="D380">
        <v>14.37</v>
      </c>
      <c r="E380" t="s">
        <v>170</v>
      </c>
      <c r="F380" t="s">
        <v>187</v>
      </c>
      <c r="G380" t="s">
        <v>363</v>
      </c>
    </row>
    <row r="381" spans="1:7">
      <c r="A381">
        <v>380</v>
      </c>
      <c r="B381" t="s">
        <v>740</v>
      </c>
      <c r="C381" t="s">
        <v>741</v>
      </c>
      <c r="D381">
        <v>14.23</v>
      </c>
      <c r="E381" t="s">
        <v>170</v>
      </c>
      <c r="F381" t="s">
        <v>339</v>
      </c>
      <c r="G381" t="s">
        <v>342</v>
      </c>
    </row>
    <row r="382" spans="1:7">
      <c r="A382">
        <v>381</v>
      </c>
      <c r="B382" t="s">
        <v>1077</v>
      </c>
      <c r="C382" t="s">
        <v>742</v>
      </c>
      <c r="D382">
        <v>14.22</v>
      </c>
      <c r="E382" t="s">
        <v>170</v>
      </c>
      <c r="F382" t="s">
        <v>171</v>
      </c>
      <c r="G382" t="s">
        <v>244</v>
      </c>
    </row>
    <row r="383" spans="1:7">
      <c r="A383">
        <v>382</v>
      </c>
      <c r="B383" t="s">
        <v>1078</v>
      </c>
      <c r="C383" t="s">
        <v>743</v>
      </c>
      <c r="D383">
        <v>14.2</v>
      </c>
      <c r="E383" t="s">
        <v>170</v>
      </c>
      <c r="F383" t="s">
        <v>339</v>
      </c>
      <c r="G383" t="s">
        <v>622</v>
      </c>
    </row>
    <row r="384" spans="1:7">
      <c r="A384">
        <v>383</v>
      </c>
      <c r="B384" t="s">
        <v>1211</v>
      </c>
      <c r="C384" t="s">
        <v>744</v>
      </c>
      <c r="D384">
        <v>14.15</v>
      </c>
      <c r="E384" t="s">
        <v>170</v>
      </c>
      <c r="F384" t="s">
        <v>201</v>
      </c>
      <c r="G384" t="s">
        <v>421</v>
      </c>
    </row>
    <row r="385" spans="1:7">
      <c r="A385">
        <v>384</v>
      </c>
      <c r="B385" t="s">
        <v>745</v>
      </c>
      <c r="C385" t="s">
        <v>746</v>
      </c>
      <c r="D385">
        <v>14.06</v>
      </c>
      <c r="E385" t="s">
        <v>170</v>
      </c>
      <c r="F385" t="s">
        <v>183</v>
      </c>
      <c r="G385" t="s">
        <v>348</v>
      </c>
    </row>
    <row r="386" spans="1:7">
      <c r="A386">
        <v>385</v>
      </c>
      <c r="B386" t="s">
        <v>1079</v>
      </c>
      <c r="C386" t="s">
        <v>747</v>
      </c>
      <c r="D386">
        <v>13.95</v>
      </c>
      <c r="E386" t="s">
        <v>170</v>
      </c>
      <c r="F386" t="s">
        <v>339</v>
      </c>
      <c r="G386" t="s">
        <v>555</v>
      </c>
    </row>
    <row r="387" spans="1:7">
      <c r="A387">
        <v>386</v>
      </c>
      <c r="B387" t="s">
        <v>1212</v>
      </c>
      <c r="C387" t="s">
        <v>1266</v>
      </c>
      <c r="D387">
        <v>13.9</v>
      </c>
      <c r="E387" t="s">
        <v>170</v>
      </c>
      <c r="F387" t="s">
        <v>171</v>
      </c>
      <c r="G387" t="s">
        <v>230</v>
      </c>
    </row>
    <row r="388" spans="1:7">
      <c r="A388">
        <v>387</v>
      </c>
      <c r="B388" t="s">
        <v>1213</v>
      </c>
      <c r="C388" t="s">
        <v>748</v>
      </c>
      <c r="D388">
        <v>13.88</v>
      </c>
      <c r="E388" t="s">
        <v>170</v>
      </c>
      <c r="F388" t="s">
        <v>177</v>
      </c>
      <c r="G388" t="s">
        <v>251</v>
      </c>
    </row>
    <row r="389" spans="1:7">
      <c r="A389">
        <v>388</v>
      </c>
      <c r="B389" t="s">
        <v>1214</v>
      </c>
      <c r="C389" t="s">
        <v>1267</v>
      </c>
      <c r="D389">
        <v>13.75</v>
      </c>
      <c r="E389" t="s">
        <v>170</v>
      </c>
      <c r="F389" t="s">
        <v>183</v>
      </c>
      <c r="G389" t="s">
        <v>1129</v>
      </c>
    </row>
    <row r="390" spans="1:7">
      <c r="A390">
        <v>389</v>
      </c>
      <c r="B390" t="s">
        <v>1215</v>
      </c>
      <c r="C390" t="s">
        <v>749</v>
      </c>
      <c r="D390">
        <v>13.69</v>
      </c>
      <c r="E390" t="s">
        <v>170</v>
      </c>
      <c r="F390" t="s">
        <v>177</v>
      </c>
      <c r="G390" t="s">
        <v>697</v>
      </c>
    </row>
    <row r="391" spans="1:7">
      <c r="A391">
        <v>390</v>
      </c>
      <c r="B391" t="s">
        <v>1080</v>
      </c>
      <c r="C391" t="s">
        <v>1268</v>
      </c>
      <c r="D391">
        <v>13.67</v>
      </c>
      <c r="E391" t="s">
        <v>170</v>
      </c>
      <c r="F391" t="s">
        <v>183</v>
      </c>
      <c r="G391" t="s">
        <v>341</v>
      </c>
    </row>
    <row r="392" spans="1:7">
      <c r="A392">
        <v>391</v>
      </c>
      <c r="B392" t="s">
        <v>1216</v>
      </c>
      <c r="C392" t="s">
        <v>750</v>
      </c>
      <c r="D392">
        <v>13.62</v>
      </c>
      <c r="E392" t="s">
        <v>170</v>
      </c>
      <c r="F392" t="s">
        <v>181</v>
      </c>
      <c r="G392" t="s">
        <v>350</v>
      </c>
    </row>
    <row r="393" spans="1:7">
      <c r="A393">
        <v>392</v>
      </c>
      <c r="B393" t="s">
        <v>751</v>
      </c>
      <c r="C393" t="s">
        <v>752</v>
      </c>
      <c r="D393">
        <v>13.59</v>
      </c>
      <c r="E393" t="s">
        <v>170</v>
      </c>
      <c r="F393" t="s">
        <v>246</v>
      </c>
      <c r="G393" t="s">
        <v>247</v>
      </c>
    </row>
    <row r="394" spans="1:7">
      <c r="A394">
        <v>393</v>
      </c>
      <c r="B394" t="s">
        <v>1081</v>
      </c>
      <c r="C394" t="s">
        <v>753</v>
      </c>
      <c r="D394">
        <v>13.57</v>
      </c>
      <c r="E394" t="s">
        <v>170</v>
      </c>
      <c r="F394" t="s">
        <v>171</v>
      </c>
      <c r="G394" t="s">
        <v>349</v>
      </c>
    </row>
    <row r="395" spans="1:7">
      <c r="A395">
        <v>394</v>
      </c>
      <c r="B395" t="s">
        <v>754</v>
      </c>
      <c r="C395" t="s">
        <v>755</v>
      </c>
      <c r="D395">
        <v>13.5</v>
      </c>
      <c r="E395" t="s">
        <v>170</v>
      </c>
      <c r="F395" t="s">
        <v>181</v>
      </c>
      <c r="G395" t="s">
        <v>510</v>
      </c>
    </row>
    <row r="396" spans="1:7">
      <c r="A396">
        <v>395</v>
      </c>
      <c r="B396" t="s">
        <v>1082</v>
      </c>
      <c r="C396" t="s">
        <v>756</v>
      </c>
      <c r="D396">
        <v>13.47</v>
      </c>
      <c r="E396" t="s">
        <v>170</v>
      </c>
      <c r="F396" t="s">
        <v>171</v>
      </c>
      <c r="G396" t="s">
        <v>536</v>
      </c>
    </row>
    <row r="397" spans="1:7">
      <c r="A397">
        <v>396</v>
      </c>
      <c r="B397" t="s">
        <v>757</v>
      </c>
      <c r="C397" t="s">
        <v>758</v>
      </c>
      <c r="D397">
        <v>13.44</v>
      </c>
      <c r="E397" t="s">
        <v>170</v>
      </c>
      <c r="F397" t="s">
        <v>193</v>
      </c>
      <c r="G397" t="s">
        <v>333</v>
      </c>
    </row>
    <row r="398" spans="1:7">
      <c r="A398">
        <v>397</v>
      </c>
      <c r="B398" t="s">
        <v>1083</v>
      </c>
      <c r="C398" t="s">
        <v>759</v>
      </c>
      <c r="D398">
        <v>13.4</v>
      </c>
      <c r="E398" t="s">
        <v>1127</v>
      </c>
      <c r="F398" t="s">
        <v>183</v>
      </c>
      <c r="G398" t="s">
        <v>760</v>
      </c>
    </row>
    <row r="399" spans="1:7">
      <c r="A399">
        <v>398</v>
      </c>
      <c r="B399" t="s">
        <v>1084</v>
      </c>
      <c r="C399" t="s">
        <v>761</v>
      </c>
      <c r="D399">
        <v>13.32</v>
      </c>
      <c r="E399" t="s">
        <v>170</v>
      </c>
      <c r="F399" t="s">
        <v>171</v>
      </c>
      <c r="G399" t="s">
        <v>175</v>
      </c>
    </row>
    <row r="400" spans="1:7">
      <c r="A400">
        <v>399</v>
      </c>
      <c r="B400" t="s">
        <v>1085</v>
      </c>
      <c r="C400" t="s">
        <v>762</v>
      </c>
      <c r="D400">
        <v>13.29</v>
      </c>
      <c r="E400" t="s">
        <v>170</v>
      </c>
      <c r="F400" t="s">
        <v>171</v>
      </c>
      <c r="G400" t="s">
        <v>244</v>
      </c>
    </row>
    <row r="401" spans="1:7">
      <c r="A401">
        <v>400</v>
      </c>
      <c r="B401" t="s">
        <v>1217</v>
      </c>
      <c r="C401" t="s">
        <v>1269</v>
      </c>
      <c r="D401">
        <v>13.2</v>
      </c>
      <c r="E401" t="s">
        <v>170</v>
      </c>
      <c r="F401" t="s">
        <v>183</v>
      </c>
      <c r="G401" t="s">
        <v>338</v>
      </c>
    </row>
    <row r="402" spans="1:7">
      <c r="A402">
        <v>401</v>
      </c>
      <c r="B402" t="s">
        <v>1086</v>
      </c>
      <c r="C402" t="s">
        <v>763</v>
      </c>
      <c r="D402">
        <v>13.18</v>
      </c>
      <c r="E402" t="s">
        <v>170</v>
      </c>
      <c r="F402" t="s">
        <v>171</v>
      </c>
      <c r="G402" t="s">
        <v>335</v>
      </c>
    </row>
    <row r="403" spans="1:7">
      <c r="A403">
        <v>402</v>
      </c>
      <c r="B403" t="s">
        <v>764</v>
      </c>
      <c r="C403" t="s">
        <v>765</v>
      </c>
      <c r="D403">
        <v>12.97</v>
      </c>
      <c r="E403" t="s">
        <v>170</v>
      </c>
      <c r="F403" t="s">
        <v>339</v>
      </c>
      <c r="G403" t="s">
        <v>464</v>
      </c>
    </row>
    <row r="404" spans="1:7">
      <c r="A404">
        <v>403</v>
      </c>
      <c r="B404" t="s">
        <v>1087</v>
      </c>
      <c r="C404" t="s">
        <v>766</v>
      </c>
      <c r="D404">
        <v>12.96</v>
      </c>
      <c r="E404" t="s">
        <v>170</v>
      </c>
      <c r="F404" t="s">
        <v>264</v>
      </c>
      <c r="G404" t="s">
        <v>633</v>
      </c>
    </row>
    <row r="405" spans="1:7">
      <c r="A405">
        <v>404</v>
      </c>
      <c r="B405" t="s">
        <v>767</v>
      </c>
      <c r="C405" t="s">
        <v>768</v>
      </c>
      <c r="D405">
        <v>12.88</v>
      </c>
      <c r="E405" t="s">
        <v>170</v>
      </c>
      <c r="F405" t="s">
        <v>181</v>
      </c>
      <c r="G405" t="s">
        <v>686</v>
      </c>
    </row>
    <row r="406" spans="1:7">
      <c r="A406">
        <v>405</v>
      </c>
      <c r="B406" t="s">
        <v>1088</v>
      </c>
      <c r="C406" t="s">
        <v>769</v>
      </c>
      <c r="D406">
        <v>12.76</v>
      </c>
      <c r="E406" t="s">
        <v>170</v>
      </c>
      <c r="F406" t="s">
        <v>171</v>
      </c>
      <c r="G406" t="s">
        <v>335</v>
      </c>
    </row>
    <row r="407" spans="1:7">
      <c r="A407">
        <v>406</v>
      </c>
      <c r="B407" t="s">
        <v>1218</v>
      </c>
      <c r="C407" t="s">
        <v>1270</v>
      </c>
      <c r="D407">
        <v>12.72</v>
      </c>
      <c r="E407" t="s">
        <v>170</v>
      </c>
      <c r="F407" t="s">
        <v>187</v>
      </c>
      <c r="G407" t="s">
        <v>234</v>
      </c>
    </row>
    <row r="408" spans="1:7">
      <c r="A408">
        <v>407</v>
      </c>
      <c r="B408" t="s">
        <v>1089</v>
      </c>
      <c r="C408" t="s">
        <v>770</v>
      </c>
      <c r="D408">
        <v>12.68</v>
      </c>
      <c r="E408" t="s">
        <v>170</v>
      </c>
      <c r="F408" t="s">
        <v>171</v>
      </c>
      <c r="G408" t="s">
        <v>244</v>
      </c>
    </row>
    <row r="409" spans="1:7">
      <c r="A409">
        <v>408</v>
      </c>
      <c r="B409" t="s">
        <v>1090</v>
      </c>
      <c r="C409" t="s">
        <v>771</v>
      </c>
      <c r="D409">
        <v>12.4</v>
      </c>
      <c r="E409" t="s">
        <v>170</v>
      </c>
      <c r="F409" t="s">
        <v>177</v>
      </c>
      <c r="G409" t="s">
        <v>251</v>
      </c>
    </row>
    <row r="410" spans="1:7">
      <c r="A410">
        <v>409</v>
      </c>
      <c r="B410" t="s">
        <v>1090</v>
      </c>
      <c r="C410" t="s">
        <v>772</v>
      </c>
      <c r="D410">
        <v>12.4</v>
      </c>
      <c r="E410" t="s">
        <v>170</v>
      </c>
      <c r="F410" t="s">
        <v>177</v>
      </c>
      <c r="G410" t="s">
        <v>251</v>
      </c>
    </row>
    <row r="411" spans="1:7">
      <c r="A411">
        <v>410</v>
      </c>
      <c r="B411" t="s">
        <v>773</v>
      </c>
      <c r="C411" t="s">
        <v>774</v>
      </c>
      <c r="D411">
        <v>12.23</v>
      </c>
      <c r="E411" t="s">
        <v>170</v>
      </c>
      <c r="F411" t="s">
        <v>264</v>
      </c>
      <c r="G411" t="s">
        <v>775</v>
      </c>
    </row>
    <row r="412" spans="1:7">
      <c r="A412">
        <v>411</v>
      </c>
      <c r="B412" t="s">
        <v>776</v>
      </c>
      <c r="C412" t="s">
        <v>777</v>
      </c>
      <c r="D412">
        <v>12.02</v>
      </c>
      <c r="E412" t="s">
        <v>170</v>
      </c>
      <c r="F412" t="s">
        <v>1128</v>
      </c>
      <c r="G412" t="s">
        <v>361</v>
      </c>
    </row>
    <row r="413" spans="1:7">
      <c r="A413">
        <v>412</v>
      </c>
      <c r="B413" t="s">
        <v>778</v>
      </c>
      <c r="C413" t="s">
        <v>779</v>
      </c>
      <c r="D413">
        <v>12.02</v>
      </c>
      <c r="E413" t="s">
        <v>170</v>
      </c>
      <c r="F413" t="s">
        <v>181</v>
      </c>
      <c r="G413" t="s">
        <v>686</v>
      </c>
    </row>
    <row r="414" spans="1:7">
      <c r="A414">
        <v>413</v>
      </c>
      <c r="B414" t="s">
        <v>1091</v>
      </c>
      <c r="C414" t="s">
        <v>780</v>
      </c>
      <c r="D414">
        <v>11.99</v>
      </c>
      <c r="E414" t="s">
        <v>170</v>
      </c>
      <c r="F414" t="s">
        <v>181</v>
      </c>
      <c r="G414" t="s">
        <v>233</v>
      </c>
    </row>
    <row r="415" spans="1:7">
      <c r="A415">
        <v>414</v>
      </c>
      <c r="B415" t="s">
        <v>781</v>
      </c>
      <c r="C415" t="s">
        <v>782</v>
      </c>
      <c r="D415">
        <v>11.87</v>
      </c>
      <c r="E415" t="s">
        <v>170</v>
      </c>
      <c r="F415" t="s">
        <v>187</v>
      </c>
      <c r="G415" t="s">
        <v>344</v>
      </c>
    </row>
    <row r="416" spans="1:7">
      <c r="A416">
        <v>415</v>
      </c>
      <c r="B416" t="s">
        <v>783</v>
      </c>
      <c r="C416" t="s">
        <v>784</v>
      </c>
      <c r="D416">
        <v>11.83</v>
      </c>
      <c r="E416" t="s">
        <v>170</v>
      </c>
      <c r="F416" t="s">
        <v>181</v>
      </c>
      <c r="G416" t="s">
        <v>785</v>
      </c>
    </row>
    <row r="417" spans="1:7">
      <c r="A417">
        <v>416</v>
      </c>
      <c r="B417" t="s">
        <v>1219</v>
      </c>
      <c r="C417" t="s">
        <v>786</v>
      </c>
      <c r="D417">
        <v>11.69</v>
      </c>
      <c r="E417" t="s">
        <v>170</v>
      </c>
      <c r="F417" t="s">
        <v>183</v>
      </c>
      <c r="G417" t="s">
        <v>394</v>
      </c>
    </row>
    <row r="418" spans="1:7">
      <c r="A418">
        <v>417</v>
      </c>
      <c r="B418" t="s">
        <v>787</v>
      </c>
      <c r="C418" t="s">
        <v>788</v>
      </c>
      <c r="D418">
        <v>11.64</v>
      </c>
      <c r="E418" t="s">
        <v>170</v>
      </c>
      <c r="F418" t="s">
        <v>181</v>
      </c>
      <c r="G418" t="s">
        <v>350</v>
      </c>
    </row>
    <row r="419" spans="1:7">
      <c r="A419">
        <v>418</v>
      </c>
      <c r="B419" t="s">
        <v>1220</v>
      </c>
      <c r="C419" t="s">
        <v>789</v>
      </c>
      <c r="D419">
        <v>11.63</v>
      </c>
      <c r="E419" t="s">
        <v>170</v>
      </c>
      <c r="F419" t="s">
        <v>264</v>
      </c>
      <c r="G419" t="s">
        <v>775</v>
      </c>
    </row>
    <row r="420" spans="1:7">
      <c r="A420">
        <v>419</v>
      </c>
      <c r="B420" t="s">
        <v>1092</v>
      </c>
      <c r="C420" t="s">
        <v>790</v>
      </c>
      <c r="D420">
        <v>11.45</v>
      </c>
      <c r="E420" t="s">
        <v>170</v>
      </c>
      <c r="F420" t="s">
        <v>339</v>
      </c>
      <c r="G420" t="s">
        <v>791</v>
      </c>
    </row>
    <row r="421" spans="1:7">
      <c r="A421">
        <v>420</v>
      </c>
      <c r="B421" t="s">
        <v>1093</v>
      </c>
      <c r="C421" t="s">
        <v>792</v>
      </c>
      <c r="D421">
        <v>11.44</v>
      </c>
      <c r="E421" t="s">
        <v>170</v>
      </c>
      <c r="F421" t="s">
        <v>181</v>
      </c>
      <c r="G421" t="s">
        <v>793</v>
      </c>
    </row>
    <row r="422" spans="1:7">
      <c r="A422">
        <v>421</v>
      </c>
      <c r="B422" t="s">
        <v>1094</v>
      </c>
      <c r="C422" t="s">
        <v>794</v>
      </c>
      <c r="D422">
        <v>11.23</v>
      </c>
      <c r="E422" t="s">
        <v>170</v>
      </c>
      <c r="F422" t="s">
        <v>187</v>
      </c>
      <c r="G422" t="s">
        <v>1134</v>
      </c>
    </row>
    <row r="423" spans="1:7">
      <c r="A423">
        <v>422</v>
      </c>
      <c r="B423" t="s">
        <v>1095</v>
      </c>
      <c r="C423" t="s">
        <v>795</v>
      </c>
      <c r="D423">
        <v>11.22</v>
      </c>
      <c r="E423" t="s">
        <v>170</v>
      </c>
      <c r="F423" t="s">
        <v>183</v>
      </c>
      <c r="G423" t="s">
        <v>260</v>
      </c>
    </row>
    <row r="424" spans="1:7">
      <c r="A424">
        <v>423</v>
      </c>
      <c r="B424" t="s">
        <v>796</v>
      </c>
      <c r="C424" t="s">
        <v>797</v>
      </c>
      <c r="D424">
        <v>11.19</v>
      </c>
      <c r="E424" t="s">
        <v>170</v>
      </c>
      <c r="F424" t="s">
        <v>171</v>
      </c>
      <c r="G424" t="s">
        <v>536</v>
      </c>
    </row>
    <row r="425" spans="1:7">
      <c r="A425">
        <v>424</v>
      </c>
      <c r="B425" t="s">
        <v>798</v>
      </c>
      <c r="C425" t="s">
        <v>799</v>
      </c>
      <c r="D425">
        <v>11.04</v>
      </c>
      <c r="E425" t="s">
        <v>243</v>
      </c>
      <c r="F425" t="s">
        <v>171</v>
      </c>
      <c r="G425" t="s">
        <v>536</v>
      </c>
    </row>
    <row r="426" spans="1:7">
      <c r="A426">
        <v>425</v>
      </c>
      <c r="B426" t="s">
        <v>1096</v>
      </c>
      <c r="C426" t="s">
        <v>800</v>
      </c>
      <c r="D426">
        <v>11.02</v>
      </c>
      <c r="E426" t="s">
        <v>170</v>
      </c>
      <c r="F426" t="s">
        <v>246</v>
      </c>
      <c r="G426" t="s">
        <v>679</v>
      </c>
    </row>
    <row r="427" spans="1:7">
      <c r="A427">
        <v>426</v>
      </c>
      <c r="B427" t="s">
        <v>1097</v>
      </c>
      <c r="C427" t="s">
        <v>801</v>
      </c>
      <c r="D427">
        <v>10.86</v>
      </c>
      <c r="E427" t="s">
        <v>170</v>
      </c>
      <c r="F427" t="s">
        <v>181</v>
      </c>
      <c r="G427" t="s">
        <v>552</v>
      </c>
    </row>
    <row r="428" spans="1:7">
      <c r="A428">
        <v>427</v>
      </c>
      <c r="B428" t="s">
        <v>802</v>
      </c>
      <c r="C428" t="s">
        <v>803</v>
      </c>
      <c r="D428">
        <v>10.8</v>
      </c>
      <c r="E428" t="s">
        <v>170</v>
      </c>
      <c r="F428" t="s">
        <v>177</v>
      </c>
      <c r="G428" t="s">
        <v>1141</v>
      </c>
    </row>
    <row r="429" spans="1:7">
      <c r="A429">
        <v>428</v>
      </c>
      <c r="B429" t="s">
        <v>802</v>
      </c>
      <c r="C429" t="s">
        <v>804</v>
      </c>
      <c r="D429">
        <v>10.8</v>
      </c>
      <c r="E429" t="s">
        <v>170</v>
      </c>
      <c r="F429" t="s">
        <v>177</v>
      </c>
      <c r="G429" t="s">
        <v>1141</v>
      </c>
    </row>
    <row r="430" spans="1:7">
      <c r="A430">
        <v>429</v>
      </c>
      <c r="B430" t="s">
        <v>1221</v>
      </c>
      <c r="C430" t="s">
        <v>805</v>
      </c>
      <c r="D430">
        <v>10.78</v>
      </c>
      <c r="E430" t="s">
        <v>170</v>
      </c>
      <c r="F430" t="s">
        <v>201</v>
      </c>
      <c r="G430" t="s">
        <v>1143</v>
      </c>
    </row>
    <row r="431" spans="1:7">
      <c r="A431">
        <v>430</v>
      </c>
      <c r="B431" t="s">
        <v>806</v>
      </c>
      <c r="C431" t="s">
        <v>807</v>
      </c>
      <c r="D431">
        <v>10.71</v>
      </c>
      <c r="E431" t="s">
        <v>170</v>
      </c>
      <c r="F431" t="s">
        <v>339</v>
      </c>
      <c r="G431" t="s">
        <v>464</v>
      </c>
    </row>
    <row r="432" spans="1:7">
      <c r="A432">
        <v>431</v>
      </c>
      <c r="B432" t="s">
        <v>1098</v>
      </c>
      <c r="C432" t="s">
        <v>808</v>
      </c>
      <c r="D432">
        <v>10.64</v>
      </c>
      <c r="E432" t="s">
        <v>170</v>
      </c>
      <c r="F432" t="s">
        <v>187</v>
      </c>
      <c r="G432" t="s">
        <v>357</v>
      </c>
    </row>
    <row r="433" spans="1:7">
      <c r="A433">
        <v>432</v>
      </c>
      <c r="B433" t="s">
        <v>1222</v>
      </c>
      <c r="C433" t="s">
        <v>809</v>
      </c>
      <c r="D433">
        <v>10.59</v>
      </c>
      <c r="E433" t="s">
        <v>170</v>
      </c>
      <c r="F433" t="s">
        <v>264</v>
      </c>
      <c r="G433" t="s">
        <v>265</v>
      </c>
    </row>
    <row r="434" spans="1:7">
      <c r="A434">
        <v>433</v>
      </c>
      <c r="B434" t="s">
        <v>810</v>
      </c>
      <c r="C434" t="s">
        <v>811</v>
      </c>
      <c r="D434">
        <v>10.53</v>
      </c>
      <c r="E434" t="s">
        <v>170</v>
      </c>
      <c r="F434" t="s">
        <v>264</v>
      </c>
      <c r="G434" t="s">
        <v>1138</v>
      </c>
    </row>
    <row r="435" spans="1:7">
      <c r="A435">
        <v>434</v>
      </c>
      <c r="B435" t="s">
        <v>812</v>
      </c>
      <c r="C435" t="s">
        <v>813</v>
      </c>
      <c r="D435">
        <v>10.35</v>
      </c>
      <c r="E435" t="s">
        <v>170</v>
      </c>
      <c r="F435" t="s">
        <v>181</v>
      </c>
      <c r="G435" t="s">
        <v>510</v>
      </c>
    </row>
    <row r="436" spans="1:7">
      <c r="A436">
        <v>435</v>
      </c>
      <c r="B436" t="s">
        <v>814</v>
      </c>
      <c r="C436" t="s">
        <v>815</v>
      </c>
      <c r="D436">
        <v>10.28</v>
      </c>
      <c r="E436" t="s">
        <v>170</v>
      </c>
      <c r="F436" t="s">
        <v>1128</v>
      </c>
      <c r="G436" t="s">
        <v>361</v>
      </c>
    </row>
    <row r="437" spans="1:7">
      <c r="A437">
        <v>436</v>
      </c>
      <c r="B437" t="s">
        <v>1099</v>
      </c>
      <c r="C437" t="s">
        <v>816</v>
      </c>
      <c r="D437">
        <v>10.119999999999999</v>
      </c>
      <c r="E437" t="s">
        <v>170</v>
      </c>
      <c r="F437" t="s">
        <v>171</v>
      </c>
      <c r="G437" t="s">
        <v>230</v>
      </c>
    </row>
    <row r="438" spans="1:7">
      <c r="A438">
        <v>437</v>
      </c>
      <c r="B438" t="s">
        <v>817</v>
      </c>
      <c r="C438" t="s">
        <v>818</v>
      </c>
      <c r="D438">
        <v>10.06</v>
      </c>
      <c r="E438" t="s">
        <v>170</v>
      </c>
      <c r="F438" t="s">
        <v>264</v>
      </c>
      <c r="G438" t="s">
        <v>578</v>
      </c>
    </row>
    <row r="439" spans="1:7">
      <c r="A439">
        <v>438</v>
      </c>
      <c r="B439" t="s">
        <v>1223</v>
      </c>
      <c r="C439" t="s">
        <v>1271</v>
      </c>
      <c r="D439">
        <v>10.06</v>
      </c>
      <c r="E439" t="s">
        <v>170</v>
      </c>
      <c r="F439" t="s">
        <v>339</v>
      </c>
      <c r="G439" t="s">
        <v>561</v>
      </c>
    </row>
    <row r="440" spans="1:7">
      <c r="A440">
        <v>439</v>
      </c>
      <c r="B440" t="s">
        <v>1100</v>
      </c>
      <c r="C440" t="s">
        <v>819</v>
      </c>
      <c r="D440">
        <v>10.01</v>
      </c>
      <c r="E440" t="s">
        <v>170</v>
      </c>
      <c r="F440" t="s">
        <v>181</v>
      </c>
      <c r="G440" t="s">
        <v>820</v>
      </c>
    </row>
    <row r="441" spans="1:7">
      <c r="A441">
        <v>440</v>
      </c>
      <c r="B441" t="s">
        <v>1224</v>
      </c>
      <c r="C441" t="s">
        <v>1249</v>
      </c>
      <c r="D441">
        <v>9.83</v>
      </c>
      <c r="E441" t="s">
        <v>170</v>
      </c>
      <c r="F441" t="s">
        <v>181</v>
      </c>
      <c r="G441" t="s">
        <v>595</v>
      </c>
    </row>
    <row r="442" spans="1:7">
      <c r="A442">
        <v>441</v>
      </c>
      <c r="B442" t="s">
        <v>821</v>
      </c>
      <c r="C442" t="s">
        <v>822</v>
      </c>
      <c r="D442">
        <v>9.68</v>
      </c>
      <c r="E442" t="s">
        <v>243</v>
      </c>
      <c r="F442" t="s">
        <v>264</v>
      </c>
      <c r="G442" t="s">
        <v>823</v>
      </c>
    </row>
    <row r="443" spans="1:7">
      <c r="A443">
        <v>442</v>
      </c>
      <c r="B443" t="s">
        <v>1101</v>
      </c>
      <c r="C443" t="s">
        <v>824</v>
      </c>
      <c r="D443">
        <v>9.57</v>
      </c>
      <c r="E443" t="s">
        <v>170</v>
      </c>
      <c r="F443" t="s">
        <v>181</v>
      </c>
      <c r="G443" t="s">
        <v>825</v>
      </c>
    </row>
    <row r="444" spans="1:7">
      <c r="A444">
        <v>443</v>
      </c>
      <c r="B444" t="s">
        <v>1102</v>
      </c>
      <c r="C444" t="s">
        <v>826</v>
      </c>
      <c r="D444">
        <v>9.15</v>
      </c>
      <c r="E444" t="s">
        <v>170</v>
      </c>
      <c r="F444" t="s">
        <v>171</v>
      </c>
      <c r="G444" t="s">
        <v>205</v>
      </c>
    </row>
    <row r="445" spans="1:7">
      <c r="A445">
        <v>444</v>
      </c>
      <c r="B445" t="s">
        <v>1103</v>
      </c>
      <c r="C445" t="s">
        <v>827</v>
      </c>
      <c r="D445">
        <v>9.1199999999999992</v>
      </c>
      <c r="E445" t="s">
        <v>170</v>
      </c>
      <c r="F445" t="s">
        <v>181</v>
      </c>
      <c r="G445" t="s">
        <v>411</v>
      </c>
    </row>
    <row r="446" spans="1:7">
      <c r="A446">
        <v>445</v>
      </c>
      <c r="B446" t="s">
        <v>1104</v>
      </c>
      <c r="C446" t="s">
        <v>828</v>
      </c>
      <c r="D446">
        <v>9.08</v>
      </c>
      <c r="E446" t="s">
        <v>170</v>
      </c>
      <c r="F446" t="s">
        <v>264</v>
      </c>
      <c r="G446" t="s">
        <v>633</v>
      </c>
    </row>
    <row r="447" spans="1:7">
      <c r="A447">
        <v>446</v>
      </c>
      <c r="B447" t="s">
        <v>1105</v>
      </c>
      <c r="C447" t="s">
        <v>829</v>
      </c>
      <c r="D447">
        <v>9.06</v>
      </c>
      <c r="E447" t="s">
        <v>170</v>
      </c>
      <c r="F447" t="s">
        <v>264</v>
      </c>
      <c r="G447" t="s">
        <v>270</v>
      </c>
    </row>
    <row r="448" spans="1:7">
      <c r="A448">
        <v>447</v>
      </c>
      <c r="B448" t="s">
        <v>830</v>
      </c>
      <c r="C448" t="s">
        <v>831</v>
      </c>
      <c r="D448">
        <v>9.01</v>
      </c>
      <c r="E448" t="s">
        <v>170</v>
      </c>
      <c r="F448" t="s">
        <v>181</v>
      </c>
      <c r="G448" t="s">
        <v>686</v>
      </c>
    </row>
    <row r="449" spans="1:7">
      <c r="A449">
        <v>448</v>
      </c>
      <c r="B449" t="s">
        <v>1106</v>
      </c>
      <c r="C449" t="s">
        <v>832</v>
      </c>
      <c r="D449">
        <v>8.8000000000000007</v>
      </c>
      <c r="E449" t="s">
        <v>170</v>
      </c>
      <c r="F449" t="s">
        <v>264</v>
      </c>
      <c r="G449" t="s">
        <v>334</v>
      </c>
    </row>
    <row r="450" spans="1:7">
      <c r="A450">
        <v>449</v>
      </c>
      <c r="B450" t="s">
        <v>1225</v>
      </c>
      <c r="C450" t="s">
        <v>833</v>
      </c>
      <c r="D450">
        <v>8.74</v>
      </c>
      <c r="E450" t="s">
        <v>170</v>
      </c>
      <c r="F450" t="s">
        <v>181</v>
      </c>
      <c r="G450" t="s">
        <v>785</v>
      </c>
    </row>
    <row r="451" spans="1:7">
      <c r="A451">
        <v>450</v>
      </c>
      <c r="B451" t="s">
        <v>834</v>
      </c>
      <c r="C451" t="s">
        <v>835</v>
      </c>
      <c r="D451">
        <v>8.65</v>
      </c>
      <c r="E451" t="s">
        <v>170</v>
      </c>
      <c r="F451" t="s">
        <v>183</v>
      </c>
      <c r="G451" t="s">
        <v>1129</v>
      </c>
    </row>
    <row r="452" spans="1:7">
      <c r="A452">
        <v>451</v>
      </c>
      <c r="B452" t="s">
        <v>1107</v>
      </c>
      <c r="C452" t="s">
        <v>836</v>
      </c>
      <c r="D452">
        <v>8.4499999999999993</v>
      </c>
      <c r="E452" t="s">
        <v>170</v>
      </c>
      <c r="F452" t="s">
        <v>171</v>
      </c>
      <c r="G452" t="s">
        <v>175</v>
      </c>
    </row>
    <row r="453" spans="1:7">
      <c r="A453">
        <v>452</v>
      </c>
      <c r="B453" t="s">
        <v>1108</v>
      </c>
      <c r="C453" t="s">
        <v>1272</v>
      </c>
      <c r="D453">
        <v>8.4499999999999993</v>
      </c>
      <c r="E453" t="s">
        <v>170</v>
      </c>
      <c r="F453" t="s">
        <v>183</v>
      </c>
      <c r="G453" t="s">
        <v>1129</v>
      </c>
    </row>
    <row r="454" spans="1:7">
      <c r="A454">
        <v>453</v>
      </c>
      <c r="B454" t="s">
        <v>837</v>
      </c>
      <c r="C454" t="s">
        <v>838</v>
      </c>
      <c r="D454">
        <v>8.41</v>
      </c>
      <c r="E454" t="s">
        <v>170</v>
      </c>
      <c r="F454" t="s">
        <v>339</v>
      </c>
      <c r="G454" t="s">
        <v>464</v>
      </c>
    </row>
    <row r="455" spans="1:7">
      <c r="A455">
        <v>454</v>
      </c>
      <c r="B455" t="s">
        <v>839</v>
      </c>
      <c r="C455" t="s">
        <v>840</v>
      </c>
      <c r="D455">
        <v>8.33</v>
      </c>
      <c r="E455" t="s">
        <v>170</v>
      </c>
      <c r="F455" t="s">
        <v>246</v>
      </c>
      <c r="G455" t="s">
        <v>247</v>
      </c>
    </row>
    <row r="456" spans="1:7">
      <c r="A456">
        <v>455</v>
      </c>
      <c r="B456" t="s">
        <v>1109</v>
      </c>
      <c r="C456" t="s">
        <v>841</v>
      </c>
      <c r="D456">
        <v>8.32</v>
      </c>
      <c r="E456" t="s">
        <v>170</v>
      </c>
      <c r="F456" t="s">
        <v>187</v>
      </c>
      <c r="G456" t="s">
        <v>363</v>
      </c>
    </row>
    <row r="457" spans="1:7">
      <c r="A457">
        <v>456</v>
      </c>
      <c r="B457" t="s">
        <v>1110</v>
      </c>
      <c r="C457" t="s">
        <v>842</v>
      </c>
      <c r="D457">
        <v>8.2899999999999991</v>
      </c>
      <c r="E457" t="s">
        <v>170</v>
      </c>
      <c r="F457" t="s">
        <v>183</v>
      </c>
      <c r="G457" t="s">
        <v>341</v>
      </c>
    </row>
    <row r="458" spans="1:7">
      <c r="A458">
        <v>457</v>
      </c>
      <c r="B458" t="s">
        <v>843</v>
      </c>
      <c r="C458" t="s">
        <v>844</v>
      </c>
      <c r="D458">
        <v>8.16</v>
      </c>
      <c r="E458" t="s">
        <v>170</v>
      </c>
      <c r="F458" t="s">
        <v>181</v>
      </c>
      <c r="G458" t="s">
        <v>845</v>
      </c>
    </row>
    <row r="459" spans="1:7">
      <c r="A459">
        <v>458</v>
      </c>
      <c r="B459" t="s">
        <v>846</v>
      </c>
      <c r="C459" t="s">
        <v>847</v>
      </c>
      <c r="D459">
        <v>8.1300000000000008</v>
      </c>
      <c r="E459" t="s">
        <v>170</v>
      </c>
      <c r="F459" t="s">
        <v>183</v>
      </c>
      <c r="G459" t="s">
        <v>394</v>
      </c>
    </row>
    <row r="460" spans="1:7">
      <c r="A460">
        <v>459</v>
      </c>
      <c r="B460" t="s">
        <v>1226</v>
      </c>
      <c r="C460" t="s">
        <v>848</v>
      </c>
      <c r="D460">
        <v>8.0500000000000007</v>
      </c>
      <c r="E460" t="s">
        <v>170</v>
      </c>
      <c r="F460" t="s">
        <v>264</v>
      </c>
      <c r="G460" t="s">
        <v>343</v>
      </c>
    </row>
    <row r="461" spans="1:7">
      <c r="A461">
        <v>460</v>
      </c>
      <c r="B461" t="s">
        <v>1111</v>
      </c>
      <c r="C461" t="s">
        <v>849</v>
      </c>
      <c r="D461">
        <v>8.0500000000000007</v>
      </c>
      <c r="E461" t="s">
        <v>170</v>
      </c>
      <c r="F461" t="s">
        <v>193</v>
      </c>
      <c r="G461" t="s">
        <v>351</v>
      </c>
    </row>
    <row r="462" spans="1:7">
      <c r="A462">
        <v>461</v>
      </c>
      <c r="B462" t="s">
        <v>850</v>
      </c>
      <c r="C462" t="s">
        <v>851</v>
      </c>
      <c r="D462">
        <v>7.97</v>
      </c>
      <c r="E462" t="s">
        <v>170</v>
      </c>
      <c r="F462" t="s">
        <v>177</v>
      </c>
      <c r="G462" t="s">
        <v>251</v>
      </c>
    </row>
    <row r="463" spans="1:7">
      <c r="A463">
        <v>462</v>
      </c>
      <c r="B463" t="s">
        <v>1227</v>
      </c>
      <c r="C463" t="s">
        <v>1273</v>
      </c>
      <c r="D463">
        <v>7.92</v>
      </c>
      <c r="E463" t="s">
        <v>170</v>
      </c>
      <c r="F463" t="s">
        <v>181</v>
      </c>
      <c r="G463" t="s">
        <v>845</v>
      </c>
    </row>
    <row r="464" spans="1:7">
      <c r="A464">
        <v>463</v>
      </c>
      <c r="B464" t="s">
        <v>852</v>
      </c>
      <c r="C464" t="s">
        <v>853</v>
      </c>
      <c r="D464">
        <v>7.59</v>
      </c>
      <c r="E464" t="s">
        <v>256</v>
      </c>
      <c r="F464" t="s">
        <v>264</v>
      </c>
      <c r="G464" t="s">
        <v>334</v>
      </c>
    </row>
    <row r="465" spans="1:7">
      <c r="A465">
        <v>464</v>
      </c>
      <c r="B465" t="s">
        <v>854</v>
      </c>
      <c r="C465" t="s">
        <v>855</v>
      </c>
      <c r="D465">
        <v>7.55</v>
      </c>
      <c r="E465" t="s">
        <v>170</v>
      </c>
      <c r="F465" t="s">
        <v>181</v>
      </c>
      <c r="G465" t="s">
        <v>793</v>
      </c>
    </row>
    <row r="466" spans="1:7">
      <c r="A466">
        <v>465</v>
      </c>
      <c r="B466" t="s">
        <v>856</v>
      </c>
      <c r="C466" t="s">
        <v>857</v>
      </c>
      <c r="D466">
        <v>7.43</v>
      </c>
      <c r="E466" t="s">
        <v>170</v>
      </c>
      <c r="F466" t="s">
        <v>181</v>
      </c>
      <c r="G466" t="s">
        <v>686</v>
      </c>
    </row>
    <row r="467" spans="1:7">
      <c r="A467">
        <v>466</v>
      </c>
      <c r="B467" t="s">
        <v>1228</v>
      </c>
      <c r="C467" t="s">
        <v>858</v>
      </c>
      <c r="D467">
        <v>7.38</v>
      </c>
      <c r="E467" t="s">
        <v>170</v>
      </c>
      <c r="F467" t="s">
        <v>183</v>
      </c>
      <c r="G467" t="s">
        <v>1129</v>
      </c>
    </row>
    <row r="468" spans="1:7">
      <c r="A468">
        <v>467</v>
      </c>
      <c r="B468" t="s">
        <v>1112</v>
      </c>
      <c r="C468" t="s">
        <v>859</v>
      </c>
      <c r="D468">
        <v>7.31</v>
      </c>
      <c r="E468" t="s">
        <v>170</v>
      </c>
      <c r="F468" t="s">
        <v>246</v>
      </c>
      <c r="G468" t="s">
        <v>860</v>
      </c>
    </row>
    <row r="469" spans="1:7">
      <c r="A469">
        <v>468</v>
      </c>
      <c r="B469" t="s">
        <v>1113</v>
      </c>
      <c r="C469" t="s">
        <v>861</v>
      </c>
      <c r="D469">
        <v>7.11</v>
      </c>
      <c r="E469" t="s">
        <v>170</v>
      </c>
      <c r="F469" t="s">
        <v>187</v>
      </c>
      <c r="G469" t="s">
        <v>344</v>
      </c>
    </row>
    <row r="470" spans="1:7">
      <c r="A470">
        <v>469</v>
      </c>
      <c r="B470" t="s">
        <v>1114</v>
      </c>
      <c r="C470" t="s">
        <v>862</v>
      </c>
      <c r="D470">
        <v>7.07</v>
      </c>
      <c r="E470" t="s">
        <v>170</v>
      </c>
      <c r="F470" t="s">
        <v>187</v>
      </c>
      <c r="G470" t="s">
        <v>357</v>
      </c>
    </row>
    <row r="471" spans="1:7">
      <c r="A471">
        <v>470</v>
      </c>
      <c r="B471" t="s">
        <v>1115</v>
      </c>
      <c r="C471" t="s">
        <v>863</v>
      </c>
      <c r="D471">
        <v>6.97</v>
      </c>
      <c r="E471" t="s">
        <v>170</v>
      </c>
      <c r="F471" t="s">
        <v>181</v>
      </c>
      <c r="G471" t="s">
        <v>845</v>
      </c>
    </row>
    <row r="472" spans="1:7">
      <c r="A472">
        <v>471</v>
      </c>
      <c r="B472" t="s">
        <v>1116</v>
      </c>
      <c r="C472" t="s">
        <v>864</v>
      </c>
      <c r="D472">
        <v>6.83</v>
      </c>
      <c r="E472" t="s">
        <v>170</v>
      </c>
      <c r="F472" t="s">
        <v>171</v>
      </c>
      <c r="G472" t="s">
        <v>558</v>
      </c>
    </row>
    <row r="473" spans="1:7">
      <c r="A473">
        <v>472</v>
      </c>
      <c r="B473" t="s">
        <v>1117</v>
      </c>
      <c r="C473" t="s">
        <v>865</v>
      </c>
      <c r="D473">
        <v>6.7</v>
      </c>
      <c r="E473" t="s">
        <v>170</v>
      </c>
      <c r="F473" t="s">
        <v>183</v>
      </c>
      <c r="G473" t="s">
        <v>866</v>
      </c>
    </row>
    <row r="474" spans="1:7">
      <c r="A474">
        <v>473</v>
      </c>
      <c r="B474" t="s">
        <v>867</v>
      </c>
      <c r="C474" t="s">
        <v>868</v>
      </c>
      <c r="D474">
        <v>6.36</v>
      </c>
      <c r="E474" t="s">
        <v>170</v>
      </c>
      <c r="F474" t="s">
        <v>171</v>
      </c>
      <c r="G474" t="s">
        <v>244</v>
      </c>
    </row>
    <row r="475" spans="1:7">
      <c r="A475">
        <v>474</v>
      </c>
      <c r="B475" t="s">
        <v>869</v>
      </c>
      <c r="C475" t="s">
        <v>870</v>
      </c>
      <c r="D475">
        <v>5.91</v>
      </c>
      <c r="E475" t="s">
        <v>170</v>
      </c>
      <c r="F475" t="s">
        <v>193</v>
      </c>
      <c r="G475" t="s">
        <v>417</v>
      </c>
    </row>
    <row r="476" spans="1:7">
      <c r="A476">
        <v>475</v>
      </c>
      <c r="B476" t="s">
        <v>1229</v>
      </c>
      <c r="C476" t="s">
        <v>871</v>
      </c>
      <c r="D476">
        <v>5.84</v>
      </c>
      <c r="E476" t="s">
        <v>170</v>
      </c>
      <c r="F476" t="s">
        <v>201</v>
      </c>
      <c r="G476" t="s">
        <v>207</v>
      </c>
    </row>
    <row r="477" spans="1:7">
      <c r="A477">
        <v>476</v>
      </c>
      <c r="B477" t="s">
        <v>1118</v>
      </c>
      <c r="C477" t="s">
        <v>872</v>
      </c>
      <c r="D477">
        <v>5.63</v>
      </c>
      <c r="E477" t="s">
        <v>170</v>
      </c>
      <c r="F477" t="s">
        <v>177</v>
      </c>
      <c r="G477" t="s">
        <v>240</v>
      </c>
    </row>
    <row r="478" spans="1:7">
      <c r="A478">
        <v>477</v>
      </c>
      <c r="B478" t="s">
        <v>1119</v>
      </c>
      <c r="C478" t="s">
        <v>873</v>
      </c>
      <c r="D478">
        <v>5.59</v>
      </c>
      <c r="E478" t="s">
        <v>170</v>
      </c>
      <c r="F478" t="s">
        <v>264</v>
      </c>
      <c r="G478" t="s">
        <v>633</v>
      </c>
    </row>
    <row r="479" spans="1:7">
      <c r="A479">
        <v>478</v>
      </c>
      <c r="B479" t="s">
        <v>1120</v>
      </c>
      <c r="C479" t="s">
        <v>874</v>
      </c>
      <c r="D479">
        <v>5.38</v>
      </c>
      <c r="E479" t="s">
        <v>170</v>
      </c>
      <c r="F479" t="s">
        <v>181</v>
      </c>
      <c r="G479" t="s">
        <v>350</v>
      </c>
    </row>
    <row r="480" spans="1:7">
      <c r="A480">
        <v>479</v>
      </c>
      <c r="B480" t="s">
        <v>875</v>
      </c>
      <c r="C480" t="s">
        <v>876</v>
      </c>
      <c r="D480">
        <v>5.36</v>
      </c>
      <c r="E480" t="s">
        <v>170</v>
      </c>
      <c r="F480" t="s">
        <v>183</v>
      </c>
      <c r="G480" t="s">
        <v>196</v>
      </c>
    </row>
    <row r="481" spans="1:7">
      <c r="A481">
        <v>480</v>
      </c>
      <c r="B481" t="s">
        <v>877</v>
      </c>
      <c r="C481" t="s">
        <v>878</v>
      </c>
      <c r="D481">
        <v>5.27</v>
      </c>
      <c r="E481" t="s">
        <v>170</v>
      </c>
      <c r="F481" t="s">
        <v>183</v>
      </c>
      <c r="G481" t="s">
        <v>394</v>
      </c>
    </row>
    <row r="482" spans="1:7">
      <c r="A482">
        <v>481</v>
      </c>
      <c r="B482" t="s">
        <v>879</v>
      </c>
      <c r="C482" t="s">
        <v>880</v>
      </c>
      <c r="D482">
        <v>5.15</v>
      </c>
      <c r="E482" t="s">
        <v>256</v>
      </c>
      <c r="F482" t="s">
        <v>193</v>
      </c>
      <c r="G482" t="s">
        <v>351</v>
      </c>
    </row>
    <row r="483" spans="1:7">
      <c r="A483">
        <v>482</v>
      </c>
      <c r="B483" t="s">
        <v>1121</v>
      </c>
      <c r="C483" t="s">
        <v>881</v>
      </c>
      <c r="D483">
        <v>4.87</v>
      </c>
      <c r="E483" t="s">
        <v>170</v>
      </c>
      <c r="F483" t="s">
        <v>181</v>
      </c>
      <c r="G483" t="s">
        <v>793</v>
      </c>
    </row>
    <row r="484" spans="1:7">
      <c r="A484">
        <v>483</v>
      </c>
      <c r="B484" t="s">
        <v>882</v>
      </c>
      <c r="C484" t="s">
        <v>883</v>
      </c>
      <c r="D484">
        <v>4.87</v>
      </c>
      <c r="E484" t="s">
        <v>170</v>
      </c>
      <c r="F484" t="s">
        <v>171</v>
      </c>
      <c r="G484" t="s">
        <v>349</v>
      </c>
    </row>
    <row r="485" spans="1:7">
      <c r="A485">
        <v>484</v>
      </c>
      <c r="B485" t="s">
        <v>884</v>
      </c>
      <c r="C485" t="s">
        <v>885</v>
      </c>
      <c r="D485">
        <v>4.78</v>
      </c>
      <c r="E485" t="s">
        <v>243</v>
      </c>
      <c r="F485" t="s">
        <v>187</v>
      </c>
      <c r="G485" t="s">
        <v>363</v>
      </c>
    </row>
    <row r="486" spans="1:7">
      <c r="A486">
        <v>485</v>
      </c>
      <c r="B486" t="s">
        <v>1122</v>
      </c>
      <c r="C486" t="s">
        <v>886</v>
      </c>
      <c r="D486">
        <v>4.5199999999999996</v>
      </c>
      <c r="E486" t="s">
        <v>170</v>
      </c>
      <c r="F486" t="s">
        <v>181</v>
      </c>
      <c r="G486" t="s">
        <v>793</v>
      </c>
    </row>
    <row r="487" spans="1:7">
      <c r="A487">
        <v>486</v>
      </c>
      <c r="B487" t="s">
        <v>1122</v>
      </c>
      <c r="C487" t="s">
        <v>887</v>
      </c>
      <c r="D487">
        <v>4.5199999999999996</v>
      </c>
      <c r="E487" t="s">
        <v>170</v>
      </c>
      <c r="F487" t="s">
        <v>181</v>
      </c>
      <c r="G487" t="s">
        <v>793</v>
      </c>
    </row>
    <row r="488" spans="1:7">
      <c r="A488">
        <v>487</v>
      </c>
      <c r="B488" t="s">
        <v>888</v>
      </c>
      <c r="C488" t="s">
        <v>889</v>
      </c>
      <c r="D488">
        <v>4.4400000000000004</v>
      </c>
      <c r="E488" t="s">
        <v>170</v>
      </c>
      <c r="F488" t="s">
        <v>181</v>
      </c>
      <c r="G488" t="s">
        <v>845</v>
      </c>
    </row>
    <row r="489" spans="1:7">
      <c r="A489">
        <v>488</v>
      </c>
      <c r="B489" t="s">
        <v>890</v>
      </c>
      <c r="C489" t="s">
        <v>891</v>
      </c>
      <c r="D489">
        <v>4.4000000000000004</v>
      </c>
      <c r="E489" t="s">
        <v>170</v>
      </c>
      <c r="F489" t="s">
        <v>339</v>
      </c>
      <c r="G489" t="s">
        <v>561</v>
      </c>
    </row>
    <row r="490" spans="1:7">
      <c r="A490">
        <v>489</v>
      </c>
      <c r="B490" t="s">
        <v>1123</v>
      </c>
      <c r="C490" t="s">
        <v>892</v>
      </c>
      <c r="D490">
        <v>4.16</v>
      </c>
      <c r="E490" t="s">
        <v>170</v>
      </c>
      <c r="F490" t="s">
        <v>181</v>
      </c>
      <c r="G490" t="s">
        <v>345</v>
      </c>
    </row>
    <row r="491" spans="1:7">
      <c r="A491">
        <v>490</v>
      </c>
      <c r="B491" t="s">
        <v>893</v>
      </c>
      <c r="C491" t="s">
        <v>894</v>
      </c>
      <c r="D491">
        <v>3.99</v>
      </c>
      <c r="E491" t="s">
        <v>170</v>
      </c>
      <c r="F491" t="s">
        <v>264</v>
      </c>
      <c r="G491" t="s">
        <v>334</v>
      </c>
    </row>
    <row r="492" spans="1:7">
      <c r="A492">
        <v>491</v>
      </c>
      <c r="B492" t="s">
        <v>1124</v>
      </c>
      <c r="C492" t="s">
        <v>895</v>
      </c>
      <c r="D492">
        <v>3.37</v>
      </c>
      <c r="E492" t="s">
        <v>170</v>
      </c>
      <c r="F492" t="s">
        <v>187</v>
      </c>
      <c r="G492" t="s">
        <v>188</v>
      </c>
    </row>
    <row r="493" spans="1:7">
      <c r="A493">
        <v>492</v>
      </c>
      <c r="B493" t="s">
        <v>896</v>
      </c>
      <c r="C493" t="s">
        <v>897</v>
      </c>
      <c r="D493">
        <v>3.16</v>
      </c>
      <c r="E493" t="s">
        <v>170</v>
      </c>
      <c r="F493" t="s">
        <v>171</v>
      </c>
      <c r="G493" t="s">
        <v>558</v>
      </c>
    </row>
    <row r="494" spans="1:7">
      <c r="A494">
        <v>493</v>
      </c>
      <c r="B494" t="s">
        <v>1230</v>
      </c>
      <c r="C494" t="s">
        <v>1274</v>
      </c>
      <c r="D494">
        <v>2.52</v>
      </c>
      <c r="E494" t="s">
        <v>170</v>
      </c>
      <c r="F494" t="s">
        <v>181</v>
      </c>
      <c r="G494" t="s">
        <v>793</v>
      </c>
    </row>
    <row r="495" spans="1:7">
      <c r="A495">
        <v>494</v>
      </c>
      <c r="B495" t="s">
        <v>898</v>
      </c>
      <c r="C495" t="s">
        <v>899</v>
      </c>
      <c r="D495">
        <v>2.4500000000000002</v>
      </c>
      <c r="E495" t="s">
        <v>170</v>
      </c>
      <c r="F495" t="s">
        <v>171</v>
      </c>
      <c r="G495" t="s">
        <v>244</v>
      </c>
    </row>
    <row r="496" spans="1:7">
      <c r="A496">
        <v>495</v>
      </c>
      <c r="B496" t="s">
        <v>1125</v>
      </c>
      <c r="C496" t="s">
        <v>900</v>
      </c>
      <c r="D496">
        <v>2.29</v>
      </c>
      <c r="E496" t="s">
        <v>170</v>
      </c>
      <c r="F496" t="s">
        <v>339</v>
      </c>
      <c r="G496" t="s">
        <v>561</v>
      </c>
    </row>
    <row r="497" spans="1:7">
      <c r="A497">
        <v>496</v>
      </c>
      <c r="B497" t="s">
        <v>1231</v>
      </c>
      <c r="C497" t="s">
        <v>901</v>
      </c>
      <c r="D497">
        <v>0.39</v>
      </c>
      <c r="E497" t="s">
        <v>170</v>
      </c>
      <c r="F497" t="s">
        <v>193</v>
      </c>
      <c r="G497" t="s">
        <v>333</v>
      </c>
    </row>
    <row r="498" spans="1:7">
      <c r="A498">
        <v>497</v>
      </c>
      <c r="B498" t="s">
        <v>1126</v>
      </c>
      <c r="C498" t="s">
        <v>902</v>
      </c>
      <c r="D498">
        <v>0.03</v>
      </c>
      <c r="E498" t="s">
        <v>170</v>
      </c>
      <c r="F498" t="s">
        <v>187</v>
      </c>
      <c r="G498" t="s">
        <v>344</v>
      </c>
    </row>
  </sheetData>
  <hyperlinks>
    <hyperlink ref="J3" r:id="rId1" xr:uid="{A9D1AC8E-E22C-48AE-8A98-C80D0BC68F75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AAC3A-5509-4746-A2D9-0D745FD1C373}">
  <dimension ref="A1:K101"/>
  <sheetViews>
    <sheetView workbookViewId="0">
      <selection activeCell="K13" sqref="K13"/>
    </sheetView>
  </sheetViews>
  <sheetFormatPr defaultRowHeight="15"/>
  <cols>
    <col min="1" max="1" width="7.5703125" bestFit="1" customWidth="1"/>
    <col min="2" max="2" width="36.28515625" bestFit="1" customWidth="1"/>
    <col min="3" max="3" width="18.42578125" customWidth="1"/>
    <col min="4" max="4" width="28.5703125" customWidth="1"/>
    <col min="5" max="5" width="7.7109375" bestFit="1" customWidth="1"/>
    <col min="6" max="6" width="8.5703125" bestFit="1" customWidth="1"/>
    <col min="7" max="7" width="16.140625" bestFit="1" customWidth="1"/>
    <col min="8" max="8" width="10.28515625" bestFit="1" customWidth="1"/>
    <col min="11" max="11" width="40.28515625" customWidth="1"/>
  </cols>
  <sheetData>
    <row r="1" spans="1:11">
      <c r="A1" t="s">
        <v>1275</v>
      </c>
      <c r="B1" t="s">
        <v>119</v>
      </c>
      <c r="C1" t="s">
        <v>1276</v>
      </c>
      <c r="D1" t="s">
        <v>1563</v>
      </c>
      <c r="E1" t="s">
        <v>1277</v>
      </c>
      <c r="F1" t="s">
        <v>1278</v>
      </c>
      <c r="G1" t="s">
        <v>1279</v>
      </c>
      <c r="H1" t="s">
        <v>166</v>
      </c>
    </row>
    <row r="2" spans="1:11">
      <c r="A2">
        <v>1</v>
      </c>
      <c r="B2" t="s">
        <v>1280</v>
      </c>
      <c r="C2">
        <v>222.18</v>
      </c>
      <c r="D2" s="2">
        <f>Table_Table_0[[#This Row],[Market Cap]]*Formulas!$B$2</f>
        <v>222180000000</v>
      </c>
      <c r="E2" t="s">
        <v>1281</v>
      </c>
      <c r="F2" t="s">
        <v>1282</v>
      </c>
      <c r="G2" t="s">
        <v>1283</v>
      </c>
      <c r="H2" t="s">
        <v>1284</v>
      </c>
      <c r="J2" t="s">
        <v>1560</v>
      </c>
      <c r="K2" s="36" t="s">
        <v>1561</v>
      </c>
    </row>
    <row r="3" spans="1:11">
      <c r="A3">
        <v>2</v>
      </c>
      <c r="B3" t="s">
        <v>1285</v>
      </c>
      <c r="C3">
        <v>202.96</v>
      </c>
      <c r="D3" s="2">
        <f>Table_Table_0[[#This Row],[Market Cap]]*Formulas!$B$2</f>
        <v>202960000000</v>
      </c>
      <c r="E3" t="s">
        <v>1286</v>
      </c>
      <c r="F3" t="s">
        <v>1287</v>
      </c>
      <c r="G3" t="s">
        <v>1283</v>
      </c>
      <c r="H3" t="s">
        <v>1284</v>
      </c>
    </row>
    <row r="4" spans="1:11">
      <c r="A4">
        <v>3</v>
      </c>
      <c r="B4" t="s">
        <v>1288</v>
      </c>
      <c r="C4">
        <v>187.35</v>
      </c>
      <c r="D4" s="2">
        <f>Table_Table_0[[#This Row],[Market Cap]]*Formulas!$B$2</f>
        <v>187350000000</v>
      </c>
      <c r="E4" t="s">
        <v>1289</v>
      </c>
      <c r="F4" t="s">
        <v>1290</v>
      </c>
      <c r="G4" t="s">
        <v>1283</v>
      </c>
      <c r="H4" t="s">
        <v>1284</v>
      </c>
    </row>
    <row r="5" spans="1:11">
      <c r="A5">
        <v>4</v>
      </c>
      <c r="B5" t="s">
        <v>1291</v>
      </c>
      <c r="C5">
        <v>157.72999999999999</v>
      </c>
      <c r="D5" s="2">
        <f>Table_Table_0[[#This Row],[Market Cap]]*Formulas!$B$2</f>
        <v>157730000000</v>
      </c>
      <c r="E5" t="s">
        <v>1292</v>
      </c>
      <c r="F5" t="s">
        <v>1293</v>
      </c>
      <c r="G5" t="s">
        <v>1283</v>
      </c>
      <c r="H5" t="s">
        <v>1284</v>
      </c>
    </row>
    <row r="6" spans="1:11">
      <c r="A6">
        <v>5</v>
      </c>
      <c r="B6" t="s">
        <v>1294</v>
      </c>
      <c r="C6">
        <v>130.96</v>
      </c>
      <c r="D6" s="2">
        <f>Table_Table_0[[#This Row],[Market Cap]]*Formulas!$B$2</f>
        <v>130960000000.00002</v>
      </c>
      <c r="E6" t="s">
        <v>1295</v>
      </c>
      <c r="F6" t="s">
        <v>1296</v>
      </c>
      <c r="G6" t="s">
        <v>1283</v>
      </c>
      <c r="H6" t="s">
        <v>1284</v>
      </c>
    </row>
    <row r="7" spans="1:11">
      <c r="A7">
        <v>6</v>
      </c>
      <c r="B7" t="s">
        <v>1297</v>
      </c>
      <c r="C7">
        <v>105.77</v>
      </c>
      <c r="D7" s="2">
        <f>Table_Table_0[[#This Row],[Market Cap]]*Formulas!$B$2</f>
        <v>105770000000</v>
      </c>
      <c r="E7" t="s">
        <v>1298</v>
      </c>
      <c r="F7" t="s">
        <v>1299</v>
      </c>
      <c r="G7" t="s">
        <v>1283</v>
      </c>
      <c r="H7" t="s">
        <v>1284</v>
      </c>
    </row>
    <row r="8" spans="1:11">
      <c r="A8">
        <v>7</v>
      </c>
      <c r="B8" t="s">
        <v>1300</v>
      </c>
      <c r="C8">
        <v>102.51</v>
      </c>
      <c r="D8" s="2">
        <f>Table_Table_0[[#This Row],[Market Cap]]*Formulas!$B$2</f>
        <v>102510000000</v>
      </c>
      <c r="E8" t="s">
        <v>1301</v>
      </c>
      <c r="F8" t="s">
        <v>1302</v>
      </c>
      <c r="G8" t="s">
        <v>1283</v>
      </c>
      <c r="H8" t="s">
        <v>1284</v>
      </c>
    </row>
    <row r="9" spans="1:11">
      <c r="A9">
        <v>8</v>
      </c>
      <c r="B9" t="s">
        <v>1303</v>
      </c>
      <c r="C9">
        <v>97.46</v>
      </c>
      <c r="D9" s="2">
        <f>Table_Table_0[[#This Row],[Market Cap]]*Formulas!$B$2</f>
        <v>97460000000</v>
      </c>
      <c r="E9" t="s">
        <v>1304</v>
      </c>
      <c r="F9" t="s">
        <v>1305</v>
      </c>
      <c r="G9" t="s">
        <v>1283</v>
      </c>
      <c r="H9" t="s">
        <v>1284</v>
      </c>
    </row>
    <row r="10" spans="1:11">
      <c r="A10">
        <v>9</v>
      </c>
      <c r="B10" t="s">
        <v>1306</v>
      </c>
      <c r="C10">
        <v>73.86</v>
      </c>
      <c r="D10" s="2">
        <f>Table_Table_0[[#This Row],[Market Cap]]*Formulas!$B$2</f>
        <v>73860000000</v>
      </c>
      <c r="E10" t="s">
        <v>1307</v>
      </c>
      <c r="F10" t="s">
        <v>1308</v>
      </c>
      <c r="G10" t="s">
        <v>1283</v>
      </c>
      <c r="H10" t="s">
        <v>1284</v>
      </c>
    </row>
    <row r="11" spans="1:11">
      <c r="A11">
        <v>10</v>
      </c>
      <c r="B11" t="s">
        <v>1309</v>
      </c>
      <c r="C11">
        <v>72.540000000000006</v>
      </c>
      <c r="D11" s="2">
        <f>Table_Table_0[[#This Row],[Market Cap]]*Formulas!$B$2</f>
        <v>72540000000</v>
      </c>
      <c r="E11" t="s">
        <v>1310</v>
      </c>
      <c r="F11" t="s">
        <v>1311</v>
      </c>
      <c r="G11" t="s">
        <v>1283</v>
      </c>
      <c r="H11" t="s">
        <v>1284</v>
      </c>
    </row>
    <row r="12" spans="1:11">
      <c r="A12">
        <v>11</v>
      </c>
      <c r="B12" t="s">
        <v>1312</v>
      </c>
      <c r="C12">
        <v>70.92</v>
      </c>
      <c r="D12" s="2">
        <f>Table_Table_0[[#This Row],[Market Cap]]*Formulas!$B$2</f>
        <v>70920000000</v>
      </c>
      <c r="E12" t="s">
        <v>1313</v>
      </c>
      <c r="F12" t="s">
        <v>1314</v>
      </c>
      <c r="G12" t="s">
        <v>1283</v>
      </c>
      <c r="H12" t="s">
        <v>1284</v>
      </c>
    </row>
    <row r="13" spans="1:11">
      <c r="A13">
        <v>12</v>
      </c>
      <c r="B13" t="s">
        <v>1315</v>
      </c>
      <c r="C13">
        <v>63.41</v>
      </c>
      <c r="D13" s="2">
        <f>Table_Table_0[[#This Row],[Market Cap]]*Formulas!$B$2</f>
        <v>63410000000</v>
      </c>
      <c r="E13" t="s">
        <v>1316</v>
      </c>
      <c r="F13" t="s">
        <v>1317</v>
      </c>
      <c r="G13" t="s">
        <v>1283</v>
      </c>
      <c r="H13" t="s">
        <v>1284</v>
      </c>
    </row>
    <row r="14" spans="1:11">
      <c r="A14">
        <v>13</v>
      </c>
      <c r="B14" t="s">
        <v>1318</v>
      </c>
      <c r="C14">
        <v>59.23</v>
      </c>
      <c r="D14" s="2">
        <f>Table_Table_0[[#This Row],[Market Cap]]*Formulas!$B$2</f>
        <v>59230000000</v>
      </c>
      <c r="E14" t="s">
        <v>1319</v>
      </c>
      <c r="F14" t="s">
        <v>1320</v>
      </c>
      <c r="G14" t="s">
        <v>1283</v>
      </c>
      <c r="H14" t="s">
        <v>1284</v>
      </c>
    </row>
    <row r="15" spans="1:11">
      <c r="A15">
        <v>14</v>
      </c>
      <c r="B15" t="s">
        <v>1321</v>
      </c>
      <c r="C15">
        <v>53.71</v>
      </c>
      <c r="D15" s="2">
        <f>Table_Table_0[[#This Row],[Market Cap]]*Formulas!$B$2</f>
        <v>53710000000</v>
      </c>
      <c r="E15" t="s">
        <v>1322</v>
      </c>
      <c r="F15" t="s">
        <v>1323</v>
      </c>
      <c r="G15" t="s">
        <v>1283</v>
      </c>
      <c r="H15" t="s">
        <v>1284</v>
      </c>
    </row>
    <row r="16" spans="1:11">
      <c r="A16">
        <v>15</v>
      </c>
      <c r="B16" t="s">
        <v>1324</v>
      </c>
      <c r="C16">
        <v>49.42</v>
      </c>
      <c r="D16" s="2">
        <f>Table_Table_0[[#This Row],[Market Cap]]*Formulas!$B$2</f>
        <v>49420000000</v>
      </c>
      <c r="E16" t="s">
        <v>1325</v>
      </c>
      <c r="F16" t="s">
        <v>1314</v>
      </c>
      <c r="G16" t="s">
        <v>1283</v>
      </c>
      <c r="H16" t="s">
        <v>1284</v>
      </c>
    </row>
    <row r="17" spans="1:8">
      <c r="A17">
        <v>16</v>
      </c>
      <c r="B17" t="s">
        <v>1326</v>
      </c>
      <c r="C17">
        <v>47.93</v>
      </c>
      <c r="D17" s="2">
        <f>Table_Table_0[[#This Row],[Market Cap]]*Formulas!$B$2</f>
        <v>47930000000</v>
      </c>
      <c r="E17" t="s">
        <v>1327</v>
      </c>
      <c r="F17" t="s">
        <v>1320</v>
      </c>
      <c r="G17" t="s">
        <v>1283</v>
      </c>
      <c r="H17" t="s">
        <v>1284</v>
      </c>
    </row>
    <row r="18" spans="1:8">
      <c r="A18">
        <v>17</v>
      </c>
      <c r="B18" t="s">
        <v>1328</v>
      </c>
      <c r="C18">
        <v>39.39</v>
      </c>
      <c r="D18" s="2">
        <f>Table_Table_0[[#This Row],[Market Cap]]*Formulas!$B$2</f>
        <v>39390000000</v>
      </c>
      <c r="E18" t="s">
        <v>1329</v>
      </c>
      <c r="F18" t="s">
        <v>1330</v>
      </c>
      <c r="G18" t="s">
        <v>1283</v>
      </c>
      <c r="H18" t="s">
        <v>1284</v>
      </c>
    </row>
    <row r="19" spans="1:8">
      <c r="A19">
        <v>18</v>
      </c>
      <c r="B19" t="s">
        <v>1331</v>
      </c>
      <c r="C19">
        <v>38.54</v>
      </c>
      <c r="D19" s="2">
        <f>Table_Table_0[[#This Row],[Market Cap]]*Formulas!$B$2</f>
        <v>38540000000</v>
      </c>
      <c r="E19" t="s">
        <v>1332</v>
      </c>
      <c r="F19" t="s">
        <v>1333</v>
      </c>
      <c r="G19" t="s">
        <v>1283</v>
      </c>
      <c r="H19" t="s">
        <v>1284</v>
      </c>
    </row>
    <row r="20" spans="1:8">
      <c r="A20">
        <v>19</v>
      </c>
      <c r="B20" t="s">
        <v>1334</v>
      </c>
      <c r="C20">
        <v>38.11</v>
      </c>
      <c r="D20" s="2">
        <f>Table_Table_0[[#This Row],[Market Cap]]*Formulas!$B$2</f>
        <v>38110000000</v>
      </c>
      <c r="E20" t="s">
        <v>1335</v>
      </c>
      <c r="F20" t="s">
        <v>1336</v>
      </c>
      <c r="G20" t="s">
        <v>1283</v>
      </c>
      <c r="H20" t="s">
        <v>1284</v>
      </c>
    </row>
    <row r="21" spans="1:8">
      <c r="A21">
        <v>20</v>
      </c>
      <c r="B21" t="s">
        <v>1337</v>
      </c>
      <c r="C21">
        <v>37.26</v>
      </c>
      <c r="D21" s="2">
        <f>Table_Table_0[[#This Row],[Market Cap]]*Formulas!$B$2</f>
        <v>37260000000</v>
      </c>
      <c r="E21" t="s">
        <v>1338</v>
      </c>
      <c r="F21" t="s">
        <v>1339</v>
      </c>
      <c r="G21" t="s">
        <v>1283</v>
      </c>
      <c r="H21" t="s">
        <v>1284</v>
      </c>
    </row>
    <row r="22" spans="1:8">
      <c r="A22">
        <v>21</v>
      </c>
      <c r="B22" t="s">
        <v>1340</v>
      </c>
      <c r="C22">
        <v>36.07</v>
      </c>
      <c r="D22" s="2">
        <f>Table_Table_0[[#This Row],[Market Cap]]*Formulas!$B$2</f>
        <v>36070000000</v>
      </c>
      <c r="E22" t="s">
        <v>1341</v>
      </c>
      <c r="F22" t="s">
        <v>1342</v>
      </c>
      <c r="G22" t="s">
        <v>1283</v>
      </c>
      <c r="H22" t="s">
        <v>1284</v>
      </c>
    </row>
    <row r="23" spans="1:8">
      <c r="A23">
        <v>22</v>
      </c>
      <c r="B23" t="s">
        <v>1343</v>
      </c>
      <c r="C23">
        <v>32.29</v>
      </c>
      <c r="D23" s="2">
        <f>Table_Table_0[[#This Row],[Market Cap]]*Formulas!$B$2</f>
        <v>32290000000</v>
      </c>
      <c r="E23" t="s">
        <v>1344</v>
      </c>
      <c r="F23" t="s">
        <v>1345</v>
      </c>
      <c r="G23" t="s">
        <v>1283</v>
      </c>
      <c r="H23" t="s">
        <v>1284</v>
      </c>
    </row>
    <row r="24" spans="1:8">
      <c r="A24">
        <v>23</v>
      </c>
      <c r="B24" t="s">
        <v>1346</v>
      </c>
      <c r="C24">
        <v>30.41</v>
      </c>
      <c r="D24" s="2">
        <f>Table_Table_0[[#This Row],[Market Cap]]*Formulas!$B$2</f>
        <v>30410000000</v>
      </c>
      <c r="E24" t="s">
        <v>1347</v>
      </c>
      <c r="F24" t="s">
        <v>1348</v>
      </c>
      <c r="G24" t="s">
        <v>1283</v>
      </c>
      <c r="H24" t="s">
        <v>1284</v>
      </c>
    </row>
    <row r="25" spans="1:8">
      <c r="A25">
        <v>24</v>
      </c>
      <c r="B25" t="s">
        <v>1349</v>
      </c>
      <c r="C25">
        <v>30.26</v>
      </c>
      <c r="D25" s="2">
        <f>Table_Table_0[[#This Row],[Market Cap]]*Formulas!$B$2</f>
        <v>30260000000</v>
      </c>
      <c r="E25" t="s">
        <v>1350</v>
      </c>
      <c r="F25" t="s">
        <v>1351</v>
      </c>
      <c r="G25" t="s">
        <v>1283</v>
      </c>
      <c r="H25" t="s">
        <v>1284</v>
      </c>
    </row>
    <row r="26" spans="1:8">
      <c r="A26">
        <v>25</v>
      </c>
      <c r="B26" t="s">
        <v>1352</v>
      </c>
      <c r="C26">
        <v>29.71</v>
      </c>
      <c r="D26" s="2">
        <f>Table_Table_0[[#This Row],[Market Cap]]*Formulas!$B$2</f>
        <v>29710000000</v>
      </c>
      <c r="E26" t="s">
        <v>1353</v>
      </c>
      <c r="F26" t="s">
        <v>1354</v>
      </c>
      <c r="G26" t="s">
        <v>1283</v>
      </c>
      <c r="H26" t="s">
        <v>1284</v>
      </c>
    </row>
    <row r="27" spans="1:8">
      <c r="A27">
        <v>26</v>
      </c>
      <c r="B27" t="s">
        <v>1355</v>
      </c>
      <c r="C27">
        <v>27.5</v>
      </c>
      <c r="D27" s="2">
        <f>Table_Table_0[[#This Row],[Market Cap]]*Formulas!$B$2</f>
        <v>27500000000</v>
      </c>
      <c r="E27" t="s">
        <v>1356</v>
      </c>
      <c r="F27" t="s">
        <v>1357</v>
      </c>
      <c r="G27" t="s">
        <v>1283</v>
      </c>
      <c r="H27" t="s">
        <v>1284</v>
      </c>
    </row>
    <row r="28" spans="1:8">
      <c r="A28">
        <v>27</v>
      </c>
      <c r="B28" t="s">
        <v>1358</v>
      </c>
      <c r="C28">
        <v>25.44</v>
      </c>
      <c r="D28" s="2">
        <f>Table_Table_0[[#This Row],[Market Cap]]*Formulas!$B$2</f>
        <v>25440000000</v>
      </c>
      <c r="E28" t="s">
        <v>1359</v>
      </c>
      <c r="F28" t="s">
        <v>1360</v>
      </c>
      <c r="G28" t="s">
        <v>1283</v>
      </c>
      <c r="H28" t="s">
        <v>1284</v>
      </c>
    </row>
    <row r="29" spans="1:8">
      <c r="A29">
        <v>28</v>
      </c>
      <c r="B29" t="s">
        <v>1361</v>
      </c>
      <c r="C29">
        <v>25.41</v>
      </c>
      <c r="D29" s="2">
        <f>Table_Table_0[[#This Row],[Market Cap]]*Formulas!$B$2</f>
        <v>25410000000</v>
      </c>
      <c r="E29" t="s">
        <v>1362</v>
      </c>
      <c r="F29" t="s">
        <v>1363</v>
      </c>
      <c r="G29" t="s">
        <v>1283</v>
      </c>
      <c r="H29" t="s">
        <v>1284</v>
      </c>
    </row>
    <row r="30" spans="1:8">
      <c r="A30">
        <v>29</v>
      </c>
      <c r="B30" t="s">
        <v>1364</v>
      </c>
      <c r="C30">
        <v>25.14</v>
      </c>
      <c r="D30" s="2">
        <f>Table_Table_0[[#This Row],[Market Cap]]*Formulas!$B$2</f>
        <v>25140000000</v>
      </c>
      <c r="E30" t="s">
        <v>1365</v>
      </c>
      <c r="F30" t="s">
        <v>1366</v>
      </c>
      <c r="G30" t="s">
        <v>1283</v>
      </c>
      <c r="H30" t="s">
        <v>1284</v>
      </c>
    </row>
    <row r="31" spans="1:8">
      <c r="A31">
        <v>30</v>
      </c>
      <c r="B31" t="s">
        <v>1367</v>
      </c>
      <c r="C31">
        <v>24.31</v>
      </c>
      <c r="D31" s="2">
        <f>Table_Table_0[[#This Row],[Market Cap]]*Formulas!$B$2</f>
        <v>24310000000</v>
      </c>
      <c r="E31" t="s">
        <v>1368</v>
      </c>
      <c r="F31" t="s">
        <v>1293</v>
      </c>
      <c r="G31" t="s">
        <v>1283</v>
      </c>
      <c r="H31" t="s">
        <v>1284</v>
      </c>
    </row>
    <row r="32" spans="1:8">
      <c r="A32">
        <v>31</v>
      </c>
      <c r="B32" t="s">
        <v>1369</v>
      </c>
      <c r="C32">
        <v>23.86</v>
      </c>
      <c r="D32" s="2">
        <f>Table_Table_0[[#This Row],[Market Cap]]*Formulas!$B$2</f>
        <v>23860000000</v>
      </c>
      <c r="E32" t="s">
        <v>1370</v>
      </c>
      <c r="F32" t="s">
        <v>1371</v>
      </c>
      <c r="G32" t="s">
        <v>1283</v>
      </c>
      <c r="H32" t="s">
        <v>1284</v>
      </c>
    </row>
    <row r="33" spans="1:8">
      <c r="A33">
        <v>32</v>
      </c>
      <c r="B33" t="s">
        <v>1372</v>
      </c>
      <c r="C33">
        <v>23.67</v>
      </c>
      <c r="D33" s="2">
        <f>Table_Table_0[[#This Row],[Market Cap]]*Formulas!$B$2</f>
        <v>23670000000</v>
      </c>
      <c r="E33" t="s">
        <v>1373</v>
      </c>
      <c r="F33" t="s">
        <v>1374</v>
      </c>
      <c r="G33" t="s">
        <v>1283</v>
      </c>
      <c r="H33" t="s">
        <v>1284</v>
      </c>
    </row>
    <row r="34" spans="1:8">
      <c r="A34">
        <v>33</v>
      </c>
      <c r="B34" t="s">
        <v>1375</v>
      </c>
      <c r="C34">
        <v>20.149999999999999</v>
      </c>
      <c r="D34" s="2">
        <f>Table_Table_0[[#This Row],[Market Cap]]*Formulas!$B$2</f>
        <v>20150000000</v>
      </c>
      <c r="E34" t="s">
        <v>1376</v>
      </c>
      <c r="F34" t="s">
        <v>1377</v>
      </c>
      <c r="G34" t="s">
        <v>1283</v>
      </c>
      <c r="H34" t="s">
        <v>1284</v>
      </c>
    </row>
    <row r="35" spans="1:8">
      <c r="A35">
        <v>34</v>
      </c>
      <c r="B35" t="s">
        <v>1378</v>
      </c>
      <c r="C35">
        <v>19.45</v>
      </c>
      <c r="D35" s="2">
        <f>Table_Table_0[[#This Row],[Market Cap]]*Formulas!$B$2</f>
        <v>19450000000</v>
      </c>
      <c r="E35" t="s">
        <v>1379</v>
      </c>
      <c r="F35" t="s">
        <v>1380</v>
      </c>
      <c r="G35" t="s">
        <v>1283</v>
      </c>
      <c r="H35" t="s">
        <v>1284</v>
      </c>
    </row>
    <row r="36" spans="1:8">
      <c r="A36">
        <v>35</v>
      </c>
      <c r="B36" t="s">
        <v>1381</v>
      </c>
      <c r="C36">
        <v>19.39</v>
      </c>
      <c r="D36" s="2">
        <f>Table_Table_0[[#This Row],[Market Cap]]*Formulas!$B$2</f>
        <v>19390000000</v>
      </c>
      <c r="E36" t="s">
        <v>1382</v>
      </c>
      <c r="F36" t="s">
        <v>1383</v>
      </c>
      <c r="G36" t="s">
        <v>1283</v>
      </c>
      <c r="H36" t="s">
        <v>1284</v>
      </c>
    </row>
    <row r="37" spans="1:8">
      <c r="A37">
        <v>36</v>
      </c>
      <c r="B37" t="s">
        <v>1384</v>
      </c>
      <c r="C37">
        <v>19.14</v>
      </c>
      <c r="D37" s="2">
        <f>Table_Table_0[[#This Row],[Market Cap]]*Formulas!$B$2</f>
        <v>19140000000</v>
      </c>
      <c r="E37" t="s">
        <v>1385</v>
      </c>
      <c r="F37" t="s">
        <v>1386</v>
      </c>
      <c r="G37" t="s">
        <v>1283</v>
      </c>
      <c r="H37" t="s">
        <v>1284</v>
      </c>
    </row>
    <row r="38" spans="1:8">
      <c r="A38">
        <v>37</v>
      </c>
      <c r="B38" t="s">
        <v>1387</v>
      </c>
      <c r="C38">
        <v>18.350000000000001</v>
      </c>
      <c r="D38" s="2">
        <f>Table_Table_0[[#This Row],[Market Cap]]*Formulas!$B$2</f>
        <v>18350000000</v>
      </c>
      <c r="E38" t="s">
        <v>1388</v>
      </c>
      <c r="F38" t="s">
        <v>1389</v>
      </c>
      <c r="G38" t="s">
        <v>1283</v>
      </c>
      <c r="H38" t="s">
        <v>1284</v>
      </c>
    </row>
    <row r="39" spans="1:8">
      <c r="A39">
        <v>38</v>
      </c>
      <c r="B39" t="s">
        <v>1390</v>
      </c>
      <c r="C39">
        <v>17.22</v>
      </c>
      <c r="D39" s="2">
        <f>Table_Table_0[[#This Row],[Market Cap]]*Formulas!$B$2</f>
        <v>17220000000</v>
      </c>
      <c r="E39" t="s">
        <v>1391</v>
      </c>
      <c r="F39" t="s">
        <v>1392</v>
      </c>
      <c r="G39" t="s">
        <v>1283</v>
      </c>
      <c r="H39" t="s">
        <v>1284</v>
      </c>
    </row>
    <row r="40" spans="1:8">
      <c r="A40">
        <v>39</v>
      </c>
      <c r="B40" t="s">
        <v>1393</v>
      </c>
      <c r="C40">
        <v>16.43</v>
      </c>
      <c r="D40" s="2">
        <f>Table_Table_0[[#This Row],[Market Cap]]*Formulas!$B$2</f>
        <v>16430000000</v>
      </c>
      <c r="E40" t="s">
        <v>1394</v>
      </c>
      <c r="F40" t="s">
        <v>1395</v>
      </c>
      <c r="G40" t="s">
        <v>1283</v>
      </c>
      <c r="H40" t="s">
        <v>1284</v>
      </c>
    </row>
    <row r="41" spans="1:8">
      <c r="A41">
        <v>40</v>
      </c>
      <c r="B41" t="s">
        <v>1396</v>
      </c>
      <c r="C41">
        <v>16.079999999999998</v>
      </c>
      <c r="D41" s="2">
        <f>Table_Table_0[[#This Row],[Market Cap]]*Formulas!$B$2</f>
        <v>16079999999.999998</v>
      </c>
      <c r="E41" t="s">
        <v>1397</v>
      </c>
      <c r="F41" t="s">
        <v>1345</v>
      </c>
      <c r="G41" t="s">
        <v>1283</v>
      </c>
      <c r="H41" t="s">
        <v>1284</v>
      </c>
    </row>
    <row r="42" spans="1:8">
      <c r="A42">
        <v>41</v>
      </c>
      <c r="B42" t="s">
        <v>1398</v>
      </c>
      <c r="C42">
        <v>13.99</v>
      </c>
      <c r="D42" s="2">
        <f>Table_Table_0[[#This Row],[Market Cap]]*Formulas!$B$2</f>
        <v>13990000000</v>
      </c>
      <c r="E42" t="s">
        <v>1399</v>
      </c>
      <c r="F42" t="s">
        <v>1400</v>
      </c>
      <c r="G42" t="s">
        <v>1283</v>
      </c>
      <c r="H42" t="s">
        <v>1284</v>
      </c>
    </row>
    <row r="43" spans="1:8">
      <c r="A43">
        <v>42</v>
      </c>
      <c r="B43" t="s">
        <v>1401</v>
      </c>
      <c r="C43">
        <v>13.7</v>
      </c>
      <c r="D43" s="2">
        <f>Table_Table_0[[#This Row],[Market Cap]]*Formulas!$B$2</f>
        <v>13700000000</v>
      </c>
      <c r="E43" t="s">
        <v>1402</v>
      </c>
      <c r="F43" t="s">
        <v>1403</v>
      </c>
      <c r="G43" t="s">
        <v>1283</v>
      </c>
      <c r="H43" t="s">
        <v>1284</v>
      </c>
    </row>
    <row r="44" spans="1:8">
      <c r="A44">
        <v>43</v>
      </c>
      <c r="B44" t="s">
        <v>1404</v>
      </c>
      <c r="C44">
        <v>13.64</v>
      </c>
      <c r="D44" s="2">
        <f>Table_Table_0[[#This Row],[Market Cap]]*Formulas!$B$2</f>
        <v>13640000000</v>
      </c>
      <c r="E44" t="s">
        <v>1405</v>
      </c>
      <c r="F44" t="s">
        <v>1406</v>
      </c>
      <c r="G44" t="s">
        <v>1283</v>
      </c>
      <c r="H44" t="s">
        <v>1284</v>
      </c>
    </row>
    <row r="45" spans="1:8">
      <c r="A45">
        <v>44</v>
      </c>
      <c r="B45" t="s">
        <v>1407</v>
      </c>
      <c r="C45">
        <v>12.99</v>
      </c>
      <c r="D45" s="2">
        <f>Table_Table_0[[#This Row],[Market Cap]]*Formulas!$B$2</f>
        <v>12990000000</v>
      </c>
      <c r="E45" t="s">
        <v>1408</v>
      </c>
      <c r="F45" t="s">
        <v>1409</v>
      </c>
      <c r="G45" t="s">
        <v>1283</v>
      </c>
      <c r="H45" t="s">
        <v>1284</v>
      </c>
    </row>
    <row r="46" spans="1:8">
      <c r="A46">
        <v>45</v>
      </c>
      <c r="B46" t="s">
        <v>1410</v>
      </c>
      <c r="C46">
        <v>12.93</v>
      </c>
      <c r="D46" s="2">
        <f>Table_Table_0[[#This Row],[Market Cap]]*Formulas!$B$2</f>
        <v>12930000000</v>
      </c>
      <c r="E46" t="s">
        <v>1411</v>
      </c>
      <c r="F46" t="s">
        <v>1386</v>
      </c>
      <c r="G46" t="s">
        <v>1283</v>
      </c>
      <c r="H46" t="s">
        <v>1284</v>
      </c>
    </row>
    <row r="47" spans="1:8">
      <c r="A47">
        <v>46</v>
      </c>
      <c r="B47" t="s">
        <v>1412</v>
      </c>
      <c r="C47">
        <v>11.95</v>
      </c>
      <c r="D47" s="2">
        <f>Table_Table_0[[#This Row],[Market Cap]]*Formulas!$B$2</f>
        <v>11950000000</v>
      </c>
      <c r="E47" t="s">
        <v>1413</v>
      </c>
      <c r="F47" t="s">
        <v>1414</v>
      </c>
      <c r="G47" t="s">
        <v>1283</v>
      </c>
      <c r="H47" t="s">
        <v>1284</v>
      </c>
    </row>
    <row r="48" spans="1:8">
      <c r="A48">
        <v>47</v>
      </c>
      <c r="B48" t="s">
        <v>1415</v>
      </c>
      <c r="C48">
        <v>11.95</v>
      </c>
      <c r="D48" s="2">
        <f>Table_Table_0[[#This Row],[Market Cap]]*Formulas!$B$2</f>
        <v>11950000000</v>
      </c>
      <c r="E48" t="s">
        <v>1416</v>
      </c>
      <c r="F48" t="s">
        <v>1417</v>
      </c>
      <c r="G48" t="s">
        <v>1283</v>
      </c>
      <c r="H48" t="s">
        <v>1284</v>
      </c>
    </row>
    <row r="49" spans="1:8">
      <c r="A49">
        <v>48</v>
      </c>
      <c r="B49" t="s">
        <v>1418</v>
      </c>
      <c r="C49">
        <v>11.47</v>
      </c>
      <c r="D49" s="2">
        <f>Table_Table_0[[#This Row],[Market Cap]]*Formulas!$B$2</f>
        <v>11470000000</v>
      </c>
      <c r="E49" t="s">
        <v>1419</v>
      </c>
      <c r="F49" t="s">
        <v>1420</v>
      </c>
      <c r="G49" t="s">
        <v>1283</v>
      </c>
      <c r="H49" t="s">
        <v>1284</v>
      </c>
    </row>
    <row r="50" spans="1:8">
      <c r="A50">
        <v>49</v>
      </c>
      <c r="B50" t="s">
        <v>1421</v>
      </c>
      <c r="C50">
        <v>11.23</v>
      </c>
      <c r="D50" s="2">
        <f>Table_Table_0[[#This Row],[Market Cap]]*Formulas!$B$2</f>
        <v>11230000000</v>
      </c>
      <c r="E50" t="s">
        <v>1422</v>
      </c>
      <c r="F50" t="s">
        <v>1423</v>
      </c>
      <c r="G50" t="s">
        <v>1283</v>
      </c>
      <c r="H50" t="s">
        <v>1284</v>
      </c>
    </row>
    <row r="51" spans="1:8">
      <c r="A51">
        <v>50</v>
      </c>
      <c r="B51" t="s">
        <v>1424</v>
      </c>
      <c r="C51">
        <v>11.17</v>
      </c>
      <c r="D51" s="2">
        <f>Table_Table_0[[#This Row],[Market Cap]]*Formulas!$B$2</f>
        <v>11170000000</v>
      </c>
      <c r="E51" t="s">
        <v>1425</v>
      </c>
      <c r="F51" t="s">
        <v>1426</v>
      </c>
      <c r="G51" t="s">
        <v>1283</v>
      </c>
      <c r="H51" t="s">
        <v>1284</v>
      </c>
    </row>
    <row r="52" spans="1:8">
      <c r="A52">
        <v>51</v>
      </c>
      <c r="B52" t="s">
        <v>1427</v>
      </c>
      <c r="C52">
        <v>10.82</v>
      </c>
      <c r="D52" s="2">
        <f>Table_Table_0[[#This Row],[Market Cap]]*Formulas!$B$2</f>
        <v>10820000000</v>
      </c>
      <c r="E52" t="s">
        <v>1428</v>
      </c>
      <c r="F52" t="s">
        <v>1308</v>
      </c>
      <c r="G52" t="s">
        <v>1283</v>
      </c>
      <c r="H52" t="s">
        <v>1284</v>
      </c>
    </row>
    <row r="53" spans="1:8">
      <c r="A53">
        <v>52</v>
      </c>
      <c r="B53" t="s">
        <v>1429</v>
      </c>
      <c r="C53">
        <v>10.56</v>
      </c>
      <c r="D53" s="2">
        <f>Table_Table_0[[#This Row],[Market Cap]]*Formulas!$B$2</f>
        <v>10560000000</v>
      </c>
      <c r="E53" t="s">
        <v>1430</v>
      </c>
      <c r="F53" t="s">
        <v>1431</v>
      </c>
      <c r="G53" t="s">
        <v>1283</v>
      </c>
      <c r="H53" t="s">
        <v>1284</v>
      </c>
    </row>
    <row r="54" spans="1:8">
      <c r="A54">
        <v>53</v>
      </c>
      <c r="B54" t="s">
        <v>1432</v>
      </c>
      <c r="C54">
        <v>10.119999999999999</v>
      </c>
      <c r="D54" s="2">
        <f>Table_Table_0[[#This Row],[Market Cap]]*Formulas!$B$2</f>
        <v>10120000000</v>
      </c>
      <c r="E54" t="s">
        <v>1433</v>
      </c>
      <c r="F54" t="s">
        <v>1434</v>
      </c>
      <c r="G54" t="s">
        <v>1283</v>
      </c>
      <c r="H54" t="s">
        <v>1284</v>
      </c>
    </row>
    <row r="55" spans="1:8">
      <c r="A55">
        <v>54</v>
      </c>
      <c r="B55" t="s">
        <v>1435</v>
      </c>
      <c r="C55">
        <v>9.83</v>
      </c>
      <c r="D55" s="2">
        <f>Table_Table_0[[#This Row],[Market Cap]]*Formulas!$B$2</f>
        <v>9830000000</v>
      </c>
      <c r="E55" t="s">
        <v>1436</v>
      </c>
      <c r="F55" t="s">
        <v>1437</v>
      </c>
      <c r="G55" t="s">
        <v>1283</v>
      </c>
      <c r="H55" t="s">
        <v>1284</v>
      </c>
    </row>
    <row r="56" spans="1:8">
      <c r="A56">
        <v>55</v>
      </c>
      <c r="B56" t="s">
        <v>1438</v>
      </c>
      <c r="C56">
        <v>9.7200000000000006</v>
      </c>
      <c r="D56" s="2">
        <f>Table_Table_0[[#This Row],[Market Cap]]*Formulas!$B$2</f>
        <v>9720000000</v>
      </c>
      <c r="E56" t="s">
        <v>1439</v>
      </c>
      <c r="F56" t="s">
        <v>1440</v>
      </c>
      <c r="G56" t="s">
        <v>1283</v>
      </c>
      <c r="H56" t="s">
        <v>1284</v>
      </c>
    </row>
    <row r="57" spans="1:8">
      <c r="A57">
        <v>56</v>
      </c>
      <c r="B57" t="s">
        <v>1441</v>
      </c>
      <c r="C57">
        <v>9.6300000000000008</v>
      </c>
      <c r="D57" s="2">
        <f>Table_Table_0[[#This Row],[Market Cap]]*Formulas!$B$2</f>
        <v>9630000000</v>
      </c>
      <c r="E57" t="s">
        <v>1442</v>
      </c>
      <c r="F57" t="s">
        <v>1443</v>
      </c>
      <c r="G57" t="s">
        <v>1283</v>
      </c>
      <c r="H57" t="s">
        <v>1284</v>
      </c>
    </row>
    <row r="58" spans="1:8">
      <c r="A58">
        <v>57</v>
      </c>
      <c r="B58" t="s">
        <v>1444</v>
      </c>
      <c r="C58">
        <v>9.02</v>
      </c>
      <c r="D58" s="2">
        <f>Table_Table_0[[#This Row],[Market Cap]]*Formulas!$B$2</f>
        <v>9020000000</v>
      </c>
      <c r="E58" t="s">
        <v>1445</v>
      </c>
      <c r="F58" t="s">
        <v>1446</v>
      </c>
      <c r="G58" t="s">
        <v>1283</v>
      </c>
      <c r="H58" t="s">
        <v>1284</v>
      </c>
    </row>
    <row r="59" spans="1:8">
      <c r="A59">
        <v>58</v>
      </c>
      <c r="B59" t="s">
        <v>1447</v>
      </c>
      <c r="C59">
        <v>8.9499999999999993</v>
      </c>
      <c r="D59" s="2">
        <f>Table_Table_0[[#This Row],[Market Cap]]*Formulas!$B$2</f>
        <v>8950000000</v>
      </c>
      <c r="E59" t="s">
        <v>1448</v>
      </c>
      <c r="F59" t="s">
        <v>1449</v>
      </c>
      <c r="G59" t="s">
        <v>1283</v>
      </c>
      <c r="H59" t="s">
        <v>1284</v>
      </c>
    </row>
    <row r="60" spans="1:8">
      <c r="A60">
        <v>59</v>
      </c>
      <c r="B60" t="s">
        <v>1450</v>
      </c>
      <c r="C60">
        <v>8.9499999999999993</v>
      </c>
      <c r="D60" s="2">
        <f>Table_Table_0[[#This Row],[Market Cap]]*Formulas!$B$2</f>
        <v>8950000000</v>
      </c>
      <c r="E60" t="s">
        <v>1451</v>
      </c>
      <c r="F60" t="s">
        <v>1452</v>
      </c>
      <c r="G60" t="s">
        <v>1283</v>
      </c>
      <c r="H60" t="s">
        <v>1284</v>
      </c>
    </row>
    <row r="61" spans="1:8">
      <c r="A61">
        <v>60</v>
      </c>
      <c r="B61" t="s">
        <v>1453</v>
      </c>
      <c r="C61">
        <v>8.65</v>
      </c>
      <c r="D61" s="2">
        <f>Table_Table_0[[#This Row],[Market Cap]]*Formulas!$B$2</f>
        <v>8650000000</v>
      </c>
      <c r="E61" t="s">
        <v>1454</v>
      </c>
      <c r="F61" t="s">
        <v>1455</v>
      </c>
      <c r="G61" t="s">
        <v>1283</v>
      </c>
      <c r="H61" t="s">
        <v>1284</v>
      </c>
    </row>
    <row r="62" spans="1:8">
      <c r="A62">
        <v>61</v>
      </c>
      <c r="B62" t="s">
        <v>1456</v>
      </c>
      <c r="C62">
        <v>8.56</v>
      </c>
      <c r="D62" s="2">
        <f>Table_Table_0[[#This Row],[Market Cap]]*Formulas!$B$2</f>
        <v>8560000000.000001</v>
      </c>
      <c r="E62" t="s">
        <v>1457</v>
      </c>
      <c r="F62" t="s">
        <v>1458</v>
      </c>
      <c r="G62" t="s">
        <v>1283</v>
      </c>
      <c r="H62" t="s">
        <v>1284</v>
      </c>
    </row>
    <row r="63" spans="1:8">
      <c r="A63">
        <v>62</v>
      </c>
      <c r="B63" t="s">
        <v>1459</v>
      </c>
      <c r="C63">
        <v>8.51</v>
      </c>
      <c r="D63" s="2">
        <f>Table_Table_0[[#This Row],[Market Cap]]*Formulas!$B$2</f>
        <v>8510000000</v>
      </c>
      <c r="E63" t="s">
        <v>1460</v>
      </c>
      <c r="F63" t="s">
        <v>1461</v>
      </c>
      <c r="G63" t="s">
        <v>1283</v>
      </c>
      <c r="H63" t="s">
        <v>1284</v>
      </c>
    </row>
    <row r="64" spans="1:8">
      <c r="A64">
        <v>63</v>
      </c>
      <c r="B64" t="s">
        <v>1462</v>
      </c>
      <c r="C64">
        <v>8.48</v>
      </c>
      <c r="D64" s="2">
        <f>Table_Table_0[[#This Row],[Market Cap]]*Formulas!$B$2</f>
        <v>8480000000</v>
      </c>
      <c r="E64" t="s">
        <v>1463</v>
      </c>
      <c r="F64" t="s">
        <v>1464</v>
      </c>
      <c r="G64" t="s">
        <v>1283</v>
      </c>
      <c r="H64" t="s">
        <v>1284</v>
      </c>
    </row>
    <row r="65" spans="1:8">
      <c r="A65">
        <v>64</v>
      </c>
      <c r="B65" t="s">
        <v>1465</v>
      </c>
      <c r="C65">
        <v>8.26</v>
      </c>
      <c r="D65" s="2">
        <f>Table_Table_0[[#This Row],[Market Cap]]*Formulas!$B$2</f>
        <v>8260000000</v>
      </c>
      <c r="E65" t="s">
        <v>1466</v>
      </c>
      <c r="F65" t="s">
        <v>1467</v>
      </c>
      <c r="G65" t="s">
        <v>1283</v>
      </c>
      <c r="H65" t="s">
        <v>1284</v>
      </c>
    </row>
    <row r="66" spans="1:8">
      <c r="A66">
        <v>65</v>
      </c>
      <c r="B66" t="s">
        <v>1468</v>
      </c>
      <c r="C66">
        <v>8.2100000000000009</v>
      </c>
      <c r="D66" s="2">
        <f>Table_Table_0[[#This Row],[Market Cap]]*Formulas!$B$2</f>
        <v>8210000000.000001</v>
      </c>
      <c r="E66" t="s">
        <v>1469</v>
      </c>
      <c r="F66" t="s">
        <v>1470</v>
      </c>
      <c r="G66" t="s">
        <v>1283</v>
      </c>
      <c r="H66" t="s">
        <v>1284</v>
      </c>
    </row>
    <row r="67" spans="1:8">
      <c r="A67">
        <v>66</v>
      </c>
      <c r="B67" t="s">
        <v>1471</v>
      </c>
      <c r="C67">
        <v>8.0399999999999991</v>
      </c>
      <c r="D67" s="2">
        <f>Table_Table_0[[#This Row],[Market Cap]]*Formulas!$B$2</f>
        <v>8039999999.999999</v>
      </c>
      <c r="E67" t="s">
        <v>1472</v>
      </c>
      <c r="F67" t="s">
        <v>1339</v>
      </c>
      <c r="G67" t="s">
        <v>1283</v>
      </c>
      <c r="H67" t="s">
        <v>1284</v>
      </c>
    </row>
    <row r="68" spans="1:8">
      <c r="A68">
        <v>67</v>
      </c>
      <c r="B68" t="s">
        <v>1473</v>
      </c>
      <c r="C68">
        <v>7.72</v>
      </c>
      <c r="D68" s="2">
        <f>Table_Table_0[[#This Row],[Market Cap]]*Formulas!$B$2</f>
        <v>7720000000</v>
      </c>
      <c r="E68" t="s">
        <v>1474</v>
      </c>
      <c r="F68" t="s">
        <v>1449</v>
      </c>
      <c r="G68" t="s">
        <v>1283</v>
      </c>
      <c r="H68" t="s">
        <v>1284</v>
      </c>
    </row>
    <row r="69" spans="1:8">
      <c r="A69">
        <v>68</v>
      </c>
      <c r="B69" t="s">
        <v>1475</v>
      </c>
      <c r="C69">
        <v>7.63</v>
      </c>
      <c r="D69" s="2">
        <f>Table_Table_0[[#This Row],[Market Cap]]*Formulas!$B$2</f>
        <v>7630000000</v>
      </c>
      <c r="E69" t="s">
        <v>1476</v>
      </c>
      <c r="F69" t="s">
        <v>1374</v>
      </c>
      <c r="G69" t="s">
        <v>1283</v>
      </c>
      <c r="H69" t="s">
        <v>1284</v>
      </c>
    </row>
    <row r="70" spans="1:8">
      <c r="A70">
        <v>69</v>
      </c>
      <c r="B70" t="s">
        <v>1477</v>
      </c>
      <c r="C70">
        <v>7.53</v>
      </c>
      <c r="D70" s="2">
        <f>Table_Table_0[[#This Row],[Market Cap]]*Formulas!$B$2</f>
        <v>7530000000</v>
      </c>
      <c r="E70" t="s">
        <v>1478</v>
      </c>
      <c r="F70" t="s">
        <v>1479</v>
      </c>
      <c r="G70" t="s">
        <v>1283</v>
      </c>
      <c r="H70" t="s">
        <v>1284</v>
      </c>
    </row>
    <row r="71" spans="1:8">
      <c r="A71">
        <v>70</v>
      </c>
      <c r="B71" t="s">
        <v>1480</v>
      </c>
      <c r="C71">
        <v>7.49</v>
      </c>
      <c r="D71" s="2">
        <f>Table_Table_0[[#This Row],[Market Cap]]*Formulas!$B$2</f>
        <v>7490000000</v>
      </c>
      <c r="E71" t="s">
        <v>1481</v>
      </c>
      <c r="F71" t="s">
        <v>1482</v>
      </c>
      <c r="G71" t="s">
        <v>1283</v>
      </c>
      <c r="H71" t="s">
        <v>1284</v>
      </c>
    </row>
    <row r="72" spans="1:8">
      <c r="A72">
        <v>71</v>
      </c>
      <c r="B72" t="s">
        <v>1483</v>
      </c>
      <c r="C72">
        <v>7.38</v>
      </c>
      <c r="D72" s="2">
        <f>Table_Table_0[[#This Row],[Market Cap]]*Formulas!$B$2</f>
        <v>7380000000</v>
      </c>
      <c r="E72" t="s">
        <v>1484</v>
      </c>
      <c r="F72" t="s">
        <v>1417</v>
      </c>
      <c r="G72" t="s">
        <v>1283</v>
      </c>
      <c r="H72" t="s">
        <v>1284</v>
      </c>
    </row>
    <row r="73" spans="1:8">
      <c r="A73">
        <v>72</v>
      </c>
      <c r="B73" t="s">
        <v>1485</v>
      </c>
      <c r="C73">
        <v>7.29</v>
      </c>
      <c r="D73" s="2">
        <f>Table_Table_0[[#This Row],[Market Cap]]*Formulas!$B$2</f>
        <v>7290000000</v>
      </c>
      <c r="E73" t="s">
        <v>1486</v>
      </c>
      <c r="F73" t="s">
        <v>1458</v>
      </c>
      <c r="G73" t="s">
        <v>1283</v>
      </c>
      <c r="H73" t="s">
        <v>1284</v>
      </c>
    </row>
    <row r="74" spans="1:8">
      <c r="A74">
        <v>73</v>
      </c>
      <c r="B74" t="s">
        <v>1487</v>
      </c>
      <c r="C74">
        <v>6.81</v>
      </c>
      <c r="D74" s="2">
        <f>Table_Table_0[[#This Row],[Market Cap]]*Formulas!$B$2</f>
        <v>6810000000</v>
      </c>
      <c r="E74" t="s">
        <v>1488</v>
      </c>
      <c r="F74" t="s">
        <v>1489</v>
      </c>
      <c r="G74" t="s">
        <v>1283</v>
      </c>
      <c r="H74" t="s">
        <v>1284</v>
      </c>
    </row>
    <row r="75" spans="1:8">
      <c r="A75">
        <v>74</v>
      </c>
      <c r="B75" t="s">
        <v>1490</v>
      </c>
      <c r="C75">
        <v>6.37</v>
      </c>
      <c r="D75" s="2">
        <f>Table_Table_0[[#This Row],[Market Cap]]*Formulas!$B$2</f>
        <v>6370000000</v>
      </c>
      <c r="E75" t="s">
        <v>1359</v>
      </c>
      <c r="F75" t="s">
        <v>1299</v>
      </c>
      <c r="G75" t="s">
        <v>1283</v>
      </c>
      <c r="H75" t="s">
        <v>1284</v>
      </c>
    </row>
    <row r="76" spans="1:8">
      <c r="A76">
        <v>75</v>
      </c>
      <c r="B76" t="s">
        <v>1491</v>
      </c>
      <c r="C76">
        <v>6.31</v>
      </c>
      <c r="D76" s="2">
        <f>Table_Table_0[[#This Row],[Market Cap]]*Formulas!$B$2</f>
        <v>6310000000</v>
      </c>
      <c r="E76" t="s">
        <v>1492</v>
      </c>
      <c r="F76" t="s">
        <v>1493</v>
      </c>
      <c r="G76" t="s">
        <v>1283</v>
      </c>
      <c r="H76" t="s">
        <v>1284</v>
      </c>
    </row>
    <row r="77" spans="1:8">
      <c r="A77">
        <v>76</v>
      </c>
      <c r="B77" t="s">
        <v>1494</v>
      </c>
      <c r="C77">
        <v>5.98</v>
      </c>
      <c r="D77" s="2">
        <f>Table_Table_0[[#This Row],[Market Cap]]*Formulas!$B$2</f>
        <v>5980000000</v>
      </c>
      <c r="E77" t="s">
        <v>1495</v>
      </c>
      <c r="F77" t="s">
        <v>1496</v>
      </c>
      <c r="G77" t="s">
        <v>1283</v>
      </c>
      <c r="H77" t="s">
        <v>1284</v>
      </c>
    </row>
    <row r="78" spans="1:8">
      <c r="A78">
        <v>77</v>
      </c>
      <c r="B78" t="s">
        <v>1497</v>
      </c>
      <c r="C78">
        <v>5.86</v>
      </c>
      <c r="D78" s="2">
        <f>Table_Table_0[[#This Row],[Market Cap]]*Formulas!$B$2</f>
        <v>5860000000</v>
      </c>
      <c r="E78" t="s">
        <v>1498</v>
      </c>
      <c r="F78" t="s">
        <v>1311</v>
      </c>
      <c r="G78" t="s">
        <v>1283</v>
      </c>
      <c r="H78" t="s">
        <v>1284</v>
      </c>
    </row>
    <row r="79" spans="1:8">
      <c r="A79">
        <v>78</v>
      </c>
      <c r="B79" t="s">
        <v>1499</v>
      </c>
      <c r="C79">
        <v>5.85</v>
      </c>
      <c r="D79" s="2">
        <f>Table_Table_0[[#This Row],[Market Cap]]*Formulas!$B$2</f>
        <v>5850000000</v>
      </c>
      <c r="E79" t="s">
        <v>1500</v>
      </c>
      <c r="F79" t="s">
        <v>1501</v>
      </c>
      <c r="G79" t="s">
        <v>1283</v>
      </c>
      <c r="H79" t="s">
        <v>1284</v>
      </c>
    </row>
    <row r="80" spans="1:8">
      <c r="A80">
        <v>79</v>
      </c>
      <c r="B80" t="s">
        <v>1502</v>
      </c>
      <c r="C80">
        <v>5.78</v>
      </c>
      <c r="D80" s="2">
        <f>Table_Table_0[[#This Row],[Market Cap]]*Formulas!$B$2</f>
        <v>5780000000</v>
      </c>
      <c r="E80" t="s">
        <v>1503</v>
      </c>
      <c r="F80" t="s">
        <v>1504</v>
      </c>
      <c r="G80" t="s">
        <v>1283</v>
      </c>
      <c r="H80" t="s">
        <v>1284</v>
      </c>
    </row>
    <row r="81" spans="1:8">
      <c r="A81">
        <v>80</v>
      </c>
      <c r="B81" t="s">
        <v>1505</v>
      </c>
      <c r="C81">
        <v>5.77</v>
      </c>
      <c r="D81" s="2">
        <f>Table_Table_0[[#This Row],[Market Cap]]*Formulas!$B$2</f>
        <v>5770000000</v>
      </c>
      <c r="E81" t="s">
        <v>1506</v>
      </c>
      <c r="F81" t="s">
        <v>1507</v>
      </c>
      <c r="G81" t="s">
        <v>1283</v>
      </c>
      <c r="H81" t="s">
        <v>1284</v>
      </c>
    </row>
    <row r="82" spans="1:8">
      <c r="A82">
        <v>81</v>
      </c>
      <c r="B82" t="s">
        <v>1508</v>
      </c>
      <c r="C82">
        <v>5.66</v>
      </c>
      <c r="D82" s="2">
        <f>Table_Table_0[[#This Row],[Market Cap]]*Formulas!$B$2</f>
        <v>5660000000</v>
      </c>
      <c r="E82" t="s">
        <v>1509</v>
      </c>
      <c r="F82" t="s">
        <v>1510</v>
      </c>
      <c r="G82" t="s">
        <v>1283</v>
      </c>
      <c r="H82" t="s">
        <v>1284</v>
      </c>
    </row>
    <row r="83" spans="1:8">
      <c r="A83">
        <v>82</v>
      </c>
      <c r="B83" t="s">
        <v>1511</v>
      </c>
      <c r="C83">
        <v>5.62</v>
      </c>
      <c r="D83" s="2">
        <f>Table_Table_0[[#This Row],[Market Cap]]*Formulas!$B$2</f>
        <v>5620000000</v>
      </c>
      <c r="E83" t="s">
        <v>1512</v>
      </c>
      <c r="F83" t="s">
        <v>1417</v>
      </c>
      <c r="G83" t="s">
        <v>1283</v>
      </c>
      <c r="H83" t="s">
        <v>1284</v>
      </c>
    </row>
    <row r="84" spans="1:8">
      <c r="A84">
        <v>83</v>
      </c>
      <c r="B84" t="s">
        <v>1513</v>
      </c>
      <c r="C84">
        <v>5.5</v>
      </c>
      <c r="D84" s="2">
        <f>Table_Table_0[[#This Row],[Market Cap]]*Formulas!$B$2</f>
        <v>5500000000</v>
      </c>
      <c r="E84" t="s">
        <v>1514</v>
      </c>
      <c r="F84" t="s">
        <v>1515</v>
      </c>
      <c r="G84" t="s">
        <v>1283</v>
      </c>
      <c r="H84" t="s">
        <v>1284</v>
      </c>
    </row>
    <row r="85" spans="1:8">
      <c r="A85">
        <v>84</v>
      </c>
      <c r="B85" t="s">
        <v>1516</v>
      </c>
      <c r="C85">
        <v>5.5</v>
      </c>
      <c r="D85" s="2">
        <f>Table_Table_0[[#This Row],[Market Cap]]*Formulas!$B$2</f>
        <v>5500000000</v>
      </c>
      <c r="E85" t="s">
        <v>1517</v>
      </c>
      <c r="F85" t="s">
        <v>1470</v>
      </c>
      <c r="G85" t="s">
        <v>1283</v>
      </c>
      <c r="H85" t="s">
        <v>1284</v>
      </c>
    </row>
    <row r="86" spans="1:8">
      <c r="A86">
        <v>85</v>
      </c>
      <c r="B86" t="s">
        <v>1518</v>
      </c>
      <c r="C86">
        <v>5.49</v>
      </c>
      <c r="D86" s="2">
        <f>Table_Table_0[[#This Row],[Market Cap]]*Formulas!$B$2</f>
        <v>5490000000</v>
      </c>
      <c r="E86" t="s">
        <v>1519</v>
      </c>
      <c r="F86" t="s">
        <v>1520</v>
      </c>
      <c r="G86" t="s">
        <v>1283</v>
      </c>
      <c r="H86" t="s">
        <v>1284</v>
      </c>
    </row>
    <row r="87" spans="1:8">
      <c r="A87">
        <v>86</v>
      </c>
      <c r="B87" t="s">
        <v>1521</v>
      </c>
      <c r="C87">
        <v>5.49</v>
      </c>
      <c r="D87" s="2">
        <f>Table_Table_0[[#This Row],[Market Cap]]*Formulas!$B$2</f>
        <v>5490000000</v>
      </c>
      <c r="E87" t="s">
        <v>1522</v>
      </c>
      <c r="F87" t="s">
        <v>1523</v>
      </c>
      <c r="G87" t="s">
        <v>1283</v>
      </c>
      <c r="H87" t="s">
        <v>1284</v>
      </c>
    </row>
    <row r="88" spans="1:8">
      <c r="A88">
        <v>87</v>
      </c>
      <c r="B88" t="s">
        <v>1524</v>
      </c>
      <c r="C88">
        <v>5.44</v>
      </c>
      <c r="D88" s="2">
        <f>Table_Table_0[[#This Row],[Market Cap]]*Formulas!$B$2</f>
        <v>5440000000</v>
      </c>
      <c r="E88" t="s">
        <v>1525</v>
      </c>
      <c r="F88" t="s">
        <v>1526</v>
      </c>
      <c r="G88" t="s">
        <v>1283</v>
      </c>
      <c r="H88" t="s">
        <v>1284</v>
      </c>
    </row>
    <row r="89" spans="1:8">
      <c r="A89">
        <v>88</v>
      </c>
      <c r="B89" t="s">
        <v>1527</v>
      </c>
      <c r="C89">
        <v>5.42</v>
      </c>
      <c r="D89" s="2">
        <f>Table_Table_0[[#This Row],[Market Cap]]*Formulas!$B$2</f>
        <v>5420000000</v>
      </c>
      <c r="E89" t="s">
        <v>1528</v>
      </c>
      <c r="F89" t="s">
        <v>1529</v>
      </c>
      <c r="G89" t="s">
        <v>1283</v>
      </c>
      <c r="H89" t="s">
        <v>1284</v>
      </c>
    </row>
    <row r="90" spans="1:8">
      <c r="A90">
        <v>89</v>
      </c>
      <c r="B90" t="s">
        <v>1530</v>
      </c>
      <c r="C90">
        <v>5.32</v>
      </c>
      <c r="D90" s="2">
        <f>Table_Table_0[[#This Row],[Market Cap]]*Formulas!$B$2</f>
        <v>5320000000</v>
      </c>
      <c r="E90" t="s">
        <v>1531</v>
      </c>
      <c r="F90" t="s">
        <v>1532</v>
      </c>
      <c r="G90" t="s">
        <v>1283</v>
      </c>
      <c r="H90" t="s">
        <v>1284</v>
      </c>
    </row>
    <row r="91" spans="1:8">
      <c r="A91">
        <v>90</v>
      </c>
      <c r="B91" t="s">
        <v>1533</v>
      </c>
      <c r="C91">
        <v>5.3</v>
      </c>
      <c r="D91" s="2">
        <f>Table_Table_0[[#This Row],[Market Cap]]*Formulas!$B$2</f>
        <v>5300000000</v>
      </c>
      <c r="E91" t="s">
        <v>1534</v>
      </c>
      <c r="F91" t="s">
        <v>1507</v>
      </c>
      <c r="G91" t="s">
        <v>1283</v>
      </c>
      <c r="H91" t="s">
        <v>1284</v>
      </c>
    </row>
    <row r="92" spans="1:8">
      <c r="A92">
        <v>91</v>
      </c>
      <c r="B92" t="s">
        <v>1535</v>
      </c>
      <c r="C92">
        <v>5.29</v>
      </c>
      <c r="D92" s="2">
        <f>Table_Table_0[[#This Row],[Market Cap]]*Formulas!$B$2</f>
        <v>5290000000</v>
      </c>
      <c r="E92" t="s">
        <v>1536</v>
      </c>
      <c r="F92" t="s">
        <v>1374</v>
      </c>
      <c r="G92" t="s">
        <v>1283</v>
      </c>
      <c r="H92" t="s">
        <v>1284</v>
      </c>
    </row>
    <row r="93" spans="1:8">
      <c r="A93">
        <v>92</v>
      </c>
      <c r="B93" t="s">
        <v>1537</v>
      </c>
      <c r="C93">
        <v>5.28</v>
      </c>
      <c r="D93" s="2">
        <f>Table_Table_0[[#This Row],[Market Cap]]*Formulas!$B$2</f>
        <v>5280000000</v>
      </c>
      <c r="E93" t="s">
        <v>1538</v>
      </c>
      <c r="F93" t="s">
        <v>1539</v>
      </c>
      <c r="G93" t="s">
        <v>1283</v>
      </c>
      <c r="H93" t="s">
        <v>1284</v>
      </c>
    </row>
    <row r="94" spans="1:8">
      <c r="A94">
        <v>93</v>
      </c>
      <c r="B94" t="s">
        <v>1540</v>
      </c>
      <c r="C94">
        <v>5.22</v>
      </c>
      <c r="D94" s="2">
        <f>Table_Table_0[[#This Row],[Market Cap]]*Formulas!$B$2</f>
        <v>5220000000</v>
      </c>
      <c r="E94" t="s">
        <v>1541</v>
      </c>
      <c r="F94" t="s">
        <v>1515</v>
      </c>
      <c r="G94" t="s">
        <v>1283</v>
      </c>
      <c r="H94" t="s">
        <v>1284</v>
      </c>
    </row>
    <row r="95" spans="1:8">
      <c r="A95">
        <v>94</v>
      </c>
      <c r="B95" t="s">
        <v>1542</v>
      </c>
      <c r="C95">
        <v>5.19</v>
      </c>
      <c r="D95" s="2">
        <f>Table_Table_0[[#This Row],[Market Cap]]*Formulas!$B$2</f>
        <v>5190000000</v>
      </c>
      <c r="E95" t="s">
        <v>1543</v>
      </c>
      <c r="F95" t="s">
        <v>1360</v>
      </c>
      <c r="G95" t="s">
        <v>1283</v>
      </c>
      <c r="H95" t="s">
        <v>1284</v>
      </c>
    </row>
    <row r="96" spans="1:8">
      <c r="A96">
        <v>95</v>
      </c>
      <c r="B96" t="s">
        <v>1544</v>
      </c>
      <c r="C96">
        <v>5.16</v>
      </c>
      <c r="D96" s="2">
        <f>Table_Table_0[[#This Row],[Market Cap]]*Formulas!$B$2</f>
        <v>5160000000</v>
      </c>
      <c r="E96" t="s">
        <v>1545</v>
      </c>
      <c r="F96" t="s">
        <v>1546</v>
      </c>
      <c r="G96" t="s">
        <v>1283</v>
      </c>
      <c r="H96" t="s">
        <v>1284</v>
      </c>
    </row>
    <row r="97" spans="1:8">
      <c r="A97">
        <v>96</v>
      </c>
      <c r="B97" t="s">
        <v>1547</v>
      </c>
      <c r="C97">
        <v>5.1100000000000003</v>
      </c>
      <c r="D97" s="2">
        <f>Table_Table_0[[#This Row],[Market Cap]]*Formulas!$B$2</f>
        <v>5110000000</v>
      </c>
      <c r="E97" t="s">
        <v>1548</v>
      </c>
      <c r="F97" t="s">
        <v>1549</v>
      </c>
      <c r="G97" t="s">
        <v>1283</v>
      </c>
      <c r="H97" t="s">
        <v>1284</v>
      </c>
    </row>
    <row r="98" spans="1:8">
      <c r="A98">
        <v>97</v>
      </c>
      <c r="B98" t="s">
        <v>1550</v>
      </c>
      <c r="C98">
        <v>5.08</v>
      </c>
      <c r="D98" s="2">
        <f>Table_Table_0[[#This Row],[Market Cap]]*Formulas!$B$2</f>
        <v>5080000000</v>
      </c>
      <c r="E98" t="s">
        <v>1551</v>
      </c>
      <c r="F98" t="s">
        <v>1426</v>
      </c>
      <c r="G98" t="s">
        <v>1283</v>
      </c>
      <c r="H98" t="s">
        <v>1284</v>
      </c>
    </row>
    <row r="99" spans="1:8">
      <c r="A99">
        <v>98</v>
      </c>
      <c r="B99" t="s">
        <v>1552</v>
      </c>
      <c r="C99">
        <v>4.8499999999999996</v>
      </c>
      <c r="D99" s="2">
        <f>Table_Table_0[[#This Row],[Market Cap]]*Formulas!$B$2</f>
        <v>4850000000</v>
      </c>
      <c r="E99" t="s">
        <v>1553</v>
      </c>
      <c r="F99" t="s">
        <v>1554</v>
      </c>
      <c r="G99" t="s">
        <v>1283</v>
      </c>
      <c r="H99" t="s">
        <v>1284</v>
      </c>
    </row>
    <row r="100" spans="1:8">
      <c r="A100">
        <v>99</v>
      </c>
      <c r="B100" t="s">
        <v>1555</v>
      </c>
      <c r="C100">
        <v>4.7699999999999996</v>
      </c>
      <c r="D100" s="2">
        <f>Table_Table_0[[#This Row],[Market Cap]]*Formulas!$B$2</f>
        <v>4770000000</v>
      </c>
      <c r="E100" t="s">
        <v>1556</v>
      </c>
      <c r="F100" t="s">
        <v>1557</v>
      </c>
      <c r="G100" t="s">
        <v>1283</v>
      </c>
      <c r="H100" t="s">
        <v>1284</v>
      </c>
    </row>
    <row r="101" spans="1:8">
      <c r="A101">
        <v>100</v>
      </c>
      <c r="B101" t="s">
        <v>1558</v>
      </c>
      <c r="C101">
        <v>4.74</v>
      </c>
      <c r="D101" s="2">
        <f>Table_Table_0[[#This Row],[Market Cap]]*Formulas!$B$2</f>
        <v>4740000000</v>
      </c>
      <c r="E101" t="s">
        <v>1559</v>
      </c>
      <c r="F101" t="s">
        <v>1287</v>
      </c>
      <c r="G101" t="s">
        <v>1283</v>
      </c>
      <c r="H101" t="s">
        <v>1284</v>
      </c>
    </row>
  </sheetData>
  <hyperlinks>
    <hyperlink ref="K2" r:id="rId1" xr:uid="{3EF66F2E-D7A1-4AB7-BB91-C00FE9DB6395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09559-6B0F-4E23-BCC9-2770BABE5073}">
  <dimension ref="C2:G105"/>
  <sheetViews>
    <sheetView workbookViewId="0">
      <selection activeCell="H11" sqref="H11"/>
    </sheetView>
  </sheetViews>
  <sheetFormatPr defaultRowHeight="15"/>
  <cols>
    <col min="3" max="3" width="42.42578125" bestFit="1" customWidth="1"/>
    <col min="4" max="4" width="17.5703125" customWidth="1"/>
    <col min="6" max="6" width="13" customWidth="1"/>
    <col min="7" max="7" width="16" customWidth="1"/>
    <col min="8" max="8" width="12.7109375" bestFit="1" customWidth="1"/>
    <col min="9" max="9" width="12.7109375" customWidth="1"/>
    <col min="10" max="10" width="9.85546875" bestFit="1" customWidth="1"/>
  </cols>
  <sheetData>
    <row r="2" spans="3:7">
      <c r="C2" s="149" t="s">
        <v>1574</v>
      </c>
      <c r="D2" s="150"/>
    </row>
    <row r="3" spans="3:7">
      <c r="C3" t="s">
        <v>17</v>
      </c>
    </row>
    <row r="4" spans="3:7">
      <c r="C4" t="s">
        <v>1673</v>
      </c>
    </row>
    <row r="5" spans="3:7">
      <c r="C5" s="109" t="s">
        <v>1575</v>
      </c>
      <c r="D5" s="110" t="s">
        <v>1576</v>
      </c>
      <c r="E5" s="85" t="s">
        <v>1566</v>
      </c>
      <c r="F5" s="86">
        <f>AVERAGE(D6:D105)</f>
        <v>37.795000000000009</v>
      </c>
      <c r="G5" s="83">
        <f>F5*AUS_ZAR</f>
        <v>438.42200000000008</v>
      </c>
    </row>
    <row r="6" spans="3:7">
      <c r="C6" s="106" t="s">
        <v>1577</v>
      </c>
      <c r="D6" s="108">
        <v>227.7</v>
      </c>
      <c r="E6" s="85" t="s">
        <v>1567</v>
      </c>
      <c r="F6" s="86">
        <f>MEDIAN(D6:D105)</f>
        <v>19.305</v>
      </c>
      <c r="G6" s="83">
        <f>F6*AUS_ZAR</f>
        <v>223.93799999999999</v>
      </c>
    </row>
    <row r="7" spans="3:7">
      <c r="C7" s="107" t="s">
        <v>1578</v>
      </c>
      <c r="D7" s="108"/>
      <c r="E7" s="85"/>
      <c r="F7" s="37"/>
    </row>
    <row r="8" spans="3:7">
      <c r="C8" s="106" t="s">
        <v>72</v>
      </c>
      <c r="D8" s="108">
        <v>168.66</v>
      </c>
      <c r="E8" s="85" t="s">
        <v>1560</v>
      </c>
      <c r="F8" s="87" t="s">
        <v>1672</v>
      </c>
    </row>
    <row r="9" spans="3:7" ht="98.25" customHeight="1">
      <c r="C9" s="107" t="s">
        <v>1580</v>
      </c>
      <c r="D9" s="108"/>
      <c r="E9" s="84"/>
    </row>
    <row r="10" spans="3:7" ht="98.25" customHeight="1">
      <c r="C10" s="106" t="s">
        <v>32</v>
      </c>
      <c r="D10" s="108">
        <v>134.24</v>
      </c>
      <c r="E10" s="84"/>
    </row>
    <row r="11" spans="3:7">
      <c r="C11" s="107" t="s">
        <v>1582</v>
      </c>
      <c r="D11" s="108"/>
      <c r="E11" s="84"/>
    </row>
    <row r="12" spans="3:7">
      <c r="C12" s="106" t="s">
        <v>82</v>
      </c>
      <c r="D12" s="108">
        <v>82.7</v>
      </c>
      <c r="E12" s="84"/>
    </row>
    <row r="13" spans="3:7">
      <c r="C13" s="107" t="s">
        <v>1583</v>
      </c>
      <c r="D13" s="108"/>
      <c r="E13" s="84"/>
    </row>
    <row r="14" spans="3:7">
      <c r="C14" s="106" t="s">
        <v>1584</v>
      </c>
      <c r="D14" s="108">
        <v>75.16</v>
      </c>
      <c r="E14" s="84"/>
    </row>
    <row r="15" spans="3:7">
      <c r="C15" s="107" t="s">
        <v>1585</v>
      </c>
      <c r="D15" s="108"/>
      <c r="E15" s="84"/>
    </row>
    <row r="16" spans="3:7">
      <c r="C16" s="106" t="s">
        <v>102</v>
      </c>
      <c r="D16" s="108">
        <v>71.2</v>
      </c>
      <c r="E16" s="84"/>
    </row>
    <row r="17" spans="3:5">
      <c r="C17" s="107" t="s">
        <v>1586</v>
      </c>
      <c r="D17" s="108"/>
      <c r="E17" s="84"/>
    </row>
    <row r="18" spans="3:5">
      <c r="C18" s="106" t="s">
        <v>1587</v>
      </c>
      <c r="D18" s="108">
        <v>68.12</v>
      </c>
      <c r="E18" s="84"/>
    </row>
    <row r="19" spans="3:5">
      <c r="C19" s="107" t="s">
        <v>1588</v>
      </c>
      <c r="D19" s="108"/>
      <c r="E19" s="84"/>
    </row>
    <row r="20" spans="3:5">
      <c r="C20" s="106" t="s">
        <v>1589</v>
      </c>
      <c r="D20" s="108">
        <v>68.069999999999993</v>
      </c>
      <c r="E20" s="84"/>
    </row>
    <row r="21" spans="3:5">
      <c r="C21" s="107" t="s">
        <v>1590</v>
      </c>
      <c r="D21" s="108"/>
      <c r="E21" s="84"/>
    </row>
    <row r="22" spans="3:5">
      <c r="C22" s="106" t="s">
        <v>1591</v>
      </c>
      <c r="D22" s="108">
        <v>65.069999999999993</v>
      </c>
      <c r="E22" s="84"/>
    </row>
    <row r="23" spans="3:5">
      <c r="C23" s="107" t="s">
        <v>1592</v>
      </c>
      <c r="D23" s="108"/>
      <c r="E23" s="84"/>
    </row>
    <row r="24" spans="3:5">
      <c r="C24" s="106" t="s">
        <v>1593</v>
      </c>
      <c r="D24" s="108">
        <v>56.95</v>
      </c>
      <c r="E24" s="84"/>
    </row>
    <row r="25" spans="3:5" ht="84" customHeight="1">
      <c r="C25" s="107" t="s">
        <v>1594</v>
      </c>
      <c r="D25" s="108"/>
      <c r="E25" s="84"/>
    </row>
    <row r="26" spans="3:5" ht="58.5" customHeight="1">
      <c r="C26" s="106" t="s">
        <v>1595</v>
      </c>
      <c r="D26" s="108">
        <v>55.69</v>
      </c>
      <c r="E26" s="84"/>
    </row>
    <row r="27" spans="3:5" ht="41.25" customHeight="1">
      <c r="C27" s="107" t="s">
        <v>1596</v>
      </c>
      <c r="D27" s="108"/>
      <c r="E27" s="84"/>
    </row>
    <row r="28" spans="3:5">
      <c r="C28" s="106" t="s">
        <v>1597</v>
      </c>
      <c r="D28" s="108">
        <v>49.91</v>
      </c>
      <c r="E28" s="84"/>
    </row>
    <row r="29" spans="3:5" ht="69.75" customHeight="1">
      <c r="C29" s="107" t="s">
        <v>1598</v>
      </c>
      <c r="D29" s="108"/>
      <c r="E29" s="84"/>
    </row>
    <row r="30" spans="3:5" ht="30" customHeight="1">
      <c r="C30" s="106" t="s">
        <v>1599</v>
      </c>
      <c r="D30" s="108">
        <v>48.57</v>
      </c>
      <c r="E30" s="84"/>
    </row>
    <row r="31" spans="3:5" ht="55.5" customHeight="1">
      <c r="C31" s="107" t="s">
        <v>1600</v>
      </c>
      <c r="D31" s="108"/>
      <c r="E31" s="84"/>
    </row>
    <row r="32" spans="3:5" ht="55.5" customHeight="1">
      <c r="C32" s="106" t="s">
        <v>549</v>
      </c>
      <c r="D32" s="108">
        <v>47.83</v>
      </c>
      <c r="E32" s="84"/>
    </row>
    <row r="33" spans="3:5">
      <c r="C33" s="107" t="s">
        <v>1601</v>
      </c>
      <c r="D33" s="108"/>
      <c r="E33" s="84"/>
    </row>
    <row r="34" spans="3:5">
      <c r="C34" s="106" t="s">
        <v>1602</v>
      </c>
      <c r="D34" s="108">
        <v>43.71</v>
      </c>
      <c r="E34" s="84"/>
    </row>
    <row r="35" spans="3:5">
      <c r="C35" s="107" t="s">
        <v>1603</v>
      </c>
      <c r="D35" s="108"/>
      <c r="E35" s="84"/>
    </row>
    <row r="36" spans="3:5">
      <c r="C36" s="106" t="s">
        <v>1604</v>
      </c>
      <c r="D36" s="108">
        <v>42.48</v>
      </c>
      <c r="E36" s="84"/>
    </row>
    <row r="37" spans="3:5" ht="69.75" customHeight="1">
      <c r="C37" s="107" t="s">
        <v>1605</v>
      </c>
      <c r="D37" s="108"/>
      <c r="E37" s="84"/>
    </row>
    <row r="38" spans="3:5" ht="58.5" customHeight="1">
      <c r="C38" s="106" t="s">
        <v>1606</v>
      </c>
      <c r="D38" s="108">
        <v>37.9</v>
      </c>
      <c r="E38" s="84"/>
    </row>
    <row r="39" spans="3:5" ht="27" customHeight="1">
      <c r="C39" s="107" t="s">
        <v>1607</v>
      </c>
      <c r="D39" s="108"/>
      <c r="E39" s="84"/>
    </row>
    <row r="40" spans="3:5" ht="15.75" customHeight="1">
      <c r="C40" s="106" t="s">
        <v>1608</v>
      </c>
      <c r="D40" s="108">
        <v>26.33</v>
      </c>
      <c r="E40" s="84"/>
    </row>
    <row r="41" spans="3:5" ht="27" customHeight="1">
      <c r="C41" s="107" t="s">
        <v>1609</v>
      </c>
      <c r="D41" s="108"/>
      <c r="E41" s="84"/>
    </row>
    <row r="42" spans="3:5">
      <c r="C42" s="106" t="s">
        <v>513</v>
      </c>
      <c r="D42" s="108">
        <v>25.3</v>
      </c>
      <c r="E42" s="84"/>
    </row>
    <row r="43" spans="3:5" ht="69.75" customHeight="1">
      <c r="C43" s="107" t="s">
        <v>1610</v>
      </c>
      <c r="D43" s="108"/>
      <c r="E43" s="84"/>
    </row>
    <row r="44" spans="3:5" ht="69.75" customHeight="1">
      <c r="C44" s="106" t="s">
        <v>1611</v>
      </c>
      <c r="D44" s="108">
        <v>24.66</v>
      </c>
      <c r="E44" s="84"/>
    </row>
    <row r="45" spans="3:5">
      <c r="C45" s="107" t="s">
        <v>1612</v>
      </c>
      <c r="D45" s="108"/>
      <c r="E45" s="84"/>
    </row>
    <row r="46" spans="3:5">
      <c r="C46" s="106" t="s">
        <v>1613</v>
      </c>
      <c r="D46" s="108">
        <v>24.28</v>
      </c>
      <c r="E46" s="84"/>
    </row>
    <row r="47" spans="3:5">
      <c r="C47" s="107" t="s">
        <v>1614</v>
      </c>
      <c r="D47" s="108"/>
      <c r="E47" s="84"/>
    </row>
    <row r="48" spans="3:5">
      <c r="C48" s="106" t="s">
        <v>1615</v>
      </c>
      <c r="D48" s="108">
        <v>23.56</v>
      </c>
      <c r="E48" s="84"/>
    </row>
    <row r="49" spans="3:5">
      <c r="C49" s="107" t="s">
        <v>1616</v>
      </c>
      <c r="D49" s="108"/>
      <c r="E49" s="84"/>
    </row>
    <row r="50" spans="3:5">
      <c r="C50" s="106" t="s">
        <v>1617</v>
      </c>
      <c r="D50" s="108">
        <v>23.38</v>
      </c>
      <c r="E50" s="84"/>
    </row>
    <row r="51" spans="3:5">
      <c r="C51" s="107" t="s">
        <v>1618</v>
      </c>
      <c r="D51" s="108"/>
      <c r="E51" s="84"/>
    </row>
    <row r="52" spans="3:5">
      <c r="C52" s="106" t="s">
        <v>1620</v>
      </c>
      <c r="D52" s="108">
        <v>21.52</v>
      </c>
      <c r="E52" s="84"/>
    </row>
    <row r="53" spans="3:5" ht="55.5" customHeight="1">
      <c r="C53" s="107" t="s">
        <v>1621</v>
      </c>
      <c r="D53" s="108"/>
      <c r="E53" s="84"/>
    </row>
    <row r="54" spans="3:5" ht="55.5" customHeight="1">
      <c r="C54" s="106" t="s">
        <v>1622</v>
      </c>
      <c r="D54" s="108">
        <v>19.95</v>
      </c>
      <c r="E54" s="84"/>
    </row>
    <row r="55" spans="3:5">
      <c r="C55" s="107" t="s">
        <v>1623</v>
      </c>
      <c r="D55" s="108"/>
      <c r="E55" s="84"/>
    </row>
    <row r="56" spans="3:5" ht="27" customHeight="1">
      <c r="C56" s="106" t="s">
        <v>1624</v>
      </c>
      <c r="D56" s="108">
        <v>18.66</v>
      </c>
      <c r="E56" s="84"/>
    </row>
    <row r="57" spans="3:5">
      <c r="C57" s="107" t="s">
        <v>1625</v>
      </c>
      <c r="D57" s="108"/>
      <c r="E57" s="84"/>
    </row>
    <row r="58" spans="3:5" ht="27" customHeight="1">
      <c r="C58" s="106" t="s">
        <v>1626</v>
      </c>
      <c r="D58" s="108">
        <v>17.739999999999998</v>
      </c>
      <c r="E58" s="84"/>
    </row>
    <row r="59" spans="3:5">
      <c r="C59" s="107" t="s">
        <v>1627</v>
      </c>
      <c r="D59" s="108"/>
      <c r="E59" s="84"/>
    </row>
    <row r="60" spans="3:5">
      <c r="C60" s="106" t="s">
        <v>1628</v>
      </c>
      <c r="D60" s="108">
        <v>17.32</v>
      </c>
      <c r="E60" s="84"/>
    </row>
    <row r="61" spans="3:5">
      <c r="C61" s="107" t="s">
        <v>1629</v>
      </c>
      <c r="D61" s="108"/>
      <c r="E61" s="84"/>
    </row>
    <row r="62" spans="3:5">
      <c r="C62" s="106" t="s">
        <v>1630</v>
      </c>
      <c r="D62" s="108">
        <v>17.07</v>
      </c>
      <c r="E62" s="84"/>
    </row>
    <row r="63" spans="3:5">
      <c r="C63" s="107" t="s">
        <v>1631</v>
      </c>
      <c r="D63" s="108"/>
      <c r="E63" s="84"/>
    </row>
    <row r="64" spans="3:5" ht="27" customHeight="1">
      <c r="C64" s="106" t="s">
        <v>803</v>
      </c>
      <c r="D64" s="108">
        <v>17.05</v>
      </c>
      <c r="E64" s="84"/>
    </row>
    <row r="65" spans="3:5">
      <c r="C65" s="107" t="s">
        <v>1632</v>
      </c>
      <c r="D65" s="108"/>
      <c r="E65" s="84"/>
    </row>
    <row r="66" spans="3:5">
      <c r="C66" s="106" t="s">
        <v>1633</v>
      </c>
      <c r="D66" s="108">
        <v>17</v>
      </c>
      <c r="E66" s="84"/>
    </row>
    <row r="67" spans="3:5">
      <c r="C67" s="107" t="s">
        <v>1634</v>
      </c>
      <c r="D67" s="108"/>
      <c r="E67" s="84"/>
    </row>
    <row r="68" spans="3:5" ht="55.5" customHeight="1">
      <c r="C68" s="106" t="s">
        <v>1635</v>
      </c>
      <c r="D68" s="108">
        <v>17</v>
      </c>
      <c r="E68" s="84"/>
    </row>
    <row r="69" spans="3:5">
      <c r="C69" s="107" t="s">
        <v>1636</v>
      </c>
      <c r="D69" s="108"/>
      <c r="E69" s="84"/>
    </row>
    <row r="70" spans="3:5" ht="55.5" customHeight="1">
      <c r="C70" s="106" t="s">
        <v>1637</v>
      </c>
      <c r="D70" s="108">
        <v>15.08</v>
      </c>
      <c r="E70" s="84"/>
    </row>
    <row r="71" spans="3:5">
      <c r="C71" s="107" t="s">
        <v>1638</v>
      </c>
      <c r="D71" s="108"/>
      <c r="E71" s="84"/>
    </row>
    <row r="72" spans="3:5">
      <c r="C72" s="106" t="s">
        <v>1639</v>
      </c>
      <c r="D72" s="108">
        <v>14.48</v>
      </c>
      <c r="E72" s="84"/>
    </row>
    <row r="73" spans="3:5">
      <c r="C73" s="107" t="s">
        <v>1640</v>
      </c>
      <c r="D73" s="108"/>
      <c r="E73" s="84"/>
    </row>
    <row r="74" spans="3:5">
      <c r="C74" s="106" t="s">
        <v>1641</v>
      </c>
      <c r="D74" s="108">
        <v>14.48</v>
      </c>
      <c r="E74" s="84"/>
    </row>
    <row r="75" spans="3:5">
      <c r="C75" s="107" t="s">
        <v>1642</v>
      </c>
      <c r="D75" s="108"/>
      <c r="E75" s="84"/>
    </row>
    <row r="76" spans="3:5" ht="55.5" customHeight="1">
      <c r="C76" s="106" t="s">
        <v>1643</v>
      </c>
      <c r="D76" s="108">
        <v>14.03</v>
      </c>
      <c r="E76" s="84"/>
    </row>
    <row r="77" spans="3:5">
      <c r="C77" s="107" t="s">
        <v>1644</v>
      </c>
      <c r="D77" s="108"/>
      <c r="E77" s="84"/>
    </row>
    <row r="78" spans="3:5">
      <c r="C78" s="106" t="s">
        <v>1645</v>
      </c>
      <c r="D78" s="108">
        <v>13.94</v>
      </c>
      <c r="E78" s="84"/>
    </row>
    <row r="79" spans="3:5">
      <c r="C79" s="107" t="s">
        <v>1646</v>
      </c>
      <c r="D79" s="108"/>
      <c r="E79" s="84"/>
    </row>
    <row r="80" spans="3:5">
      <c r="C80" s="106" t="s">
        <v>1647</v>
      </c>
      <c r="D80" s="108">
        <v>13.91</v>
      </c>
      <c r="E80" s="84"/>
    </row>
    <row r="81" spans="3:5">
      <c r="C81" s="107" t="s">
        <v>1648</v>
      </c>
      <c r="D81" s="108"/>
      <c r="E81" s="84"/>
    </row>
    <row r="82" spans="3:5">
      <c r="C82" s="106" t="s">
        <v>1649</v>
      </c>
      <c r="D82" s="108">
        <v>13.84</v>
      </c>
      <c r="E82" s="84"/>
    </row>
    <row r="83" spans="3:5">
      <c r="C83" s="107" t="s">
        <v>1650</v>
      </c>
      <c r="D83" s="108"/>
      <c r="E83" s="84"/>
    </row>
    <row r="84" spans="3:5" ht="69.75" customHeight="1">
      <c r="C84" s="106" t="s">
        <v>1651</v>
      </c>
      <c r="D84" s="108">
        <v>13.8</v>
      </c>
      <c r="E84" s="84"/>
    </row>
    <row r="85" spans="3:5">
      <c r="C85" s="107" t="s">
        <v>1652</v>
      </c>
      <c r="D85" s="108"/>
      <c r="E85" s="84"/>
    </row>
    <row r="86" spans="3:5">
      <c r="C86" s="106" t="s">
        <v>1653</v>
      </c>
      <c r="D86" s="108">
        <v>13.14</v>
      </c>
      <c r="E86" s="84"/>
    </row>
    <row r="87" spans="3:5">
      <c r="C87" s="107" t="s">
        <v>1654</v>
      </c>
      <c r="D87" s="108"/>
      <c r="E87" s="84"/>
    </row>
    <row r="88" spans="3:5" ht="55.5" customHeight="1">
      <c r="C88" s="106" t="s">
        <v>1655</v>
      </c>
      <c r="D88" s="108">
        <v>13</v>
      </c>
      <c r="E88" s="84"/>
    </row>
    <row r="89" spans="3:5">
      <c r="C89" s="107" t="s">
        <v>1656</v>
      </c>
      <c r="D89" s="108"/>
      <c r="E89" s="84"/>
    </row>
    <row r="90" spans="3:5" ht="55.5" customHeight="1">
      <c r="C90" s="106" t="s">
        <v>1657</v>
      </c>
      <c r="D90" s="108">
        <v>12.9</v>
      </c>
      <c r="E90" s="84"/>
    </row>
    <row r="91" spans="3:5">
      <c r="C91" s="107" t="s">
        <v>1658</v>
      </c>
      <c r="D91" s="108"/>
      <c r="E91" s="84"/>
    </row>
    <row r="92" spans="3:5">
      <c r="C92" s="106" t="s">
        <v>1659</v>
      </c>
      <c r="D92" s="108">
        <v>12.3</v>
      </c>
      <c r="E92" s="84"/>
    </row>
    <row r="93" spans="3:5">
      <c r="C93" s="107" t="s">
        <v>1660</v>
      </c>
      <c r="D93" s="108"/>
      <c r="E93" s="84"/>
    </row>
    <row r="94" spans="3:5">
      <c r="C94" s="106" t="s">
        <v>100</v>
      </c>
      <c r="D94" s="108">
        <v>12.17</v>
      </c>
      <c r="E94" s="84"/>
    </row>
    <row r="95" spans="3:5">
      <c r="C95" s="107" t="s">
        <v>1661</v>
      </c>
      <c r="D95" s="108"/>
      <c r="E95" s="84"/>
    </row>
    <row r="96" spans="3:5">
      <c r="C96" s="106" t="s">
        <v>1662</v>
      </c>
      <c r="D96" s="108">
        <v>11.93</v>
      </c>
      <c r="E96" s="84"/>
    </row>
    <row r="97" spans="3:5">
      <c r="C97" s="107" t="s">
        <v>1663</v>
      </c>
      <c r="D97" s="108"/>
      <c r="E97" s="84"/>
    </row>
    <row r="98" spans="3:5">
      <c r="C98" s="106" t="s">
        <v>1665</v>
      </c>
      <c r="D98" s="108">
        <v>11.58</v>
      </c>
      <c r="E98" s="84"/>
    </row>
    <row r="99" spans="3:5">
      <c r="C99" s="107" t="s">
        <v>1666</v>
      </c>
      <c r="D99" s="108"/>
      <c r="E99" s="84"/>
    </row>
    <row r="100" spans="3:5">
      <c r="C100" s="106" t="s">
        <v>1667</v>
      </c>
      <c r="D100" s="108">
        <v>11.5</v>
      </c>
      <c r="E100" s="84"/>
    </row>
    <row r="101" spans="3:5">
      <c r="C101" s="107" t="s">
        <v>1668</v>
      </c>
      <c r="D101" s="108"/>
      <c r="E101" s="84"/>
    </row>
    <row r="102" spans="3:5" ht="27" customHeight="1">
      <c r="C102" s="106" t="s">
        <v>1669</v>
      </c>
      <c r="D102" s="108">
        <v>11.46</v>
      </c>
      <c r="E102" s="84"/>
    </row>
    <row r="103" spans="3:5">
      <c r="C103" s="107" t="s">
        <v>1670</v>
      </c>
      <c r="D103" s="108"/>
      <c r="E103" s="84"/>
    </row>
    <row r="104" spans="3:5">
      <c r="C104" s="106" t="s">
        <v>758</v>
      </c>
      <c r="D104" s="108">
        <v>11.43</v>
      </c>
      <c r="E104" s="84"/>
    </row>
    <row r="105" spans="3:5">
      <c r="C105" s="111" t="s">
        <v>1671</v>
      </c>
      <c r="D105" s="112"/>
      <c r="E105" s="84"/>
    </row>
  </sheetData>
  <mergeCells count="1">
    <mergeCell ref="C2:D2"/>
  </mergeCells>
  <hyperlinks>
    <hyperlink ref="C5" r:id="rId1" display="javascript:void(0);" xr:uid="{E93D7669-E2BF-4106-8314-0ABA39C3DEF5}"/>
    <hyperlink ref="D5" r:id="rId2" display="javascript:void(0);" xr:uid="{50AFC2CE-ACDD-468A-9240-87BF275F5F41}"/>
    <hyperlink ref="C6" r:id="rId3" display="javascript:void(0);" xr:uid="{91E5A698-18F8-4503-8588-E04262B37794}"/>
    <hyperlink ref="C8" r:id="rId4" display="javascript:void(0);" xr:uid="{398FCFAE-8270-41EA-9706-7ECE36C222D6}"/>
    <hyperlink ref="C10" r:id="rId5" display="javascript:void(0);" xr:uid="{F11D0150-03A0-4315-8481-2BA913555843}"/>
    <hyperlink ref="C12" r:id="rId6" display="javascript:void(0);" xr:uid="{2115515D-1830-409A-A394-272A712A79FB}"/>
    <hyperlink ref="C14" r:id="rId7" display="javascript:void(0);" xr:uid="{2FA4DB37-583D-4D36-923F-636238A6F8FB}"/>
    <hyperlink ref="C16" r:id="rId8" display="javascript:void(0);" xr:uid="{F810A2BA-5E42-4667-A333-A30D0001A8BE}"/>
    <hyperlink ref="C18" r:id="rId9" display="javascript:void(0);" xr:uid="{AB10B1BD-94C4-4075-B5E0-C187DD3D67BA}"/>
    <hyperlink ref="C20" r:id="rId10" display="javascript:void(0);" xr:uid="{1E453245-2A48-43A8-85E5-EF6265E9E43B}"/>
    <hyperlink ref="C22" r:id="rId11" display="javascript:void(0);" xr:uid="{A1432A77-586F-44F9-A7F6-32505D58E99E}"/>
    <hyperlink ref="C24" r:id="rId12" display="javascript:void(0);" xr:uid="{C7E9C983-AA7C-4338-9716-D22023B3F2EB}"/>
    <hyperlink ref="C26" r:id="rId13" display="javascript:void(0);" xr:uid="{FE35A569-13AE-43AB-8485-236F0816F6A5}"/>
    <hyperlink ref="C28" r:id="rId14" display="javascript:void(0);" xr:uid="{52E4004B-9E7D-4DA0-B6D9-CCCD136F7817}"/>
    <hyperlink ref="C30" r:id="rId15" display="javascript:void(0);" xr:uid="{3CE067D6-F14A-4401-BD67-B605858870B6}"/>
    <hyperlink ref="C32" r:id="rId16" display="javascript:void(0);" xr:uid="{1951FA85-C9A1-4548-9561-13763DE817C2}"/>
    <hyperlink ref="C34" r:id="rId17" display="javascript:void(0);" xr:uid="{F1078884-F948-459C-8D40-BCC344461F49}"/>
    <hyperlink ref="C36" r:id="rId18" display="javascript:void(0);" xr:uid="{8534A556-74F8-4F58-9A51-CF7A92A9C111}"/>
    <hyperlink ref="C38" r:id="rId19" display="javascript:void(0);" xr:uid="{9F61FF31-8818-48BA-BF1F-AF068113553C}"/>
    <hyperlink ref="C40" r:id="rId20" display="javascript:void(0);" xr:uid="{4EC1F5E6-1AB2-439F-8C60-7A83464CC35A}"/>
    <hyperlink ref="C42" r:id="rId21" display="javascript:void(0);" xr:uid="{0689B606-7262-4B12-A431-8C0A0A487069}"/>
    <hyperlink ref="C44" r:id="rId22" display="javascript:void(0);" xr:uid="{0F5DC954-34CA-43A9-86BA-4B563EFF1BCF}"/>
    <hyperlink ref="C46" r:id="rId23" display="javascript:void(0);" xr:uid="{CA4BBC16-6E22-4DDC-8AEF-9916109991C0}"/>
    <hyperlink ref="C48" r:id="rId24" display="javascript:void(0);" xr:uid="{92C58850-F7FF-4A19-B9FE-3CA50184315B}"/>
    <hyperlink ref="C50" r:id="rId25" display="javascript:void(0);" xr:uid="{238F4DB8-6C23-4EF6-9151-CD6754E80999}"/>
    <hyperlink ref="C52" r:id="rId26" display="javascript:void(0);" xr:uid="{8491B88C-4E4F-4999-A2ED-1908281C18F7}"/>
    <hyperlink ref="C54" r:id="rId27" display="javascript:void(0);" xr:uid="{2F236910-A04A-4E05-92C9-373257C839D1}"/>
    <hyperlink ref="C56" r:id="rId28" display="javascript:void(0);" xr:uid="{4990E01C-4A3E-4A00-A01C-E5A1135D1F3D}"/>
    <hyperlink ref="C58" r:id="rId29" display="javascript:void(0);" xr:uid="{2E331E5E-5C73-48F1-8B03-5878BE8B5731}"/>
    <hyperlink ref="C60" r:id="rId30" display="javascript:void(0);" xr:uid="{32FE5F92-FD93-40A6-AEAD-AA33FBC520A8}"/>
    <hyperlink ref="C62" r:id="rId31" display="javascript:void(0);" xr:uid="{E51787D2-A9C7-4639-B566-A304C3D732FD}"/>
    <hyperlink ref="C64" r:id="rId32" display="javascript:void(0);" xr:uid="{B805A682-8993-4448-897D-9F7B28FF4EC5}"/>
    <hyperlink ref="C66" r:id="rId33" display="javascript:void(0);" xr:uid="{34BC054D-A505-4135-84A9-49C4D2327819}"/>
    <hyperlink ref="C68" r:id="rId34" display="javascript:void(0);" xr:uid="{CACE3CCE-3978-469B-86E6-C4C8E03E39A1}"/>
    <hyperlink ref="C70" r:id="rId35" display="javascript:void(0);" xr:uid="{8BD21261-0AA1-4796-BE70-2CB57B8A429C}"/>
    <hyperlink ref="C72" r:id="rId36" display="javascript:void(0);" xr:uid="{6B4EDFDC-3037-401A-BB93-BCD60183146C}"/>
    <hyperlink ref="C74" r:id="rId37" display="javascript:void(0);" xr:uid="{0C9FE48F-F984-4841-ABA1-692BC535D5B8}"/>
    <hyperlink ref="C76" r:id="rId38" display="javascript:void(0);" xr:uid="{280D8357-4F86-4192-970F-181D13126205}"/>
    <hyperlink ref="C78" r:id="rId39" display="javascript:void(0);" xr:uid="{C3F63501-682A-4279-8E08-E572AA7AB41B}"/>
    <hyperlink ref="C80" r:id="rId40" display="javascript:void(0);" xr:uid="{DAA8EC2A-70D8-4B8E-A535-59396C4B65E2}"/>
    <hyperlink ref="C82" r:id="rId41" display="javascript:void(0);" xr:uid="{99812335-6B07-4396-8786-C165C5820DF2}"/>
    <hyperlink ref="C84" r:id="rId42" display="javascript:void(0);" xr:uid="{596C25A5-3C5D-4946-8625-14755D66C87C}"/>
    <hyperlink ref="C86" r:id="rId43" display="javascript:void(0);" xr:uid="{26D9CF8F-6CC8-46B9-81E5-FE817E41441E}"/>
    <hyperlink ref="C88" r:id="rId44" display="javascript:void(0);" xr:uid="{37899FDC-F397-4A67-BD34-C49727578ABA}"/>
    <hyperlink ref="C90" r:id="rId45" display="javascript:void(0);" xr:uid="{E23846A4-B558-4F6C-B337-DBA6B20C8D75}"/>
    <hyperlink ref="C92" r:id="rId46" display="javascript:void(0);" xr:uid="{5F5709E1-B59A-4EFC-A6F2-6C904BE69F33}"/>
    <hyperlink ref="C94" r:id="rId47" display="javascript:void(0);" xr:uid="{3891A04C-2D95-46D3-BFD9-771F7694ADC6}"/>
    <hyperlink ref="C96" r:id="rId48" display="javascript:void(0);" xr:uid="{80973628-EB93-4AE3-9108-62D1AD6CCA8B}"/>
    <hyperlink ref="C98" r:id="rId49" display="javascript:void(0);" xr:uid="{6B86FBD1-8EBD-4BDB-A8A3-1CF230AD7BAB}"/>
    <hyperlink ref="C100" r:id="rId50" display="javascript:void(0);" xr:uid="{99AF62BF-07A3-4DEA-994E-BA3E27C05161}"/>
    <hyperlink ref="C102" r:id="rId51" display="javascript:void(0);" xr:uid="{4B65EBE2-23D0-416B-95FE-24CA0F59F63D}"/>
    <hyperlink ref="C104" r:id="rId52" display="javascript:void(0);" xr:uid="{EE5D4212-3A9A-4B0E-AD69-8498A5AEC0C8}"/>
    <hyperlink ref="F8" r:id="rId53" xr:uid="{2B928B1C-7FFC-42B9-8E21-AD4E95E29700}"/>
  </hyperlinks>
  <pageMargins left="0.7" right="0.7" top="0.75" bottom="0.75" header="0.3" footer="0.3"/>
  <tableParts count="1">
    <tablePart r:id="rId5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1C8AA-09E1-462A-AD96-163A540D5778}">
  <dimension ref="A1:H54"/>
  <sheetViews>
    <sheetView showGridLines="0" workbookViewId="0">
      <selection activeCell="J11" sqref="J11"/>
    </sheetView>
  </sheetViews>
  <sheetFormatPr defaultRowHeight="15"/>
  <cols>
    <col min="2" max="2" width="26.140625" customWidth="1"/>
    <col min="3" max="3" width="23.42578125" customWidth="1"/>
    <col min="4" max="4" width="24.28515625" customWidth="1"/>
    <col min="5" max="5" width="13.85546875" bestFit="1" customWidth="1"/>
    <col min="6" max="6" width="14.140625" customWidth="1"/>
    <col min="7" max="7" width="9.42578125" bestFit="1" customWidth="1"/>
    <col min="8" max="8" width="23.42578125" customWidth="1"/>
  </cols>
  <sheetData>
    <row r="1" spans="1:8">
      <c r="B1" t="s">
        <v>1735</v>
      </c>
    </row>
    <row r="2" spans="1:8">
      <c r="B2" t="s">
        <v>1736</v>
      </c>
    </row>
    <row r="3" spans="1:8">
      <c r="A3" s="1"/>
      <c r="B3" s="65" t="s">
        <v>119</v>
      </c>
      <c r="C3" s="65" t="s">
        <v>120</v>
      </c>
      <c r="D3" s="65" t="s">
        <v>159</v>
      </c>
      <c r="F3" s="103" t="s">
        <v>1568</v>
      </c>
      <c r="G3" s="104">
        <f>AVERAGE(D4:D53)</f>
        <v>8.2354000000000003</v>
      </c>
      <c r="H3" s="105">
        <f>G3*AUS_ZAR</f>
        <v>95.530640000000005</v>
      </c>
    </row>
    <row r="4" spans="1:8">
      <c r="B4" s="5" t="s">
        <v>137</v>
      </c>
      <c r="C4" s="6" t="s">
        <v>20</v>
      </c>
      <c r="D4" s="7">
        <v>23.72</v>
      </c>
      <c r="F4" s="103" t="s">
        <v>1569</v>
      </c>
      <c r="G4" s="104">
        <f>_xlfn.QUARTILE.INC(D4:D53,2)</f>
        <v>7.08</v>
      </c>
      <c r="H4" s="105">
        <f>G4*AUS_ZAR</f>
        <v>82.128</v>
      </c>
    </row>
    <row r="5" spans="1:8">
      <c r="B5" s="5" t="s">
        <v>21</v>
      </c>
      <c r="C5" s="6" t="s">
        <v>22</v>
      </c>
      <c r="D5" s="7">
        <v>20.94</v>
      </c>
    </row>
    <row r="6" spans="1:8">
      <c r="B6" s="5" t="s">
        <v>23</v>
      </c>
      <c r="C6" s="6" t="s">
        <v>24</v>
      </c>
      <c r="D6" s="7">
        <v>15.97</v>
      </c>
      <c r="E6" s="7"/>
      <c r="F6" s="82"/>
    </row>
    <row r="7" spans="1:8">
      <c r="B7" s="5" t="s">
        <v>25</v>
      </c>
      <c r="C7" s="6" t="s">
        <v>26</v>
      </c>
      <c r="D7" s="7">
        <v>15.77</v>
      </c>
      <c r="E7" s="7"/>
      <c r="F7" s="82"/>
    </row>
    <row r="8" spans="1:8">
      <c r="B8" s="5" t="s">
        <v>27</v>
      </c>
      <c r="C8" s="6" t="s">
        <v>28</v>
      </c>
      <c r="D8" s="7">
        <v>15.22</v>
      </c>
      <c r="E8" s="7"/>
      <c r="F8" s="82"/>
    </row>
    <row r="9" spans="1:8">
      <c r="B9" s="5" t="s">
        <v>29</v>
      </c>
      <c r="C9" s="6" t="s">
        <v>30</v>
      </c>
      <c r="D9" s="7">
        <v>13.52</v>
      </c>
      <c r="E9" s="7"/>
      <c r="F9" s="82"/>
    </row>
    <row r="10" spans="1:8">
      <c r="B10" s="5" t="s">
        <v>31</v>
      </c>
      <c r="C10" s="6" t="s">
        <v>32</v>
      </c>
      <c r="D10" s="7">
        <v>13.51</v>
      </c>
      <c r="E10" s="7"/>
      <c r="F10" s="82"/>
    </row>
    <row r="11" spans="1:8">
      <c r="B11" s="5" t="s">
        <v>33</v>
      </c>
      <c r="C11" s="6" t="s">
        <v>34</v>
      </c>
      <c r="D11" s="7">
        <v>12.19</v>
      </c>
      <c r="E11" s="7"/>
      <c r="F11" s="82"/>
    </row>
    <row r="12" spans="1:8">
      <c r="B12" s="5" t="s">
        <v>35</v>
      </c>
      <c r="C12" s="6" t="s">
        <v>36</v>
      </c>
      <c r="D12" s="7">
        <v>10.32</v>
      </c>
      <c r="E12" s="7"/>
      <c r="F12" s="82"/>
    </row>
    <row r="13" spans="1:8" ht="28.5">
      <c r="B13" s="5" t="s">
        <v>37</v>
      </c>
      <c r="C13" s="6" t="s">
        <v>38</v>
      </c>
      <c r="D13" s="7">
        <v>9.7899999999999991</v>
      </c>
      <c r="E13" s="7"/>
      <c r="F13" s="82"/>
    </row>
    <row r="14" spans="1:8">
      <c r="B14" s="5" t="s">
        <v>39</v>
      </c>
      <c r="C14" s="6" t="s">
        <v>40</v>
      </c>
      <c r="D14" s="7">
        <v>8.69</v>
      </c>
      <c r="E14" s="7"/>
      <c r="F14" s="82"/>
    </row>
    <row r="15" spans="1:8">
      <c r="B15" s="5" t="s">
        <v>41</v>
      </c>
      <c r="C15" s="6" t="s">
        <v>42</v>
      </c>
      <c r="D15" s="7">
        <v>8.56</v>
      </c>
      <c r="E15" s="7"/>
      <c r="F15" s="82"/>
    </row>
    <row r="16" spans="1:8">
      <c r="B16" s="5" t="s">
        <v>43</v>
      </c>
      <c r="C16" s="6" t="s">
        <v>44</v>
      </c>
      <c r="D16" s="7">
        <v>8.49</v>
      </c>
      <c r="E16" s="7"/>
      <c r="F16" s="82"/>
    </row>
    <row r="17" spans="2:6">
      <c r="B17" s="5" t="s">
        <v>45</v>
      </c>
      <c r="C17" s="6" t="s">
        <v>46</v>
      </c>
      <c r="D17" s="7">
        <v>8.4499999999999993</v>
      </c>
      <c r="E17" s="7"/>
      <c r="F17" s="82"/>
    </row>
    <row r="18" spans="2:6">
      <c r="B18" s="5" t="s">
        <v>47</v>
      </c>
      <c r="C18" s="6" t="s">
        <v>48</v>
      </c>
      <c r="D18" s="7">
        <v>8.4</v>
      </c>
      <c r="E18" s="7"/>
      <c r="F18" s="82"/>
    </row>
    <row r="19" spans="2:6">
      <c r="B19" s="5" t="s">
        <v>49</v>
      </c>
      <c r="C19" s="6" t="s">
        <v>50</v>
      </c>
      <c r="D19" s="7">
        <v>7.95</v>
      </c>
      <c r="E19" s="7"/>
      <c r="F19" s="82"/>
    </row>
    <row r="20" spans="2:6">
      <c r="B20" s="5" t="s">
        <v>51</v>
      </c>
      <c r="C20" s="6" t="s">
        <v>52</v>
      </c>
      <c r="D20" s="7">
        <v>7.76</v>
      </c>
      <c r="E20" s="7"/>
      <c r="F20" s="82"/>
    </row>
    <row r="21" spans="2:6">
      <c r="B21" s="5" t="s">
        <v>53</v>
      </c>
      <c r="C21" s="6" t="s">
        <v>54</v>
      </c>
      <c r="D21" s="7">
        <v>7.69</v>
      </c>
      <c r="E21" s="7"/>
      <c r="F21" s="82"/>
    </row>
    <row r="22" spans="2:6">
      <c r="B22" s="5" t="s">
        <v>55</v>
      </c>
      <c r="C22" s="6" t="s">
        <v>56</v>
      </c>
      <c r="D22" s="7">
        <v>7.57</v>
      </c>
      <c r="E22" s="7"/>
      <c r="F22" s="82"/>
    </row>
    <row r="23" spans="2:6">
      <c r="B23" s="5" t="s">
        <v>57</v>
      </c>
      <c r="C23" s="6" t="s">
        <v>58</v>
      </c>
      <c r="D23" s="7">
        <v>7.56</v>
      </c>
      <c r="E23" s="7"/>
      <c r="F23" s="82"/>
    </row>
    <row r="24" spans="2:6">
      <c r="B24" s="5" t="s">
        <v>59</v>
      </c>
      <c r="C24" s="6" t="s">
        <v>60</v>
      </c>
      <c r="D24" s="7">
        <v>7.53</v>
      </c>
      <c r="E24" s="7"/>
      <c r="F24" s="82"/>
    </row>
    <row r="25" spans="2:6">
      <c r="B25" s="5" t="s">
        <v>61</v>
      </c>
      <c r="C25" s="6" t="s">
        <v>62</v>
      </c>
      <c r="D25" s="7">
        <v>7.43</v>
      </c>
      <c r="E25" s="7"/>
      <c r="F25" s="82"/>
    </row>
    <row r="26" spans="2:6">
      <c r="B26" s="5" t="s">
        <v>63</v>
      </c>
      <c r="C26" s="6" t="s">
        <v>64</v>
      </c>
      <c r="D26" s="7">
        <v>7.25</v>
      </c>
      <c r="E26" s="7"/>
      <c r="F26" s="82"/>
    </row>
    <row r="27" spans="2:6" ht="28.5">
      <c r="B27" s="5" t="s">
        <v>65</v>
      </c>
      <c r="C27" s="6" t="s">
        <v>66</v>
      </c>
      <c r="D27" s="7">
        <v>7.11</v>
      </c>
      <c r="E27" s="7"/>
      <c r="F27" s="82"/>
    </row>
    <row r="28" spans="2:6">
      <c r="B28" s="5" t="s">
        <v>67</v>
      </c>
      <c r="C28" s="6" t="s">
        <v>68</v>
      </c>
      <c r="D28" s="7">
        <v>7.08</v>
      </c>
      <c r="E28" s="7"/>
      <c r="F28" s="82"/>
    </row>
    <row r="29" spans="2:6">
      <c r="B29" s="5" t="s">
        <v>69</v>
      </c>
      <c r="C29" s="6" t="s">
        <v>70</v>
      </c>
      <c r="D29" s="7">
        <v>7.08</v>
      </c>
      <c r="E29" s="7"/>
      <c r="F29" s="82"/>
    </row>
    <row r="30" spans="2:6">
      <c r="B30" s="5" t="s">
        <v>71</v>
      </c>
      <c r="C30" s="6" t="s">
        <v>72</v>
      </c>
      <c r="D30" s="7">
        <v>6.98</v>
      </c>
      <c r="E30" s="7"/>
      <c r="F30" s="82"/>
    </row>
    <row r="31" spans="2:6">
      <c r="B31" s="5" t="s">
        <v>73</v>
      </c>
      <c r="C31" s="6" t="s">
        <v>74</v>
      </c>
      <c r="D31" s="7">
        <v>6.67</v>
      </c>
      <c r="E31" s="7"/>
      <c r="F31" s="82"/>
    </row>
    <row r="32" spans="2:6">
      <c r="B32" s="5" t="s">
        <v>75</v>
      </c>
      <c r="C32" s="6" t="s">
        <v>76</v>
      </c>
      <c r="D32" s="7">
        <v>6.61</v>
      </c>
      <c r="E32" s="7"/>
      <c r="F32" s="82"/>
    </row>
    <row r="33" spans="2:6">
      <c r="B33" s="5" t="s">
        <v>77</v>
      </c>
      <c r="C33" s="6" t="s">
        <v>78</v>
      </c>
      <c r="D33" s="7">
        <v>6.44</v>
      </c>
      <c r="E33" s="7"/>
      <c r="F33" s="82"/>
    </row>
    <row r="34" spans="2:6">
      <c r="B34" s="5" t="s">
        <v>79</v>
      </c>
      <c r="C34" s="6" t="s">
        <v>80</v>
      </c>
      <c r="D34" s="7">
        <v>6.29</v>
      </c>
      <c r="E34" s="7"/>
      <c r="F34" s="82"/>
    </row>
    <row r="35" spans="2:6">
      <c r="B35" s="5" t="s">
        <v>81</v>
      </c>
      <c r="C35" s="6" t="s">
        <v>82</v>
      </c>
      <c r="D35" s="7">
        <v>6.27</v>
      </c>
      <c r="E35" s="7"/>
      <c r="F35" s="82"/>
    </row>
    <row r="36" spans="2:6">
      <c r="B36" s="5" t="s">
        <v>83</v>
      </c>
      <c r="C36" s="6" t="s">
        <v>84</v>
      </c>
      <c r="D36" s="7">
        <v>5.94</v>
      </c>
      <c r="E36" s="7"/>
      <c r="F36" s="82"/>
    </row>
    <row r="37" spans="2:6">
      <c r="B37" s="5" t="s">
        <v>85</v>
      </c>
      <c r="C37" s="6" t="s">
        <v>86</v>
      </c>
      <c r="D37" s="7">
        <v>5.83</v>
      </c>
      <c r="E37" s="7"/>
      <c r="F37" s="82"/>
    </row>
    <row r="38" spans="2:6">
      <c r="B38" s="5" t="s">
        <v>87</v>
      </c>
      <c r="C38" s="6" t="s">
        <v>88</v>
      </c>
      <c r="D38" s="7">
        <v>5.79</v>
      </c>
      <c r="E38" s="7"/>
      <c r="F38" s="82"/>
    </row>
    <row r="39" spans="2:6">
      <c r="B39" s="5" t="s">
        <v>89</v>
      </c>
      <c r="C39" s="6" t="s">
        <v>90</v>
      </c>
      <c r="D39" s="7">
        <v>5.69</v>
      </c>
      <c r="E39" s="7"/>
      <c r="F39" s="82"/>
    </row>
    <row r="40" spans="2:6">
      <c r="B40" s="5" t="s">
        <v>91</v>
      </c>
      <c r="C40" s="6" t="s">
        <v>92</v>
      </c>
      <c r="D40" s="7">
        <v>5.65</v>
      </c>
      <c r="E40" s="7"/>
      <c r="F40" s="82"/>
    </row>
    <row r="41" spans="2:6">
      <c r="B41" s="5" t="s">
        <v>93</v>
      </c>
      <c r="C41" s="6" t="s">
        <v>94</v>
      </c>
      <c r="D41" s="7">
        <v>5.6</v>
      </c>
      <c r="E41" s="7"/>
      <c r="F41" s="82"/>
    </row>
    <row r="42" spans="2:6">
      <c r="B42" s="5" t="s">
        <v>95</v>
      </c>
      <c r="C42" s="6" t="s">
        <v>96</v>
      </c>
      <c r="D42" s="7">
        <v>5.58</v>
      </c>
      <c r="E42" s="7"/>
      <c r="F42" s="82"/>
    </row>
    <row r="43" spans="2:6">
      <c r="B43" s="5" t="s">
        <v>97</v>
      </c>
      <c r="C43" s="6" t="s">
        <v>98</v>
      </c>
      <c r="D43" s="7">
        <v>5.5</v>
      </c>
      <c r="E43" s="7"/>
      <c r="F43" s="82"/>
    </row>
    <row r="44" spans="2:6">
      <c r="B44" s="5" t="s">
        <v>99</v>
      </c>
      <c r="C44" s="6" t="s">
        <v>100</v>
      </c>
      <c r="D44" s="7">
        <v>5.5</v>
      </c>
      <c r="E44" s="7"/>
      <c r="F44" s="82"/>
    </row>
    <row r="45" spans="2:6">
      <c r="B45" s="5" t="s">
        <v>101</v>
      </c>
      <c r="C45" s="6" t="s">
        <v>102</v>
      </c>
      <c r="D45" s="7">
        <v>5.49</v>
      </c>
      <c r="E45" s="7"/>
      <c r="F45" s="82"/>
    </row>
    <row r="46" spans="2:6">
      <c r="B46" s="5" t="s">
        <v>103</v>
      </c>
      <c r="C46" s="6" t="s">
        <v>104</v>
      </c>
      <c r="D46" s="7">
        <v>5.33</v>
      </c>
      <c r="E46" s="7"/>
      <c r="F46" s="82"/>
    </row>
    <row r="47" spans="2:6">
      <c r="B47" s="5" t="s">
        <v>105</v>
      </c>
      <c r="C47" s="6" t="s">
        <v>106</v>
      </c>
      <c r="D47" s="7">
        <v>5.13</v>
      </c>
      <c r="E47" s="7"/>
      <c r="F47" s="82"/>
    </row>
    <row r="48" spans="2:6">
      <c r="B48" s="5" t="s">
        <v>107</v>
      </c>
      <c r="C48" s="6" t="s">
        <v>108</v>
      </c>
      <c r="D48" s="7">
        <v>5.1100000000000003</v>
      </c>
      <c r="E48" s="7"/>
      <c r="F48" s="82"/>
    </row>
    <row r="49" spans="2:6">
      <c r="B49" s="5" t="s">
        <v>109</v>
      </c>
      <c r="C49" s="6" t="s">
        <v>110</v>
      </c>
      <c r="D49" s="7">
        <v>5.0199999999999996</v>
      </c>
      <c r="E49" s="7"/>
      <c r="F49" s="82"/>
    </row>
    <row r="50" spans="2:6">
      <c r="B50" s="5" t="s">
        <v>111</v>
      </c>
      <c r="C50" s="6" t="s">
        <v>112</v>
      </c>
      <c r="D50" s="7">
        <v>4.97</v>
      </c>
      <c r="E50" s="7"/>
      <c r="F50" s="82"/>
    </row>
    <row r="51" spans="2:6">
      <c r="B51" s="5" t="s">
        <v>113</v>
      </c>
      <c r="C51" s="6" t="s">
        <v>114</v>
      </c>
      <c r="D51" s="7">
        <v>4.97</v>
      </c>
      <c r="E51" s="7"/>
      <c r="F51" s="82"/>
    </row>
    <row r="52" spans="2:6">
      <c r="B52" s="5" t="s">
        <v>115</v>
      </c>
      <c r="C52" s="6" t="s">
        <v>116</v>
      </c>
      <c r="D52" s="7">
        <v>4.93</v>
      </c>
      <c r="E52" s="7"/>
      <c r="F52" s="82"/>
    </row>
    <row r="53" spans="2:6">
      <c r="B53" s="5" t="s">
        <v>117</v>
      </c>
      <c r="C53" s="6" t="s">
        <v>118</v>
      </c>
      <c r="D53" s="7">
        <v>4.93</v>
      </c>
      <c r="E53" s="7"/>
    </row>
    <row r="54" spans="2:6">
      <c r="B54" s="5"/>
      <c r="C54" s="6"/>
      <c r="D54" s="82"/>
      <c r="E54" s="82"/>
    </row>
  </sheetData>
  <phoneticPr fontId="2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6DE2D-7E53-406E-9AF0-B1E4BA4F66AF}">
  <dimension ref="B2:G52"/>
  <sheetViews>
    <sheetView topLeftCell="A2" workbookViewId="0">
      <selection activeCell="H15" sqref="H15"/>
    </sheetView>
  </sheetViews>
  <sheetFormatPr defaultRowHeight="15"/>
  <cols>
    <col min="3" max="3" width="37" bestFit="1" customWidth="1"/>
    <col min="4" max="4" width="13" customWidth="1"/>
    <col min="5" max="5" width="40.140625" bestFit="1" customWidth="1"/>
  </cols>
  <sheetData>
    <row r="2" spans="2:7">
      <c r="B2" s="89"/>
      <c r="C2" s="92" t="s">
        <v>120</v>
      </c>
      <c r="D2" s="92" t="s">
        <v>1276</v>
      </c>
      <c r="E2" s="92" t="s">
        <v>168</v>
      </c>
      <c r="F2" s="91"/>
    </row>
    <row r="3" spans="2:7">
      <c r="B3" s="90"/>
      <c r="C3" t="s">
        <v>1676</v>
      </c>
      <c r="D3" s="93">
        <v>647</v>
      </c>
      <c r="E3" t="s">
        <v>1677</v>
      </c>
      <c r="F3" s="94"/>
    </row>
    <row r="4" spans="2:7">
      <c r="B4" s="90"/>
      <c r="C4" t="s">
        <v>1678</v>
      </c>
      <c r="D4" s="93">
        <v>384</v>
      </c>
      <c r="E4" t="s">
        <v>1679</v>
      </c>
      <c r="F4" s="94"/>
    </row>
    <row r="5" spans="2:7">
      <c r="B5" s="90"/>
      <c r="C5" t="s">
        <v>1680</v>
      </c>
      <c r="D5" s="93">
        <v>292.7</v>
      </c>
      <c r="E5" t="s">
        <v>1581</v>
      </c>
      <c r="F5" s="95" t="s">
        <v>1566</v>
      </c>
      <c r="G5" s="93">
        <f>AVERAGE(D3:D52)</f>
        <v>103.58600000000003</v>
      </c>
    </row>
    <row r="6" spans="2:7">
      <c r="B6" s="90"/>
      <c r="C6" t="s">
        <v>1681</v>
      </c>
      <c r="D6" s="93">
        <v>249.5</v>
      </c>
      <c r="E6" t="s">
        <v>1682</v>
      </c>
      <c r="F6" s="94" t="s">
        <v>1567</v>
      </c>
      <c r="G6" s="93">
        <f>MEDIAN(D3:D52)</f>
        <v>63.9</v>
      </c>
    </row>
    <row r="7" spans="2:7">
      <c r="B7" s="90"/>
      <c r="C7" t="s">
        <v>1683</v>
      </c>
      <c r="D7" s="93">
        <v>233.8</v>
      </c>
      <c r="E7" t="s">
        <v>1579</v>
      </c>
      <c r="F7" s="94"/>
    </row>
    <row r="8" spans="2:7">
      <c r="B8" s="90"/>
      <c r="C8" t="s">
        <v>1684</v>
      </c>
      <c r="D8" s="93">
        <v>226.8</v>
      </c>
      <c r="E8" t="s">
        <v>1682</v>
      </c>
      <c r="F8" s="94"/>
    </row>
    <row r="9" spans="2:7">
      <c r="B9" s="90"/>
      <c r="C9" t="s">
        <v>1685</v>
      </c>
      <c r="D9" s="93">
        <v>224.1</v>
      </c>
      <c r="E9" t="s">
        <v>1579</v>
      </c>
      <c r="F9" s="94"/>
    </row>
    <row r="10" spans="2:7">
      <c r="B10" s="90"/>
      <c r="C10" t="s">
        <v>1686</v>
      </c>
      <c r="D10" s="93">
        <v>181.5</v>
      </c>
      <c r="E10" t="s">
        <v>1581</v>
      </c>
      <c r="F10" s="94"/>
    </row>
    <row r="11" spans="2:7">
      <c r="B11" s="90"/>
      <c r="C11" t="s">
        <v>1687</v>
      </c>
      <c r="D11" s="93">
        <v>166.9</v>
      </c>
      <c r="E11" t="s">
        <v>1579</v>
      </c>
      <c r="F11" s="94"/>
    </row>
    <row r="12" spans="2:7">
      <c r="B12" s="90"/>
      <c r="C12" t="s">
        <v>1688</v>
      </c>
      <c r="D12" s="93">
        <v>149.4</v>
      </c>
      <c r="E12" t="s">
        <v>1579</v>
      </c>
      <c r="F12" s="94"/>
    </row>
    <row r="13" spans="2:7">
      <c r="B13" s="90"/>
      <c r="C13" t="s">
        <v>1689</v>
      </c>
      <c r="D13" s="93">
        <v>142</v>
      </c>
      <c r="E13" t="s">
        <v>1579</v>
      </c>
      <c r="F13" s="94"/>
    </row>
    <row r="14" spans="2:7">
      <c r="B14" s="90"/>
      <c r="C14" t="s">
        <v>1690</v>
      </c>
      <c r="D14" s="93">
        <v>138.9</v>
      </c>
      <c r="E14" t="s">
        <v>1581</v>
      </c>
      <c r="F14" s="94"/>
    </row>
    <row r="15" spans="2:7">
      <c r="B15" s="90"/>
      <c r="C15" t="s">
        <v>1691</v>
      </c>
      <c r="D15" s="93">
        <v>138</v>
      </c>
      <c r="E15" t="s">
        <v>1692</v>
      </c>
      <c r="F15" s="94"/>
    </row>
    <row r="16" spans="2:7">
      <c r="B16" s="90"/>
      <c r="C16" t="s">
        <v>1693</v>
      </c>
      <c r="D16" s="93">
        <v>125.8</v>
      </c>
      <c r="E16" t="s">
        <v>1619</v>
      </c>
      <c r="F16" s="90"/>
    </row>
    <row r="17" spans="2:6">
      <c r="B17" s="90"/>
      <c r="C17" t="s">
        <v>1694</v>
      </c>
      <c r="D17" s="93">
        <v>122.5</v>
      </c>
      <c r="E17" t="s">
        <v>1692</v>
      </c>
      <c r="F17" s="90"/>
    </row>
    <row r="18" spans="2:6">
      <c r="B18" s="90"/>
      <c r="C18" t="s">
        <v>1695</v>
      </c>
      <c r="D18" s="93">
        <v>108.2</v>
      </c>
      <c r="E18" t="s">
        <v>1579</v>
      </c>
      <c r="F18" s="90"/>
    </row>
    <row r="19" spans="2:6">
      <c r="B19" s="90"/>
      <c r="C19" t="s">
        <v>1696</v>
      </c>
      <c r="D19" s="93">
        <v>107</v>
      </c>
      <c r="E19" t="s">
        <v>1581</v>
      </c>
      <c r="F19" s="90"/>
    </row>
    <row r="20" spans="2:6">
      <c r="B20" s="90"/>
      <c r="C20" t="s">
        <v>1697</v>
      </c>
      <c r="D20" s="93">
        <v>96</v>
      </c>
      <c r="E20" t="s">
        <v>1619</v>
      </c>
      <c r="F20" s="90"/>
    </row>
    <row r="21" spans="2:6">
      <c r="B21" s="90"/>
      <c r="C21" t="s">
        <v>1698</v>
      </c>
      <c r="D21" s="93">
        <v>88.9</v>
      </c>
      <c r="E21" t="s">
        <v>1664</v>
      </c>
      <c r="F21" s="90"/>
    </row>
    <row r="22" spans="2:6">
      <c r="B22" s="90"/>
      <c r="C22" t="s">
        <v>1699</v>
      </c>
      <c r="D22" s="93">
        <v>88.1</v>
      </c>
      <c r="E22" t="s">
        <v>1679</v>
      </c>
      <c r="F22" s="90"/>
    </row>
    <row r="23" spans="2:6">
      <c r="B23" s="90"/>
      <c r="C23" t="s">
        <v>1700</v>
      </c>
      <c r="D23" s="93">
        <v>82.3</v>
      </c>
      <c r="E23" t="s">
        <v>1679</v>
      </c>
      <c r="F23" s="90"/>
    </row>
    <row r="24" spans="2:6">
      <c r="B24" s="90"/>
      <c r="C24" t="s">
        <v>1701</v>
      </c>
      <c r="D24" s="93">
        <v>82.1</v>
      </c>
      <c r="E24" t="s">
        <v>1579</v>
      </c>
      <c r="F24" s="90"/>
    </row>
    <row r="25" spans="2:6">
      <c r="B25" s="90"/>
      <c r="C25" t="s">
        <v>1702</v>
      </c>
      <c r="D25" s="93">
        <v>81.7</v>
      </c>
      <c r="E25" t="s">
        <v>1703</v>
      </c>
      <c r="F25" s="90"/>
    </row>
    <row r="26" spans="2:6">
      <c r="B26" s="90"/>
      <c r="C26" t="s">
        <v>1704</v>
      </c>
      <c r="D26" s="93">
        <v>67.099999999999994</v>
      </c>
      <c r="E26" t="s">
        <v>1705</v>
      </c>
      <c r="F26" s="90"/>
    </row>
    <row r="27" spans="2:6">
      <c r="B27" s="90"/>
      <c r="C27" t="s">
        <v>1706</v>
      </c>
      <c r="D27" s="93">
        <v>64.5</v>
      </c>
      <c r="E27" t="s">
        <v>1677</v>
      </c>
      <c r="F27" s="90"/>
    </row>
    <row r="28" spans="2:6">
      <c r="B28" s="90"/>
      <c r="C28" t="s">
        <v>1707</v>
      </c>
      <c r="D28" s="93">
        <v>63.3</v>
      </c>
      <c r="E28" t="s">
        <v>1692</v>
      </c>
      <c r="F28" s="90"/>
    </row>
    <row r="29" spans="2:6">
      <c r="B29" s="90"/>
      <c r="C29" t="s">
        <v>1708</v>
      </c>
      <c r="D29" s="93">
        <v>60.5</v>
      </c>
      <c r="E29" t="s">
        <v>1677</v>
      </c>
      <c r="F29" s="90"/>
    </row>
    <row r="30" spans="2:6">
      <c r="B30" s="90"/>
      <c r="C30" t="s">
        <v>1709</v>
      </c>
      <c r="D30" s="93">
        <v>53.4</v>
      </c>
      <c r="E30" t="s">
        <v>1619</v>
      </c>
      <c r="F30" s="90"/>
    </row>
    <row r="31" spans="2:6">
      <c r="B31" s="90"/>
      <c r="C31" t="s">
        <v>1710</v>
      </c>
      <c r="D31" s="93">
        <v>52.1</v>
      </c>
      <c r="E31" t="s">
        <v>1619</v>
      </c>
      <c r="F31" s="90"/>
    </row>
    <row r="32" spans="2:6">
      <c r="B32" s="90"/>
      <c r="C32" t="s">
        <v>1711</v>
      </c>
      <c r="D32" s="93">
        <v>49</v>
      </c>
      <c r="E32" t="s">
        <v>1579</v>
      </c>
      <c r="F32" s="90"/>
    </row>
    <row r="33" spans="2:6">
      <c r="B33" s="90"/>
      <c r="C33" t="s">
        <v>1712</v>
      </c>
      <c r="D33" s="93">
        <v>49</v>
      </c>
      <c r="E33" t="s">
        <v>1579</v>
      </c>
      <c r="F33" s="90"/>
    </row>
    <row r="34" spans="2:6">
      <c r="B34" s="90"/>
      <c r="C34" t="s">
        <v>1713</v>
      </c>
      <c r="D34" s="93">
        <v>39.700000000000003</v>
      </c>
      <c r="E34" t="s">
        <v>1714</v>
      </c>
      <c r="F34" s="90"/>
    </row>
    <row r="35" spans="2:6">
      <c r="B35" s="90"/>
      <c r="C35" t="s">
        <v>1715</v>
      </c>
      <c r="D35" s="93">
        <v>39.9</v>
      </c>
      <c r="E35" t="s">
        <v>1716</v>
      </c>
      <c r="F35" s="90"/>
    </row>
    <row r="36" spans="2:6">
      <c r="B36" s="90"/>
      <c r="C36" t="s">
        <v>1717</v>
      </c>
      <c r="D36" s="93">
        <v>39.799999999999997</v>
      </c>
      <c r="E36" t="s">
        <v>339</v>
      </c>
      <c r="F36" s="90"/>
    </row>
    <row r="37" spans="2:6">
      <c r="B37" s="90"/>
      <c r="C37" t="s">
        <v>1718</v>
      </c>
      <c r="D37" s="93">
        <v>39.700000000000003</v>
      </c>
      <c r="E37" t="s">
        <v>193</v>
      </c>
      <c r="F37" s="90"/>
    </row>
    <row r="38" spans="2:6">
      <c r="B38" s="90"/>
      <c r="C38" t="s">
        <v>1719</v>
      </c>
      <c r="D38" s="93">
        <v>39</v>
      </c>
      <c r="E38" t="s">
        <v>1579</v>
      </c>
      <c r="F38" s="90"/>
    </row>
    <row r="39" spans="2:6">
      <c r="B39" s="90"/>
      <c r="C39" t="s">
        <v>1720</v>
      </c>
      <c r="D39" s="93">
        <v>37.1</v>
      </c>
      <c r="E39" t="s">
        <v>1677</v>
      </c>
      <c r="F39" s="90"/>
    </row>
    <row r="40" spans="2:6">
      <c r="B40" s="90"/>
      <c r="C40" t="s">
        <v>1721</v>
      </c>
      <c r="D40" s="93">
        <v>36.299999999999997</v>
      </c>
      <c r="E40" t="s">
        <v>1579</v>
      </c>
      <c r="F40" s="90"/>
    </row>
    <row r="41" spans="2:6">
      <c r="B41" s="90"/>
      <c r="C41" t="s">
        <v>1722</v>
      </c>
      <c r="D41" s="93">
        <v>32.6</v>
      </c>
      <c r="E41" t="s">
        <v>1619</v>
      </c>
      <c r="F41" s="90"/>
    </row>
    <row r="42" spans="2:6">
      <c r="B42" s="90"/>
      <c r="C42" t="s">
        <v>1723</v>
      </c>
      <c r="D42" s="93">
        <v>30.3</v>
      </c>
      <c r="E42" t="s">
        <v>1677</v>
      </c>
    </row>
    <row r="43" spans="2:6">
      <c r="C43" t="s">
        <v>1724</v>
      </c>
      <c r="D43" s="93">
        <v>29.7</v>
      </c>
      <c r="E43" t="s">
        <v>187</v>
      </c>
    </row>
    <row r="44" spans="2:6">
      <c r="C44" t="s">
        <v>1725</v>
      </c>
      <c r="D44" s="93">
        <v>26.1</v>
      </c>
      <c r="E44" t="s">
        <v>1714</v>
      </c>
    </row>
    <row r="45" spans="2:6">
      <c r="C45" t="s">
        <v>1726</v>
      </c>
      <c r="D45" s="93">
        <v>24.4</v>
      </c>
      <c r="E45" t="s">
        <v>1619</v>
      </c>
    </row>
    <row r="46" spans="2:6">
      <c r="C46" t="s">
        <v>1727</v>
      </c>
      <c r="D46" s="93">
        <v>22.7</v>
      </c>
      <c r="E46" t="s">
        <v>1714</v>
      </c>
    </row>
    <row r="47" spans="2:6">
      <c r="C47" t="s">
        <v>1728</v>
      </c>
      <c r="D47" s="93">
        <v>22.2</v>
      </c>
      <c r="E47" t="s">
        <v>339</v>
      </c>
    </row>
    <row r="48" spans="2:6">
      <c r="C48" t="s">
        <v>1729</v>
      </c>
      <c r="D48" s="93">
        <v>22</v>
      </c>
      <c r="E48" t="s">
        <v>1579</v>
      </c>
    </row>
    <row r="49" spans="3:5">
      <c r="C49" t="s">
        <v>1730</v>
      </c>
      <c r="D49" s="93">
        <v>20.9</v>
      </c>
      <c r="E49" t="s">
        <v>1677</v>
      </c>
    </row>
    <row r="50" spans="3:5">
      <c r="C50" t="s">
        <v>1731</v>
      </c>
      <c r="D50" s="93">
        <v>20.3</v>
      </c>
      <c r="E50" t="s">
        <v>193</v>
      </c>
    </row>
    <row r="51" spans="3:5">
      <c r="C51" t="s">
        <v>1732</v>
      </c>
      <c r="D51" s="93">
        <v>20.3</v>
      </c>
      <c r="E51" t="s">
        <v>1692</v>
      </c>
    </row>
    <row r="52" spans="3:5">
      <c r="C52" t="s">
        <v>1733</v>
      </c>
      <c r="D52" s="93">
        <v>20.2</v>
      </c>
      <c r="E52" t="s">
        <v>1734</v>
      </c>
    </row>
  </sheetData>
  <hyperlinks>
    <hyperlink ref="C43" r:id="rId1" display="https://simplywall.st/stocks/za/healthcare/jse-lhc/life-healthcare-group-holdings-shares" xr:uid="{58B04685-414E-456F-A434-FBA1CFA074AE}"/>
    <hyperlink ref="D43" r:id="rId2" display="https://simplywall.st/stocks/za/healthcare/jse-lhc/life-healthcare-group-holdings-shares" xr:uid="{B31FEF62-1799-441F-B83E-9A70F7BBEF6C}"/>
    <hyperlink ref="E43" r:id="rId3" display="https://simplywall.st/stocks/za/healthcare" xr:uid="{191DFA9C-FA83-4C56-AD28-B5CFC6785D0A}"/>
  </hyperlinks>
  <pageMargins left="0.7" right="0.7" top="0.75" bottom="0.75" header="0.3" footer="0.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87D7E-EABF-4276-ABB8-55494B68AE7B}">
  <dimension ref="E3:J22"/>
  <sheetViews>
    <sheetView workbookViewId="0">
      <selection activeCell="F11" sqref="F11"/>
    </sheetView>
  </sheetViews>
  <sheetFormatPr defaultRowHeight="15"/>
  <cols>
    <col min="5" max="5" width="27.140625" customWidth="1"/>
    <col min="6" max="6" width="19" customWidth="1"/>
    <col min="10" max="10" width="28.5703125" customWidth="1"/>
  </cols>
  <sheetData>
    <row r="3" spans="5:10">
      <c r="E3" t="s">
        <v>133</v>
      </c>
    </row>
    <row r="5" spans="5:10">
      <c r="E5" s="36" t="s">
        <v>132</v>
      </c>
      <c r="J5" s="36" t="s">
        <v>1758</v>
      </c>
    </row>
    <row r="6" spans="5:10">
      <c r="E6" s="36" t="s">
        <v>134</v>
      </c>
    </row>
    <row r="7" spans="5:10">
      <c r="E7" s="36" t="s">
        <v>136</v>
      </c>
    </row>
    <row r="8" spans="5:10">
      <c r="E8" s="36" t="s">
        <v>142</v>
      </c>
      <c r="F8" t="s">
        <v>1573</v>
      </c>
    </row>
    <row r="9" spans="5:10">
      <c r="J9" s="36" t="s">
        <v>1759</v>
      </c>
    </row>
    <row r="11" spans="5:10">
      <c r="E11" s="36" t="s">
        <v>162</v>
      </c>
      <c r="F11" t="s">
        <v>1571</v>
      </c>
    </row>
    <row r="14" spans="5:10">
      <c r="E14" s="36" t="s">
        <v>1570</v>
      </c>
    </row>
    <row r="17" spans="5:5">
      <c r="E17" s="36" t="s">
        <v>1572</v>
      </c>
    </row>
    <row r="19" spans="5:5">
      <c r="E19" s="36" t="s">
        <v>1737</v>
      </c>
    </row>
    <row r="21" spans="5:5">
      <c r="E21" s="36" t="s">
        <v>1743</v>
      </c>
    </row>
    <row r="22" spans="5:5">
      <c r="E22" s="36" t="s">
        <v>1751</v>
      </c>
    </row>
  </sheetData>
  <hyperlinks>
    <hyperlink ref="E5" r:id="rId1" xr:uid="{CA560673-90A1-4F0B-B78D-D9F8330257E3}"/>
    <hyperlink ref="E6" r:id="rId2" xr:uid="{DF8D28D7-4C78-46B5-B0FF-5D48E94064E6}"/>
    <hyperlink ref="E7" r:id="rId3" location=":~:text=Macquarie%20Group%20chief%20Shemara%20Wikramanayake%20is%20Australia's%20highest%2Dpaid%20CEO,median%20salary%20of%20%242.7%20million." xr:uid="{3C8A1A5F-51EC-4296-8B46-BD1EF8EE01BC}"/>
    <hyperlink ref="E11" r:id="rId4" location=":~:text=The%20typical%20compensation%20package%20for,The%20Associated%20Press%20by%20Equilar." xr:uid="{9F3712D9-567A-407C-A4B1-F2FC29369692}"/>
    <hyperlink ref="E14" r:id="rId5" xr:uid="{3362AF82-CEF9-4125-9236-4C5F54D760BD}"/>
    <hyperlink ref="E8" r:id="rId6" xr:uid="{676A7DEB-972C-4D86-87E6-132B77E99862}"/>
    <hyperlink ref="E17" r:id="rId7" location=":~:text=If%20your%20life's%20goal%20is,avoid%20Thailand%2C%20Poland%20and%20China." xr:uid="{EB20343F-AE3E-4737-BBCC-00E249E9E332}"/>
    <hyperlink ref="E19" r:id="rId8" xr:uid="{C9B8F330-A5F8-45D8-96AB-CE092E6CD06E}"/>
    <hyperlink ref="E21" r:id="rId9" location=":~:text=Median%20FTSE%20100%20CEO%20pay,6%25%20over%20the%20same%20period." xr:uid="{C6D31CCC-BED0-421A-9876-16E17A2C323C}"/>
    <hyperlink ref="E22" r:id="rId10" xr:uid="{48C52292-FCDE-44F5-9255-731067A725F4}"/>
    <hyperlink ref="J5" r:id="rId11" xr:uid="{5ACBA9BF-10F8-4EA2-9D71-43BE627BE71A}"/>
    <hyperlink ref="J9" r:id="rId12" xr:uid="{1DD206F8-8DA2-4DDA-B54B-34D1E29712A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0C38A-7004-421E-90FB-D65213AE29C0}">
  <dimension ref="A3:C99"/>
  <sheetViews>
    <sheetView workbookViewId="0">
      <selection activeCell="J30" sqref="J30"/>
    </sheetView>
  </sheetViews>
  <sheetFormatPr defaultRowHeight="15"/>
  <cols>
    <col min="1" max="1" width="25" style="2" bestFit="1" customWidth="1"/>
    <col min="2" max="2" width="31.140625" style="2" bestFit="1" customWidth="1"/>
    <col min="3" max="5" width="25" style="2" bestFit="1" customWidth="1"/>
    <col min="6" max="6" width="11.28515625" style="2" bestFit="1" customWidth="1"/>
    <col min="7" max="7" width="12" style="2" bestFit="1" customWidth="1"/>
    <col min="8" max="16384" width="9.140625" style="2"/>
  </cols>
  <sheetData>
    <row r="3" spans="1:2">
      <c r="A3" s="137" t="s">
        <v>1772</v>
      </c>
      <c r="B3" s="2" t="s">
        <v>1773</v>
      </c>
    </row>
    <row r="4" spans="1:2">
      <c r="A4" s="128" t="s">
        <v>158</v>
      </c>
      <c r="B4" s="2">
        <v>15238095.238095241</v>
      </c>
    </row>
    <row r="5" spans="1:2">
      <c r="A5" s="128" t="s">
        <v>18</v>
      </c>
      <c r="B5" s="2">
        <v>14135922.330097087</v>
      </c>
    </row>
    <row r="6" spans="1:2">
      <c r="A6" s="128" t="s">
        <v>1784</v>
      </c>
      <c r="B6" s="2">
        <v>12643436.754176609</v>
      </c>
    </row>
    <row r="7" spans="1:2">
      <c r="A7" s="128" t="s">
        <v>163</v>
      </c>
      <c r="B7" s="2">
        <v>9448500</v>
      </c>
    </row>
    <row r="8" spans="1:2">
      <c r="A8" s="128" t="s">
        <v>138</v>
      </c>
      <c r="B8" s="2">
        <v>5700000</v>
      </c>
    </row>
    <row r="17" spans="1:2">
      <c r="A17" s="137" t="s">
        <v>1772</v>
      </c>
      <c r="B17" s="2" t="s">
        <v>1774</v>
      </c>
    </row>
    <row r="18" spans="1:2">
      <c r="A18" s="128" t="s">
        <v>18</v>
      </c>
      <c r="B18" s="2">
        <v>160932038.83495146</v>
      </c>
    </row>
    <row r="19" spans="1:2">
      <c r="A19" s="128" t="s">
        <v>158</v>
      </c>
      <c r="B19" s="2">
        <v>62745904.761904776</v>
      </c>
    </row>
    <row r="20" spans="1:2">
      <c r="A20" s="128" t="s">
        <v>1784</v>
      </c>
      <c r="B20" s="2">
        <v>54797136.038186148</v>
      </c>
    </row>
    <row r="21" spans="1:2">
      <c r="A21" s="128" t="s">
        <v>163</v>
      </c>
      <c r="B21" s="2">
        <v>51990000</v>
      </c>
    </row>
    <row r="22" spans="1:2">
      <c r="A22" s="128" t="s">
        <v>138</v>
      </c>
      <c r="B22" s="2">
        <v>9200000</v>
      </c>
    </row>
    <row r="31" spans="1:2">
      <c r="A31" s="137" t="s">
        <v>1772</v>
      </c>
      <c r="B31" s="2" t="s">
        <v>1775</v>
      </c>
    </row>
    <row r="32" spans="1:2">
      <c r="A32" s="128" t="s">
        <v>18</v>
      </c>
      <c r="B32" s="2">
        <v>783412.81553398049</v>
      </c>
    </row>
    <row r="33" spans="1:2">
      <c r="A33" s="128" t="s">
        <v>158</v>
      </c>
      <c r="B33" s="2">
        <v>708548.48539164744</v>
      </c>
    </row>
    <row r="34" spans="1:2">
      <c r="A34" s="128" t="s">
        <v>1784</v>
      </c>
      <c r="B34" s="2">
        <v>447732.69689737458</v>
      </c>
    </row>
    <row r="35" spans="1:2">
      <c r="A35" s="128" t="s">
        <v>163</v>
      </c>
      <c r="B35" s="2">
        <v>441585.28049065033</v>
      </c>
    </row>
    <row r="36" spans="1:2">
      <c r="A36" s="128" t="s">
        <v>138</v>
      </c>
      <c r="B36" s="2">
        <v>441585.28049065033</v>
      </c>
    </row>
    <row r="44" spans="1:2">
      <c r="A44" s="2" t="s">
        <v>1761</v>
      </c>
    </row>
    <row r="45" spans="1:2">
      <c r="A45" s="137" t="s">
        <v>1772</v>
      </c>
      <c r="B45" s="2" t="s">
        <v>1776</v>
      </c>
    </row>
    <row r="46" spans="1:2">
      <c r="A46" s="128" t="s">
        <v>170</v>
      </c>
      <c r="B46" s="2">
        <v>126547.65</v>
      </c>
    </row>
    <row r="47" spans="1:2">
      <c r="A47" s="128" t="s">
        <v>17</v>
      </c>
      <c r="B47" s="2">
        <v>116687.2</v>
      </c>
    </row>
    <row r="48" spans="1:2">
      <c r="A48" s="128" t="s">
        <v>256</v>
      </c>
      <c r="B48" s="2">
        <v>94060.450000000012</v>
      </c>
    </row>
    <row r="49" spans="1:2">
      <c r="A49" s="128" t="s">
        <v>1765</v>
      </c>
      <c r="B49" s="2">
        <v>49780</v>
      </c>
    </row>
    <row r="60" spans="1:2">
      <c r="A60" s="2" t="s">
        <v>1778</v>
      </c>
    </row>
    <row r="61" spans="1:2">
      <c r="A61" s="137" t="s">
        <v>1772</v>
      </c>
      <c r="B61" s="2" t="s">
        <v>1777</v>
      </c>
    </row>
    <row r="62" spans="1:2">
      <c r="A62" s="128" t="s">
        <v>170</v>
      </c>
      <c r="B62" s="2">
        <v>51646.65</v>
      </c>
    </row>
    <row r="63" spans="1:2">
      <c r="A63" s="128" t="s">
        <v>17</v>
      </c>
      <c r="B63" s="2">
        <v>43813.2</v>
      </c>
    </row>
    <row r="64" spans="1:2">
      <c r="A64" s="128" t="s">
        <v>256</v>
      </c>
      <c r="B64" s="2">
        <v>33448.450000000004</v>
      </c>
    </row>
    <row r="65" spans="1:3">
      <c r="A65" s="128" t="s">
        <v>1765</v>
      </c>
      <c r="B65" s="2">
        <v>14588</v>
      </c>
    </row>
    <row r="70" spans="1:3">
      <c r="A70" s="126" t="s">
        <v>1772</v>
      </c>
      <c r="B70" t="s">
        <v>1779</v>
      </c>
      <c r="C70"/>
    </row>
    <row r="71" spans="1:3">
      <c r="A71" s="127" t="s">
        <v>170</v>
      </c>
      <c r="B71" s="2">
        <v>74901</v>
      </c>
      <c r="C71"/>
    </row>
    <row r="72" spans="1:3">
      <c r="A72" s="127" t="s">
        <v>17</v>
      </c>
      <c r="B72" s="2">
        <v>72874</v>
      </c>
      <c r="C72"/>
    </row>
    <row r="73" spans="1:3">
      <c r="A73" s="127" t="s">
        <v>256</v>
      </c>
      <c r="B73" s="2">
        <v>60612</v>
      </c>
      <c r="C73"/>
    </row>
    <row r="74" spans="1:3">
      <c r="A74" s="127" t="s">
        <v>1765</v>
      </c>
      <c r="B74" s="2">
        <v>35192</v>
      </c>
      <c r="C74"/>
    </row>
    <row r="75" spans="1:3">
      <c r="A75"/>
      <c r="B75"/>
      <c r="C75"/>
    </row>
    <row r="76" spans="1:3">
      <c r="A76"/>
      <c r="B76"/>
      <c r="C76"/>
    </row>
    <row r="77" spans="1:3">
      <c r="A77"/>
      <c r="B77"/>
      <c r="C77"/>
    </row>
    <row r="78" spans="1:3">
      <c r="A78"/>
      <c r="B78"/>
      <c r="C78"/>
    </row>
    <row r="79" spans="1:3">
      <c r="A79"/>
      <c r="B79"/>
      <c r="C79"/>
    </row>
    <row r="80" spans="1:3">
      <c r="A80"/>
      <c r="B80"/>
      <c r="C80"/>
    </row>
    <row r="81" spans="1:3">
      <c r="A81"/>
      <c r="B81"/>
      <c r="C81"/>
    </row>
    <row r="82" spans="1:3">
      <c r="A82" s="126" t="s">
        <v>1772</v>
      </c>
      <c r="B82" t="s">
        <v>1781</v>
      </c>
      <c r="C82"/>
    </row>
    <row r="83" spans="1:3">
      <c r="A83" s="127" t="s">
        <v>4</v>
      </c>
      <c r="B83" s="2">
        <v>189747000</v>
      </c>
      <c r="C83"/>
    </row>
    <row r="84" spans="1:3">
      <c r="A84" s="127" t="s">
        <v>8</v>
      </c>
      <c r="B84" s="2">
        <v>75803000</v>
      </c>
      <c r="C84"/>
    </row>
    <row r="85" spans="1:3">
      <c r="A85" s="127" t="s">
        <v>5</v>
      </c>
      <c r="B85" s="2">
        <v>67511000</v>
      </c>
      <c r="C85"/>
    </row>
    <row r="86" spans="1:3">
      <c r="A86" s="127" t="s">
        <v>6</v>
      </c>
      <c r="B86" s="2">
        <v>55694000</v>
      </c>
      <c r="C86"/>
    </row>
    <row r="87" spans="1:3">
      <c r="A87" s="127" t="s">
        <v>126</v>
      </c>
      <c r="B87" s="2">
        <v>48286000</v>
      </c>
      <c r="C87"/>
    </row>
    <row r="88" spans="1:3">
      <c r="A88" s="127" t="s">
        <v>1</v>
      </c>
      <c r="B88" s="2">
        <v>46058000</v>
      </c>
      <c r="C88"/>
    </row>
    <row r="89" spans="1:3">
      <c r="A89" s="127" t="s">
        <v>2</v>
      </c>
      <c r="B89" s="2">
        <v>28310000</v>
      </c>
      <c r="C89"/>
    </row>
    <row r="90" spans="1:3">
      <c r="A90" s="127" t="s">
        <v>3</v>
      </c>
      <c r="B90" s="2">
        <v>6130000</v>
      </c>
      <c r="C90"/>
    </row>
    <row r="91" spans="1:3">
      <c r="A91"/>
      <c r="B91"/>
      <c r="C91"/>
    </row>
    <row r="92" spans="1:3">
      <c r="A92"/>
      <c r="B92"/>
      <c r="C92"/>
    </row>
    <row r="93" spans="1:3">
      <c r="A93"/>
      <c r="B93"/>
      <c r="C93"/>
    </row>
    <row r="94" spans="1:3">
      <c r="A94"/>
      <c r="B94"/>
      <c r="C94"/>
    </row>
    <row r="95" spans="1:3">
      <c r="A95"/>
      <c r="B95"/>
      <c r="C95"/>
    </row>
    <row r="96" spans="1:3">
      <c r="A96"/>
      <c r="B96"/>
      <c r="C96"/>
    </row>
    <row r="97" spans="1:3">
      <c r="A97"/>
      <c r="B97"/>
      <c r="C97"/>
    </row>
    <row r="98" spans="1:3">
      <c r="A98"/>
      <c r="B98"/>
      <c r="C98"/>
    </row>
    <row r="99" spans="1:3">
      <c r="A99"/>
      <c r="B99"/>
      <c r="C99"/>
    </row>
  </sheetData>
  <pageMargins left="0.7" right="0.7" top="0.75" bottom="0.75" header="0.3" footer="0.3"/>
  <pageSetup orientation="portrait" r:id="rId8"/>
  <drawing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F A A B Q S w M E F A A C A A g A L m b h V s H 6 o s 6 k A A A A 9 g A A A B I A H A B D b 2 5 m a W c v U G F j a 2 F n Z S 5 4 b W w g o h g A K K A U A A A A A A A A A A A A A A A A A A A A A A A A A A A A h Y 9 L C s I w G I S v U r J v X m 5 K S V P E r Q V B E H E X 0 t g G 2 7 / S p K Z 3 c + G R v I I V r b p z O T P f w M z 9 e h P 5 2 D b R x f T O d p A h h i m K D O i u t F B l a P D H O E G 5 F B u l T 6 o y 0 Q S D S 0 d n M 1 R 7 f 0 4 J C S H g s M B d X x F O K S P 7 Y r 3 V t W l V b M F 5 B d q g T 6 v 8 3 0 J S 7 F 5 j J M e M J Z h T j q k g s y k K C 1 + A T 3 u f 6 Y 8 p V k P j h 9 5 I A / F h K c g s B X l / k A 9 Q S w M E F A A C A A g A L m b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5 m 4 V Y Z 2 / h g P Q I A A J 8 W A A A T A B w A R m 9 y b X V s Y X M v U 2 V j d G l v b j E u b S C i G A A o o B Q A A A A A A A A A A A A A A A A A A A A A A A A A A A D t 2 F 1 r 2 z A U B u D 7 Q P 7 D w Y W R Q B w 7 3 + 1 G G c O B 0 b G N U G c b Z e z i x F Y T E 1 k y 1 n F b L + S / T 7 a 7 b s x Z 6 c J q 3 z g 3 i c 8 r y Z K e 6 E a K e R R I A W 7 x P X j V b r V b a o M x 8 + H E W M o I 3 B c L m N g 2 O D K M U A R M w S W K b S D W s E r h A 8 Z b R u B g B K h A X s M 7 F A C D H g z t 4 c i A c + C M 2 i 3 Q H 1 c m s c d 0 5 Q t b 9 R e 4 Z p 3 s h y M F M U G q Y 2 y I I v X S s v x A X U v u 9 z 0 Z W o q k t z U D 4 b M 7 S 0 W m n o X l / Z y F Z X S 7 v W L o O R L a e u T i F T t 7 / z W r f L t P T w x n g 2 K t 1 7 N M I 5 b N a Y k r z v r L G I V + V R w 6 k i e h y E L V y Y f q 7 X b G / R q N H l w I m o 7 7 W b z v w c 4 o t i H V A e k S E L u j v O 5 m c w U 3 D V e S l 8 L f t q n z y Z 1 3 S w 0 c m Q i K D 4 y q W W R c K l 8 I P 1 F / t t 9 3 2 6 1 A H F z 0 / 1 S F z r D 7 v L K v I z 3 I + b A B r g t 4 V A n w q A G u C 3 h c C f C 4 A a 4 L e F I J 8 K Q B r g t 4 W g n w t A G u C 3 h W C f C s A a 4 L + L Q S 4 N M G u C 7 g s 0 q A z x r g u o A H d i X C A 7 s h P p o 4 W z / Y R z E 9 O I T 5 k j y M c r F E B M R 8 M 9 s y X z 9 y j N d M k f n Q W m O a t G F m s j V X q V n 0 N X X n C i 6 s y o Q f M W S P E J W i R R x 4 5 Q 5 L 6 W M Z L G 8 L n Z E N O l V P g / 5 X u K M v m 1 Q Q R j y 9 R c 7 7 i o p T p q z v a P 3 y M H O 5 5 0 U 5 s C e H j 9 R 7 V A S H N 3 8 2 h 0 t G S S x K y e D q b 8 k j w m 8 E 8 l S R 0 v P X y 6 d S / h l 5 g t l V c C l 5 G 8 t b 2 p T K 8 + A G r g L G / a c d 3 S w Y P v k / 8 Q N Q S w E C L Q A U A A I A C A A u Z u F W w f q i z q Q A A A D 2 A A A A E g A A A A A A A A A A A A A A A A A A A A A A Q 2 9 u Z m l n L 1 B h Y 2 t h Z 2 U u e G 1 s U E s B A i 0 A F A A C A A g A L m b h V g / K 6 a u k A A A A 6 Q A A A B M A A A A A A A A A A A A A A A A A 8 A A A A F t D b 2 5 0 Z W 5 0 X 1 R 5 c G V z X S 5 4 b W x Q S w E C L Q A U A A I A C A A u Z u F W G d v 4 Y D 0 C A A C f F g A A E w A A A A A A A A A A A A A A A A D h A Q A A R m 9 y b X V s Y X M v U 2 V j d G l v b j E u b V B L B Q Y A A A A A A w A D A M I A A A B r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s Q A A A A A A A D y x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b 3 A l M j B T J T I 2 U C U y M D U w M C U y M E N v b X B h b m l l c y U y M F J h b m t p b m c l M j B i e S U y M E 1 h c m t l d C U y M E N h c C U y M G F z J T I w b 2 Y l M j B K Y W 4 l M j A l M j A x J T J D J T I w M j A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R v c F 9 T X 1 B f N T A w X 0 N v b X B h b m l l c 1 9 S Y W 5 r a W 5 n X 2 J 5 X 0 1 h c m t l d F 9 D Y X B f Y X N f b 2 Z f S m F u X 1 8 x X 1 8 y M D I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M w V D E z O j E z O j U 5 L j Q 0 O D E w M j Z a I i A v P j x F b n R y e S B U e X B l P S J G a W x s Q 2 9 s d W 1 u V H l w Z X M i I F Z h b H V l P S J z Q X d Z R 0 J n W U d C Z z 0 9 I i A v P j x F b n R y e S B U e X B l P S J G a W x s Q 2 9 s d W 1 u T m F t Z X M i I F Z h b H V l P S J z W y Z x d W 9 0 O 1 J h b m t p b m c m c X V v d D s s J n F 1 b 3 Q 7 Q 2 9 t c G F u e S Z x d W 9 0 O y w m c X V v d D t T d G 9 j a y B T e W 1 i b 2 w m c X V v d D s s J n F 1 b 3 Q 7 T W F y a 2 V 0 I E N h c C A o V V N E K S Z x d W 9 0 O y w m c X V v d D t D b 3 V u d H J 5 J n F 1 b 3 Q 7 L C Z x d W 9 0 O 1 N l Y 3 R v c i Z x d W 9 0 O y w m c X V v d D t J b m R 1 c 3 R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v c C B T X H U w M D I 2 U C A 1 M D A g Q 2 9 t c G F u a W V z I F J h b m t p b m c g Y n k g T W F y a 2 V 0 I E N h c C B h c y B v Z i B K Y W 4 g I D E s I D I w M j M v Q X V 0 b 1 J l b W 9 2 Z W R D b 2 x 1 b W 5 z M S 5 7 U m F u a 2 l u Z y w w f S Z x d W 9 0 O y w m c X V v d D t T Z W N 0 a W 9 u M S 9 U b 3 A g U 1 x 1 M D A y N l A g N T A w I E N v b X B h b m l l c y B S Y W 5 r a W 5 n I G J 5 I E 1 h c m t l d C B D Y X A g Y X M g b 2 Y g S m F u I C A x L C A y M D I z L 0 F 1 d G 9 S Z W 1 v d m V k Q 2 9 s d W 1 u c z E u e 0 N v b X B h b n k s M X 0 m c X V v d D s s J n F 1 b 3 Q 7 U 2 V j d G l v b j E v V G 9 w I F N c d T A w M j Z Q I D U w M C B D b 2 1 w Y W 5 p Z X M g U m F u a 2 l u Z y B i e S B N Y X J r Z X Q g Q 2 F w I G F z I G 9 m I E p h b i A g M S w g M j A y M y 9 B d X R v U m V t b 3 Z l Z E N v b H V t b n M x L n t T d G 9 j a y B T e W 1 i b 2 w s M n 0 m c X V v d D s s J n F 1 b 3 Q 7 U 2 V j d G l v b j E v V G 9 w I F N c d T A w M j Z Q I D U w M C B D b 2 1 w Y W 5 p Z X M g U m F u a 2 l u Z y B i e S B N Y X J r Z X Q g Q 2 F w I G F z I G 9 m I E p h b i A g M S w g M j A y M y 9 B d X R v U m V t b 3 Z l Z E N v b H V t b n M x L n t N Y X J r Z X Q g Q 2 F w I C h V U 0 Q p L D N 9 J n F 1 b 3 Q 7 L C Z x d W 9 0 O 1 N l Y 3 R p b 2 4 x L 1 R v c C B T X H U w M D I 2 U C A 1 M D A g Q 2 9 t c G F u a W V z I F J h b m t p b m c g Y n k g T W F y a 2 V 0 I E N h c C B h c y B v Z i B K Y W 4 g I D E s I D I w M j M v Q X V 0 b 1 J l b W 9 2 Z W R D b 2 x 1 b W 5 z M S 5 7 Q 2 9 1 b n R y e S w 0 f S Z x d W 9 0 O y w m c X V v d D t T Z W N 0 a W 9 u M S 9 U b 3 A g U 1 x 1 M D A y N l A g N T A w I E N v b X B h b m l l c y B S Y W 5 r a W 5 n I G J 5 I E 1 h c m t l d C B D Y X A g Y X M g b 2 Y g S m F u I C A x L C A y M D I z L 0 F 1 d G 9 S Z W 1 v d m V k Q 2 9 s d W 1 u c z E u e 1 N l Y 3 R v c i w 1 f S Z x d W 9 0 O y w m c X V v d D t T Z W N 0 a W 9 u M S 9 U b 3 A g U 1 x 1 M D A y N l A g N T A w I E N v b X B h b m l l c y B S Y W 5 r a W 5 n I G J 5 I E 1 h c m t l d C B D Y X A g Y X M g b 2 Y g S m F u I C A x L C A y M D I z L 0 F 1 d G 9 S Z W 1 v d m V k Q 2 9 s d W 1 u c z E u e 0 l u Z H V z d H J 5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v c C B T X H U w M D I 2 U C A 1 M D A g Q 2 9 t c G F u a W V z I F J h b m t p b m c g Y n k g T W F y a 2 V 0 I E N h c C B h c y B v Z i B K Y W 4 g I D E s I D I w M j M v Q X V 0 b 1 J l b W 9 2 Z W R D b 2 x 1 b W 5 z M S 5 7 U m F u a 2 l u Z y w w f S Z x d W 9 0 O y w m c X V v d D t T Z W N 0 a W 9 u M S 9 U b 3 A g U 1 x 1 M D A y N l A g N T A w I E N v b X B h b m l l c y B S Y W 5 r a W 5 n I G J 5 I E 1 h c m t l d C B D Y X A g Y X M g b 2 Y g S m F u I C A x L C A y M D I z L 0 F 1 d G 9 S Z W 1 v d m V k Q 2 9 s d W 1 u c z E u e 0 N v b X B h b n k s M X 0 m c X V v d D s s J n F 1 b 3 Q 7 U 2 V j d G l v b j E v V G 9 w I F N c d T A w M j Z Q I D U w M C B D b 2 1 w Y W 5 p Z X M g U m F u a 2 l u Z y B i e S B N Y X J r Z X Q g Q 2 F w I G F z I G 9 m I E p h b i A g M S w g M j A y M y 9 B d X R v U m V t b 3 Z l Z E N v b H V t b n M x L n t T d G 9 j a y B T e W 1 i b 2 w s M n 0 m c X V v d D s s J n F 1 b 3 Q 7 U 2 V j d G l v b j E v V G 9 w I F N c d T A w M j Z Q I D U w M C B D b 2 1 w Y W 5 p Z X M g U m F u a 2 l u Z y B i e S B N Y X J r Z X Q g Q 2 F w I G F z I G 9 m I E p h b i A g M S w g M j A y M y 9 B d X R v U m V t b 3 Z l Z E N v b H V t b n M x L n t N Y X J r Z X Q g Q 2 F w I C h V U 0 Q p L D N 9 J n F 1 b 3 Q 7 L C Z x d W 9 0 O 1 N l Y 3 R p b 2 4 x L 1 R v c C B T X H U w M D I 2 U C A 1 M D A g Q 2 9 t c G F u a W V z I F J h b m t p b m c g Y n k g T W F y a 2 V 0 I E N h c C B h c y B v Z i B K Y W 4 g I D E s I D I w M j M v Q X V 0 b 1 J l b W 9 2 Z W R D b 2 x 1 b W 5 z M S 5 7 Q 2 9 1 b n R y e S w 0 f S Z x d W 9 0 O y w m c X V v d D t T Z W N 0 a W 9 u M S 9 U b 3 A g U 1 x 1 M D A y N l A g N T A w I E N v b X B h b m l l c y B S Y W 5 r a W 5 n I G J 5 I E 1 h c m t l d C B D Y X A g Y X M g b 2 Y g S m F u I C A x L C A y M D I z L 0 F 1 d G 9 S Z W 1 v d m V k Q 2 9 s d W 1 u c z E u e 1 N l Y 3 R v c i w 1 f S Z x d W 9 0 O y w m c X V v d D t T Z W N 0 a W 9 u M S 9 U b 3 A g U 1 x 1 M D A y N l A g N T A w I E N v b X B h b m l l c y B S Y W 5 r a W 5 n I G J 5 I E 1 h c m t l d C B D Y X A g Y X M g b 2 Y g S m F u I C A x L C A y M D I z L 0 F 1 d G 9 S Z W 1 v d m V k Q 2 9 s d W 1 u c z E u e 0 l u Z H V z d H J 5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3 A l M j B T J T I 2 U C U y M D U w M C U y M E N v b X B h b m l l c y U y M F J h b m t p b m c l M j B i e S U y M E 1 h c m t l d C U y M E N h c C U y M G F z J T I w b 2 Y l M j B K Y W 4 l M j A l M j A x J T J D J T I w M j A y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A l M j B T J T I 2 U C U y M D U w M C U y M E N v b X B h b m l l c y U y M F J h b m t p b m c l M j B i e S U y M E 1 h c m t l d C U y M E N h c C U y M G F z J T I w b 2 Y l M j B K Y W 4 l M j A l M j A x J T J D J T I w M j A y M y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C U y M F M l M j Z Q J T I w N T A w J T I w Q 2 9 t c G F u a W V z J T I w U m F u a 2 l u Z y U y M G J 5 J T I w T W F y a 2 V 0 J T I w Q 2 F w J T I w Y X M l M j B v Z i U y M E p h b i U y M C U y M D E l M k M l M j A y M D I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w J T I w U y U y N l A l M j A 1 M D A l M j B D b 2 1 w Y W 5 p Z X M l M j B S Y W 5 r a W 5 n J T I w Y n k l M j B N Y X J r Z X Q l M j B D Y X A l M j B h c y U y M G 9 m J T I w S m F u J T I w J T I w M S U y Q y U y M D I w M j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z M F Q x M z o x N j o x O C 4 z M T Q 5 N z g y W i I g L z 4 8 R W 5 0 c n k g V H l w Z T 0 i R m l s b E N v b H V t b l R 5 c G V z I i B W Y W x 1 Z T 0 i c 0 F 3 W U d C Z 1 l H Q m c 9 P S I g L z 4 8 R W 5 0 c n k g V H l w Z T 0 i R m l s b E N v b H V t b k 5 h b W V z I i B W Y W x 1 Z T 0 i c 1 s m c X V v d D t S Y W 5 r a W 5 n J n F 1 b 3 Q 7 L C Z x d W 9 0 O 0 N v b X B h b n k m c X V v d D s s J n F 1 b 3 Q 7 U 3 R v Y 2 s g U 3 l t Y m 9 s J n F 1 b 3 Q 7 L C Z x d W 9 0 O 0 1 h c m t l d C B D Y X A g K F V T R C k m c X V v d D s s J n F 1 b 3 Q 7 Q 2 9 1 b n R y e S Z x d W 9 0 O y w m c X V v d D t T Z W N 0 b 3 I m c X V v d D s s J n F 1 b 3 Q 7 S W 5 k d X N 0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3 A g U 1 x 1 M D A y N l A g N T A w I E N v b X B h b m l l c y B S Y W 5 r a W 5 n I G J 5 I E 1 h c m t l d C B D Y X A g Y X M g b 2 Y g S m F u I C A x L C A y M D I z I C g y K S 9 B d X R v U m V t b 3 Z l Z E N v b H V t b n M x L n t S Y W 5 r a W 5 n L D B 9 J n F 1 b 3 Q 7 L C Z x d W 9 0 O 1 N l Y 3 R p b 2 4 x L 1 R v c C B T X H U w M D I 2 U C A 1 M D A g Q 2 9 t c G F u a W V z I F J h b m t p b m c g Y n k g T W F y a 2 V 0 I E N h c C B h c y B v Z i B K Y W 4 g I D E s I D I w M j M g K D I p L 0 F 1 d G 9 S Z W 1 v d m V k Q 2 9 s d W 1 u c z E u e 0 N v b X B h b n k s M X 0 m c X V v d D s s J n F 1 b 3 Q 7 U 2 V j d G l v b j E v V G 9 w I F N c d T A w M j Z Q I D U w M C B D b 2 1 w Y W 5 p Z X M g U m F u a 2 l u Z y B i e S B N Y X J r Z X Q g Q 2 F w I G F z I G 9 m I E p h b i A g M S w g M j A y M y A o M i k v Q X V 0 b 1 J l b W 9 2 Z W R D b 2 x 1 b W 5 z M S 5 7 U 3 R v Y 2 s g U 3 l t Y m 9 s L D J 9 J n F 1 b 3 Q 7 L C Z x d W 9 0 O 1 N l Y 3 R p b 2 4 x L 1 R v c C B T X H U w M D I 2 U C A 1 M D A g Q 2 9 t c G F u a W V z I F J h b m t p b m c g Y n k g T W F y a 2 V 0 I E N h c C B h c y B v Z i B K Y W 4 g I D E s I D I w M j M g K D I p L 0 F 1 d G 9 S Z W 1 v d m V k Q 2 9 s d W 1 u c z E u e 0 1 h c m t l d C B D Y X A g K F V T R C k s M 3 0 m c X V v d D s s J n F 1 b 3 Q 7 U 2 V j d G l v b j E v V G 9 w I F N c d T A w M j Z Q I D U w M C B D b 2 1 w Y W 5 p Z X M g U m F u a 2 l u Z y B i e S B N Y X J r Z X Q g Q 2 F w I G F z I G 9 m I E p h b i A g M S w g M j A y M y A o M i k v Q X V 0 b 1 J l b W 9 2 Z W R D b 2 x 1 b W 5 z M S 5 7 Q 2 9 1 b n R y e S w 0 f S Z x d W 9 0 O y w m c X V v d D t T Z W N 0 a W 9 u M S 9 U b 3 A g U 1 x 1 M D A y N l A g N T A w I E N v b X B h b m l l c y B S Y W 5 r a W 5 n I G J 5 I E 1 h c m t l d C B D Y X A g Y X M g b 2 Y g S m F u I C A x L C A y M D I z I C g y K S 9 B d X R v U m V t b 3 Z l Z E N v b H V t b n M x L n t T Z W N 0 b 3 I s N X 0 m c X V v d D s s J n F 1 b 3 Q 7 U 2 V j d G l v b j E v V G 9 w I F N c d T A w M j Z Q I D U w M C B D b 2 1 w Y W 5 p Z X M g U m F u a 2 l u Z y B i e S B N Y X J r Z X Q g Q 2 F w I G F z I G 9 m I E p h b i A g M S w g M j A y M y A o M i k v Q X V 0 b 1 J l b W 9 2 Z W R D b 2 x 1 b W 5 z M S 5 7 S W 5 k d X N 0 c n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9 w I F N c d T A w M j Z Q I D U w M C B D b 2 1 w Y W 5 p Z X M g U m F u a 2 l u Z y B i e S B N Y X J r Z X Q g Q 2 F w I G F z I G 9 m I E p h b i A g M S w g M j A y M y A o M i k v Q X V 0 b 1 J l b W 9 2 Z W R D b 2 x 1 b W 5 z M S 5 7 U m F u a 2 l u Z y w w f S Z x d W 9 0 O y w m c X V v d D t T Z W N 0 a W 9 u M S 9 U b 3 A g U 1 x 1 M D A y N l A g N T A w I E N v b X B h b m l l c y B S Y W 5 r a W 5 n I G J 5 I E 1 h c m t l d C B D Y X A g Y X M g b 2 Y g S m F u I C A x L C A y M D I z I C g y K S 9 B d X R v U m V t b 3 Z l Z E N v b H V t b n M x L n t D b 2 1 w Y W 5 5 L D F 9 J n F 1 b 3 Q 7 L C Z x d W 9 0 O 1 N l Y 3 R p b 2 4 x L 1 R v c C B T X H U w M D I 2 U C A 1 M D A g Q 2 9 t c G F u a W V z I F J h b m t p b m c g Y n k g T W F y a 2 V 0 I E N h c C B h c y B v Z i B K Y W 4 g I D E s I D I w M j M g K D I p L 0 F 1 d G 9 S Z W 1 v d m V k Q 2 9 s d W 1 u c z E u e 1 N 0 b 2 N r I F N 5 b W J v b C w y f S Z x d W 9 0 O y w m c X V v d D t T Z W N 0 a W 9 u M S 9 U b 3 A g U 1 x 1 M D A y N l A g N T A w I E N v b X B h b m l l c y B S Y W 5 r a W 5 n I G J 5 I E 1 h c m t l d C B D Y X A g Y X M g b 2 Y g S m F u I C A x L C A y M D I z I C g y K S 9 B d X R v U m V t b 3 Z l Z E N v b H V t b n M x L n t N Y X J r Z X Q g Q 2 F w I C h V U 0 Q p L D N 9 J n F 1 b 3 Q 7 L C Z x d W 9 0 O 1 N l Y 3 R p b 2 4 x L 1 R v c C B T X H U w M D I 2 U C A 1 M D A g Q 2 9 t c G F u a W V z I F J h b m t p b m c g Y n k g T W F y a 2 V 0 I E N h c C B h c y B v Z i B K Y W 4 g I D E s I D I w M j M g K D I p L 0 F 1 d G 9 S Z W 1 v d m V k Q 2 9 s d W 1 u c z E u e 0 N v d W 5 0 c n k s N H 0 m c X V v d D s s J n F 1 b 3 Q 7 U 2 V j d G l v b j E v V G 9 w I F N c d T A w M j Z Q I D U w M C B D b 2 1 w Y W 5 p Z X M g U m F u a 2 l u Z y B i e S B N Y X J r Z X Q g Q 2 F w I G F z I G 9 m I E p h b i A g M S w g M j A y M y A o M i k v Q X V 0 b 1 J l b W 9 2 Z W R D b 2 x 1 b W 5 z M S 5 7 U 2 V j d G 9 y L D V 9 J n F 1 b 3 Q 7 L C Z x d W 9 0 O 1 N l Y 3 R p b 2 4 x L 1 R v c C B T X H U w M D I 2 U C A 1 M D A g Q 2 9 t c G F u a W V z I F J h b m t p b m c g Y n k g T W F y a 2 V 0 I E N h c C B h c y B v Z i B K Y W 4 g I D E s I D I w M j M g K D I p L 0 F 1 d G 9 S Z W 1 v d m V k Q 2 9 s d W 1 u c z E u e 0 l u Z H V z d H J 5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3 A l M j B T J T I 2 U C U y M D U w M C U y M E N v b X B h b m l l c y U y M F J h b m t p b m c l M j B i e S U y M E 1 h c m t l d C U y M E N h c C U y M G F z J T I w b 2 Y l M j B K Y W 4 l M j A l M j A x J T J D J T I w M j A y M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A l M j B T J T I 2 U C U y M D U w M C U y M E N v b X B h b m l l c y U y M F J h b m t p b m c l M j B i e S U y M E 1 h c m t l d C U y M E N h c C U y M G F z J T I w b 2 Y l M j B K Y W 4 l M j A l M j A x J T J D J T I w M j A y M y U y M C g y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C U y M F M l M j Z Q J T I w N T A w J T I w Q 2 9 t c G F u a W V z J T I w U m F u a 2 l u Z y U y M G J 5 J T I w T W F y a 2 V 0 J T I w Q 2 F w J T I w Y X M l M j B v Z i U y M E p h b i U y M C U y M D E l M k M l M j A y M D I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w J T I w U y U y N l A l M j A 1 M D A l M j B D b 2 1 w Y W 5 p Z X M l M j B S Y W 5 r a W 5 n J T I w Y n k l M j B N Y X J r Z X Q l M j B D Y X A l M j B h c y U y M G 9 m J T I w S m F u J T I w J T I w M S U y Q y U y M D I w M j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z M F Q x M z o x N z o x M i 4 1 O T U 3 N z E 1 W i I g L z 4 8 R W 5 0 c n k g V H l w Z T 0 i R m l s b E N v b H V t b l R 5 c G V z I i B W Y W x 1 Z T 0 i c 0 F 3 W U d C Z 1 l H Q m c 9 P S I g L z 4 8 R W 5 0 c n k g V H l w Z T 0 i R m l s b E N v b H V t b k 5 h b W V z I i B W Y W x 1 Z T 0 i c 1 s m c X V v d D t S Y W 5 r a W 5 n J n F 1 b 3 Q 7 L C Z x d W 9 0 O 0 N v b X B h b n k m c X V v d D s s J n F 1 b 3 Q 7 U 3 R v Y 2 s g U 3 l t Y m 9 s J n F 1 b 3 Q 7 L C Z x d W 9 0 O 0 1 h c m t l d C B D Y X A g K F V T R C k m c X V v d D s s J n F 1 b 3 Q 7 Q 2 9 1 b n R y e S Z x d W 9 0 O y w m c X V v d D t T Z W N 0 b 3 I m c X V v d D s s J n F 1 b 3 Q 7 S W 5 k d X N 0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3 A g U 1 x 1 M D A y N l A g N T A w I E N v b X B h b m l l c y B S Y W 5 r a W 5 n I G J 5 I E 1 h c m t l d C B D Y X A g Y X M g b 2 Y g S m F u I C A x L C A y M D I z I C g z K S 9 B d X R v U m V t b 3 Z l Z E N v b H V t b n M x L n t S Y W 5 r a W 5 n L D B 9 J n F 1 b 3 Q 7 L C Z x d W 9 0 O 1 N l Y 3 R p b 2 4 x L 1 R v c C B T X H U w M D I 2 U C A 1 M D A g Q 2 9 t c G F u a W V z I F J h b m t p b m c g Y n k g T W F y a 2 V 0 I E N h c C B h c y B v Z i B K Y W 4 g I D E s I D I w M j M g K D M p L 0 F 1 d G 9 S Z W 1 v d m V k Q 2 9 s d W 1 u c z E u e 0 N v b X B h b n k s M X 0 m c X V v d D s s J n F 1 b 3 Q 7 U 2 V j d G l v b j E v V G 9 w I F N c d T A w M j Z Q I D U w M C B D b 2 1 w Y W 5 p Z X M g U m F u a 2 l u Z y B i e S B N Y X J r Z X Q g Q 2 F w I G F z I G 9 m I E p h b i A g M S w g M j A y M y A o M y k v Q X V 0 b 1 J l b W 9 2 Z W R D b 2 x 1 b W 5 z M S 5 7 U 3 R v Y 2 s g U 3 l t Y m 9 s L D J 9 J n F 1 b 3 Q 7 L C Z x d W 9 0 O 1 N l Y 3 R p b 2 4 x L 1 R v c C B T X H U w M D I 2 U C A 1 M D A g Q 2 9 t c G F u a W V z I F J h b m t p b m c g Y n k g T W F y a 2 V 0 I E N h c C B h c y B v Z i B K Y W 4 g I D E s I D I w M j M g K D M p L 0 F 1 d G 9 S Z W 1 v d m V k Q 2 9 s d W 1 u c z E u e 0 1 h c m t l d C B D Y X A g K F V T R C k s M 3 0 m c X V v d D s s J n F 1 b 3 Q 7 U 2 V j d G l v b j E v V G 9 w I F N c d T A w M j Z Q I D U w M C B D b 2 1 w Y W 5 p Z X M g U m F u a 2 l u Z y B i e S B N Y X J r Z X Q g Q 2 F w I G F z I G 9 m I E p h b i A g M S w g M j A y M y A o M y k v Q X V 0 b 1 J l b W 9 2 Z W R D b 2 x 1 b W 5 z M S 5 7 Q 2 9 1 b n R y e S w 0 f S Z x d W 9 0 O y w m c X V v d D t T Z W N 0 a W 9 u M S 9 U b 3 A g U 1 x 1 M D A y N l A g N T A w I E N v b X B h b m l l c y B S Y W 5 r a W 5 n I G J 5 I E 1 h c m t l d C B D Y X A g Y X M g b 2 Y g S m F u I C A x L C A y M D I z I C g z K S 9 B d X R v U m V t b 3 Z l Z E N v b H V t b n M x L n t T Z W N 0 b 3 I s N X 0 m c X V v d D s s J n F 1 b 3 Q 7 U 2 V j d G l v b j E v V G 9 w I F N c d T A w M j Z Q I D U w M C B D b 2 1 w Y W 5 p Z X M g U m F u a 2 l u Z y B i e S B N Y X J r Z X Q g Q 2 F w I G F z I G 9 m I E p h b i A g M S w g M j A y M y A o M y k v Q X V 0 b 1 J l b W 9 2 Z W R D b 2 x 1 b W 5 z M S 5 7 S W 5 k d X N 0 c n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9 w I F N c d T A w M j Z Q I D U w M C B D b 2 1 w Y W 5 p Z X M g U m F u a 2 l u Z y B i e S B N Y X J r Z X Q g Q 2 F w I G F z I G 9 m I E p h b i A g M S w g M j A y M y A o M y k v Q X V 0 b 1 J l b W 9 2 Z W R D b 2 x 1 b W 5 z M S 5 7 U m F u a 2 l u Z y w w f S Z x d W 9 0 O y w m c X V v d D t T Z W N 0 a W 9 u M S 9 U b 3 A g U 1 x 1 M D A y N l A g N T A w I E N v b X B h b m l l c y B S Y W 5 r a W 5 n I G J 5 I E 1 h c m t l d C B D Y X A g Y X M g b 2 Y g S m F u I C A x L C A y M D I z I C g z K S 9 B d X R v U m V t b 3 Z l Z E N v b H V t b n M x L n t D b 2 1 w Y W 5 5 L D F 9 J n F 1 b 3 Q 7 L C Z x d W 9 0 O 1 N l Y 3 R p b 2 4 x L 1 R v c C B T X H U w M D I 2 U C A 1 M D A g Q 2 9 t c G F u a W V z I F J h b m t p b m c g Y n k g T W F y a 2 V 0 I E N h c C B h c y B v Z i B K Y W 4 g I D E s I D I w M j M g K D M p L 0 F 1 d G 9 S Z W 1 v d m V k Q 2 9 s d W 1 u c z E u e 1 N 0 b 2 N r I F N 5 b W J v b C w y f S Z x d W 9 0 O y w m c X V v d D t T Z W N 0 a W 9 u M S 9 U b 3 A g U 1 x 1 M D A y N l A g N T A w I E N v b X B h b m l l c y B S Y W 5 r a W 5 n I G J 5 I E 1 h c m t l d C B D Y X A g Y X M g b 2 Y g S m F u I C A x L C A y M D I z I C g z K S 9 B d X R v U m V t b 3 Z l Z E N v b H V t b n M x L n t N Y X J r Z X Q g Q 2 F w I C h V U 0 Q p L D N 9 J n F 1 b 3 Q 7 L C Z x d W 9 0 O 1 N l Y 3 R p b 2 4 x L 1 R v c C B T X H U w M D I 2 U C A 1 M D A g Q 2 9 t c G F u a W V z I F J h b m t p b m c g Y n k g T W F y a 2 V 0 I E N h c C B h c y B v Z i B K Y W 4 g I D E s I D I w M j M g K D M p L 0 F 1 d G 9 S Z W 1 v d m V k Q 2 9 s d W 1 u c z E u e 0 N v d W 5 0 c n k s N H 0 m c X V v d D s s J n F 1 b 3 Q 7 U 2 V j d G l v b j E v V G 9 w I F N c d T A w M j Z Q I D U w M C B D b 2 1 w Y W 5 p Z X M g U m F u a 2 l u Z y B i e S B N Y X J r Z X Q g Q 2 F w I G F z I G 9 m I E p h b i A g M S w g M j A y M y A o M y k v Q X V 0 b 1 J l b W 9 2 Z W R D b 2 x 1 b W 5 z M S 5 7 U 2 V j d G 9 y L D V 9 J n F 1 b 3 Q 7 L C Z x d W 9 0 O 1 N l Y 3 R p b 2 4 x L 1 R v c C B T X H U w M D I 2 U C A 1 M D A g Q 2 9 t c G F u a W V z I F J h b m t p b m c g Y n k g T W F y a 2 V 0 I E N h c C B h c y B v Z i B K Y W 4 g I D E s I D I w M j M g K D M p L 0 F 1 d G 9 S Z W 1 v d m V k Q 2 9 s d W 1 u c z E u e 0 l u Z H V z d H J 5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3 A l M j B T J T I 2 U C U y M D U w M C U y M E N v b X B h b m l l c y U y M F J h b m t p b m c l M j B i e S U y M E 1 h c m t l d C U y M E N h c C U y M G F z J T I w b 2 Y l M j B K Y W 4 l M j A l M j A x J T J D J T I w M j A y M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A l M j B T J T I 2 U C U y M D U w M C U y M E N v b X B h b m l l c y U y M F J h b m t p b m c l M j B i e S U y M E 1 h c m t l d C U y M E N h c C U y M G F z J T I w b 2 Y l M j B K Y W 4 l M j A l M j A x J T J D J T I w M j A y M y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C U y M F M l M j Z Q J T I w N T A w J T I w Q 2 9 t c G F u a W V z J T I w U m F u a 2 l u Z y U y M G J 5 J T I w T W F y a 2 V 0 J T I w Q 2 F w J T I w Y X M l M j B v Z i U y M E p h b i U y M C U y M D E l M k M l M j A y M D I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w J T I w U y U y N l A l M j A 1 M D A l M j B D b 2 1 w Y W 5 p Z X M l M j B S Y W 5 r a W 5 n J T I w Y n k l M j B N Y X J r Z X Q l M j B D Y X A l M j B h c y U y M G 9 m J T I w S m F u J T I w J T I w M S U y Q y U y M D I w M j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z M F Q x M z o x O D o 1 M C 4 5 N z A 1 O D k 5 W i I g L z 4 8 R W 5 0 c n k g V H l w Z T 0 i R m l s b E N v b H V t b l R 5 c G V z I i B W Y W x 1 Z T 0 i c 0 F 3 W U d C Z 1 l H Q m c 9 P S I g L z 4 8 R W 5 0 c n k g V H l w Z T 0 i R m l s b E N v b H V t b k 5 h b W V z I i B W Y W x 1 Z T 0 i c 1 s m c X V v d D t S Y W 5 r a W 5 n J n F 1 b 3 Q 7 L C Z x d W 9 0 O 0 N v b X B h b n k m c X V v d D s s J n F 1 b 3 Q 7 U 3 R v Y 2 s g U 3 l t Y m 9 s J n F 1 b 3 Q 7 L C Z x d W 9 0 O 0 1 h c m t l d C B D Y X A g K F V T R C k m c X V v d D s s J n F 1 b 3 Q 7 Q 2 9 1 b n R y e S Z x d W 9 0 O y w m c X V v d D t T Z W N 0 b 3 I m c X V v d D s s J n F 1 b 3 Q 7 S W 5 k d X N 0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3 A g U 1 x 1 M D A y N l A g N T A w I E N v b X B h b m l l c y B S Y W 5 r a W 5 n I G J 5 I E 1 h c m t l d C B D Y X A g Y X M g b 2 Y g S m F u I C A x L C A y M D I z I C g 0 K S 9 B d X R v U m V t b 3 Z l Z E N v b H V t b n M x L n t S Y W 5 r a W 5 n L D B 9 J n F 1 b 3 Q 7 L C Z x d W 9 0 O 1 N l Y 3 R p b 2 4 x L 1 R v c C B T X H U w M D I 2 U C A 1 M D A g Q 2 9 t c G F u a W V z I F J h b m t p b m c g Y n k g T W F y a 2 V 0 I E N h c C B h c y B v Z i B K Y W 4 g I D E s I D I w M j M g K D Q p L 0 F 1 d G 9 S Z W 1 v d m V k Q 2 9 s d W 1 u c z E u e 0 N v b X B h b n k s M X 0 m c X V v d D s s J n F 1 b 3 Q 7 U 2 V j d G l v b j E v V G 9 w I F N c d T A w M j Z Q I D U w M C B D b 2 1 w Y W 5 p Z X M g U m F u a 2 l u Z y B i e S B N Y X J r Z X Q g Q 2 F w I G F z I G 9 m I E p h b i A g M S w g M j A y M y A o N C k v Q X V 0 b 1 J l b W 9 2 Z W R D b 2 x 1 b W 5 z M S 5 7 U 3 R v Y 2 s g U 3 l t Y m 9 s L D J 9 J n F 1 b 3 Q 7 L C Z x d W 9 0 O 1 N l Y 3 R p b 2 4 x L 1 R v c C B T X H U w M D I 2 U C A 1 M D A g Q 2 9 t c G F u a W V z I F J h b m t p b m c g Y n k g T W F y a 2 V 0 I E N h c C B h c y B v Z i B K Y W 4 g I D E s I D I w M j M g K D Q p L 0 F 1 d G 9 S Z W 1 v d m V k Q 2 9 s d W 1 u c z E u e 0 1 h c m t l d C B D Y X A g K F V T R C k s M 3 0 m c X V v d D s s J n F 1 b 3 Q 7 U 2 V j d G l v b j E v V G 9 w I F N c d T A w M j Z Q I D U w M C B D b 2 1 w Y W 5 p Z X M g U m F u a 2 l u Z y B i e S B N Y X J r Z X Q g Q 2 F w I G F z I G 9 m I E p h b i A g M S w g M j A y M y A o N C k v Q X V 0 b 1 J l b W 9 2 Z W R D b 2 x 1 b W 5 z M S 5 7 Q 2 9 1 b n R y e S w 0 f S Z x d W 9 0 O y w m c X V v d D t T Z W N 0 a W 9 u M S 9 U b 3 A g U 1 x 1 M D A y N l A g N T A w I E N v b X B h b m l l c y B S Y W 5 r a W 5 n I G J 5 I E 1 h c m t l d C B D Y X A g Y X M g b 2 Y g S m F u I C A x L C A y M D I z I C g 0 K S 9 B d X R v U m V t b 3 Z l Z E N v b H V t b n M x L n t T Z W N 0 b 3 I s N X 0 m c X V v d D s s J n F 1 b 3 Q 7 U 2 V j d G l v b j E v V G 9 w I F N c d T A w M j Z Q I D U w M C B D b 2 1 w Y W 5 p Z X M g U m F u a 2 l u Z y B i e S B N Y X J r Z X Q g Q 2 F w I G F z I G 9 m I E p h b i A g M S w g M j A y M y A o N C k v Q X V 0 b 1 J l b W 9 2 Z W R D b 2 x 1 b W 5 z M S 5 7 S W 5 k d X N 0 c n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9 w I F N c d T A w M j Z Q I D U w M C B D b 2 1 w Y W 5 p Z X M g U m F u a 2 l u Z y B i e S B N Y X J r Z X Q g Q 2 F w I G F z I G 9 m I E p h b i A g M S w g M j A y M y A o N C k v Q X V 0 b 1 J l b W 9 2 Z W R D b 2 x 1 b W 5 z M S 5 7 U m F u a 2 l u Z y w w f S Z x d W 9 0 O y w m c X V v d D t T Z W N 0 a W 9 u M S 9 U b 3 A g U 1 x 1 M D A y N l A g N T A w I E N v b X B h b m l l c y B S Y W 5 r a W 5 n I G J 5 I E 1 h c m t l d C B D Y X A g Y X M g b 2 Y g S m F u I C A x L C A y M D I z I C g 0 K S 9 B d X R v U m V t b 3 Z l Z E N v b H V t b n M x L n t D b 2 1 w Y W 5 5 L D F 9 J n F 1 b 3 Q 7 L C Z x d W 9 0 O 1 N l Y 3 R p b 2 4 x L 1 R v c C B T X H U w M D I 2 U C A 1 M D A g Q 2 9 t c G F u a W V z I F J h b m t p b m c g Y n k g T W F y a 2 V 0 I E N h c C B h c y B v Z i B K Y W 4 g I D E s I D I w M j M g K D Q p L 0 F 1 d G 9 S Z W 1 v d m V k Q 2 9 s d W 1 u c z E u e 1 N 0 b 2 N r I F N 5 b W J v b C w y f S Z x d W 9 0 O y w m c X V v d D t T Z W N 0 a W 9 u M S 9 U b 3 A g U 1 x 1 M D A y N l A g N T A w I E N v b X B h b m l l c y B S Y W 5 r a W 5 n I G J 5 I E 1 h c m t l d C B D Y X A g Y X M g b 2 Y g S m F u I C A x L C A y M D I z I C g 0 K S 9 B d X R v U m V t b 3 Z l Z E N v b H V t b n M x L n t N Y X J r Z X Q g Q 2 F w I C h V U 0 Q p L D N 9 J n F 1 b 3 Q 7 L C Z x d W 9 0 O 1 N l Y 3 R p b 2 4 x L 1 R v c C B T X H U w M D I 2 U C A 1 M D A g Q 2 9 t c G F u a W V z I F J h b m t p b m c g Y n k g T W F y a 2 V 0 I E N h c C B h c y B v Z i B K Y W 4 g I D E s I D I w M j M g K D Q p L 0 F 1 d G 9 S Z W 1 v d m V k Q 2 9 s d W 1 u c z E u e 0 N v d W 5 0 c n k s N H 0 m c X V v d D s s J n F 1 b 3 Q 7 U 2 V j d G l v b j E v V G 9 w I F N c d T A w M j Z Q I D U w M C B D b 2 1 w Y W 5 p Z X M g U m F u a 2 l u Z y B i e S B N Y X J r Z X Q g Q 2 F w I G F z I G 9 m I E p h b i A g M S w g M j A y M y A o N C k v Q X V 0 b 1 J l b W 9 2 Z W R D b 2 x 1 b W 5 z M S 5 7 U 2 V j d G 9 y L D V 9 J n F 1 b 3 Q 7 L C Z x d W 9 0 O 1 N l Y 3 R p b 2 4 x L 1 R v c C B T X H U w M D I 2 U C A 1 M D A g Q 2 9 t c G F u a W V z I F J h b m t p b m c g Y n k g T W F y a 2 V 0 I E N h c C B h c y B v Z i B K Y W 4 g I D E s I D I w M j M g K D Q p L 0 F 1 d G 9 S Z W 1 v d m V k Q 2 9 s d W 1 u c z E u e 0 l u Z H V z d H J 5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3 A l M j B T J T I 2 U C U y M D U w M C U y M E N v b X B h b m l l c y U y M F J h b m t p b m c l M j B i e S U y M E 1 h c m t l d C U y M E N h c C U y M G F z J T I w b 2 Y l M j B K Y W 4 l M j A l M j A x J T J D J T I w M j A y M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A l M j B T J T I 2 U C U y M D U w M C U y M E N v b X B h b m l l c y U y M F J h b m t p b m c l M j B i e S U y M E 1 h c m t l d C U y M E N h c C U y M G F z J T I w b 2 Y l M j B K Y W 4 l M j A l M j A x J T J D J T I w M j A y M y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C U y M F M l M j Z Q J T I w N T A w J T I w Q 2 9 t c G F u a W V z J T I w U m F u a 2 l u Z y U y M G J 5 J T I w T W F y a 2 V 0 J T I w Q 2 F w J T I w Y X M l M j B v Z i U y M E p h b i U y M C U y M D E l M k M l M j A y M D I z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w J T I w U y U y N l A l M j A 1 M D A l M j B D b 2 1 w Y W 5 p Z X M l M j B S Y W 5 r a W 5 n J T I w Y n k l M j B N Y X J r Z X Q l M j B D Y X A l M j B h c y U y M G 9 m J T I w S m F u J T I w J T I w M S U y Q y U y M D I w M j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z M F Q x M z o x O T o 0 N C 4 2 O T I 5 M D Y 4 W i I g L z 4 8 R W 5 0 c n k g V H l w Z T 0 i R m l s b E N v b H V t b l R 5 c G V z I i B W Y W x 1 Z T 0 i c 0 F 3 W U d C Z 1 l H Q m c 9 P S I g L z 4 8 R W 5 0 c n k g V H l w Z T 0 i R m l s b E N v b H V t b k 5 h b W V z I i B W Y W x 1 Z T 0 i c 1 s m c X V v d D t S Y W 5 r a W 5 n J n F 1 b 3 Q 7 L C Z x d W 9 0 O 0 N v b X B h b n k m c X V v d D s s J n F 1 b 3 Q 7 U 3 R v Y 2 s g U 3 l t Y m 9 s J n F 1 b 3 Q 7 L C Z x d W 9 0 O 0 1 h c m t l d C B D Y X A g K F V T R C k m c X V v d D s s J n F 1 b 3 Q 7 Q 2 9 1 b n R y e S Z x d W 9 0 O y w m c X V v d D t T Z W N 0 b 3 I m c X V v d D s s J n F 1 b 3 Q 7 S W 5 k d X N 0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3 A g U 1 x 1 M D A y N l A g N T A w I E N v b X B h b m l l c y B S Y W 5 r a W 5 n I G J 5 I E 1 h c m t l d C B D Y X A g Y X M g b 2 Y g S m F u I C A x L C A y M D I z I C g 1 K S 9 B d X R v U m V t b 3 Z l Z E N v b H V t b n M x L n t S Y W 5 r a W 5 n L D B 9 J n F 1 b 3 Q 7 L C Z x d W 9 0 O 1 N l Y 3 R p b 2 4 x L 1 R v c C B T X H U w M D I 2 U C A 1 M D A g Q 2 9 t c G F u a W V z I F J h b m t p b m c g Y n k g T W F y a 2 V 0 I E N h c C B h c y B v Z i B K Y W 4 g I D E s I D I w M j M g K D U p L 0 F 1 d G 9 S Z W 1 v d m V k Q 2 9 s d W 1 u c z E u e 0 N v b X B h b n k s M X 0 m c X V v d D s s J n F 1 b 3 Q 7 U 2 V j d G l v b j E v V G 9 w I F N c d T A w M j Z Q I D U w M C B D b 2 1 w Y W 5 p Z X M g U m F u a 2 l u Z y B i e S B N Y X J r Z X Q g Q 2 F w I G F z I G 9 m I E p h b i A g M S w g M j A y M y A o N S k v Q X V 0 b 1 J l b W 9 2 Z W R D b 2 x 1 b W 5 z M S 5 7 U 3 R v Y 2 s g U 3 l t Y m 9 s L D J 9 J n F 1 b 3 Q 7 L C Z x d W 9 0 O 1 N l Y 3 R p b 2 4 x L 1 R v c C B T X H U w M D I 2 U C A 1 M D A g Q 2 9 t c G F u a W V z I F J h b m t p b m c g Y n k g T W F y a 2 V 0 I E N h c C B h c y B v Z i B K Y W 4 g I D E s I D I w M j M g K D U p L 0 F 1 d G 9 S Z W 1 v d m V k Q 2 9 s d W 1 u c z E u e 0 1 h c m t l d C B D Y X A g K F V T R C k s M 3 0 m c X V v d D s s J n F 1 b 3 Q 7 U 2 V j d G l v b j E v V G 9 w I F N c d T A w M j Z Q I D U w M C B D b 2 1 w Y W 5 p Z X M g U m F u a 2 l u Z y B i e S B N Y X J r Z X Q g Q 2 F w I G F z I G 9 m I E p h b i A g M S w g M j A y M y A o N S k v Q X V 0 b 1 J l b W 9 2 Z W R D b 2 x 1 b W 5 z M S 5 7 Q 2 9 1 b n R y e S w 0 f S Z x d W 9 0 O y w m c X V v d D t T Z W N 0 a W 9 u M S 9 U b 3 A g U 1 x 1 M D A y N l A g N T A w I E N v b X B h b m l l c y B S Y W 5 r a W 5 n I G J 5 I E 1 h c m t l d C B D Y X A g Y X M g b 2 Y g S m F u I C A x L C A y M D I z I C g 1 K S 9 B d X R v U m V t b 3 Z l Z E N v b H V t b n M x L n t T Z W N 0 b 3 I s N X 0 m c X V v d D s s J n F 1 b 3 Q 7 U 2 V j d G l v b j E v V G 9 w I F N c d T A w M j Z Q I D U w M C B D b 2 1 w Y W 5 p Z X M g U m F u a 2 l u Z y B i e S B N Y X J r Z X Q g Q 2 F w I G F z I G 9 m I E p h b i A g M S w g M j A y M y A o N S k v Q X V 0 b 1 J l b W 9 2 Z W R D b 2 x 1 b W 5 z M S 5 7 S W 5 k d X N 0 c n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9 w I F N c d T A w M j Z Q I D U w M C B D b 2 1 w Y W 5 p Z X M g U m F u a 2 l u Z y B i e S B N Y X J r Z X Q g Q 2 F w I G F z I G 9 m I E p h b i A g M S w g M j A y M y A o N S k v Q X V 0 b 1 J l b W 9 2 Z W R D b 2 x 1 b W 5 z M S 5 7 U m F u a 2 l u Z y w w f S Z x d W 9 0 O y w m c X V v d D t T Z W N 0 a W 9 u M S 9 U b 3 A g U 1 x 1 M D A y N l A g N T A w I E N v b X B h b m l l c y B S Y W 5 r a W 5 n I G J 5 I E 1 h c m t l d C B D Y X A g Y X M g b 2 Y g S m F u I C A x L C A y M D I z I C g 1 K S 9 B d X R v U m V t b 3 Z l Z E N v b H V t b n M x L n t D b 2 1 w Y W 5 5 L D F 9 J n F 1 b 3 Q 7 L C Z x d W 9 0 O 1 N l Y 3 R p b 2 4 x L 1 R v c C B T X H U w M D I 2 U C A 1 M D A g Q 2 9 t c G F u a W V z I F J h b m t p b m c g Y n k g T W F y a 2 V 0 I E N h c C B h c y B v Z i B K Y W 4 g I D E s I D I w M j M g K D U p L 0 F 1 d G 9 S Z W 1 v d m V k Q 2 9 s d W 1 u c z E u e 1 N 0 b 2 N r I F N 5 b W J v b C w y f S Z x d W 9 0 O y w m c X V v d D t T Z W N 0 a W 9 u M S 9 U b 3 A g U 1 x 1 M D A y N l A g N T A w I E N v b X B h b m l l c y B S Y W 5 r a W 5 n I G J 5 I E 1 h c m t l d C B D Y X A g Y X M g b 2 Y g S m F u I C A x L C A y M D I z I C g 1 K S 9 B d X R v U m V t b 3 Z l Z E N v b H V t b n M x L n t N Y X J r Z X Q g Q 2 F w I C h V U 0 Q p L D N 9 J n F 1 b 3 Q 7 L C Z x d W 9 0 O 1 N l Y 3 R p b 2 4 x L 1 R v c C B T X H U w M D I 2 U C A 1 M D A g Q 2 9 t c G F u a W V z I F J h b m t p b m c g Y n k g T W F y a 2 V 0 I E N h c C B h c y B v Z i B K Y W 4 g I D E s I D I w M j M g K D U p L 0 F 1 d G 9 S Z W 1 v d m V k Q 2 9 s d W 1 u c z E u e 0 N v d W 5 0 c n k s N H 0 m c X V v d D s s J n F 1 b 3 Q 7 U 2 V j d G l v b j E v V G 9 w I F N c d T A w M j Z Q I D U w M C B D b 2 1 w Y W 5 p Z X M g U m F u a 2 l u Z y B i e S B N Y X J r Z X Q g Q 2 F w I G F z I G 9 m I E p h b i A g M S w g M j A y M y A o N S k v Q X V 0 b 1 J l b W 9 2 Z W R D b 2 x 1 b W 5 z M S 5 7 U 2 V j d G 9 y L D V 9 J n F 1 b 3 Q 7 L C Z x d W 9 0 O 1 N l Y 3 R p b 2 4 x L 1 R v c C B T X H U w M D I 2 U C A 1 M D A g Q 2 9 t c G F u a W V z I F J h b m t p b m c g Y n k g T W F y a 2 V 0 I E N h c C B h c y B v Z i B K Y W 4 g I D E s I D I w M j M g K D U p L 0 F 1 d G 9 S Z W 1 v d m V k Q 2 9 s d W 1 u c z E u e 0 l u Z H V z d H J 5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3 A l M j B T J T I 2 U C U y M D U w M C U y M E N v b X B h b m l l c y U y M F J h b m t p b m c l M j B i e S U y M E 1 h c m t l d C U y M E N h c C U y M G F z J T I w b 2 Y l M j B K Y W 4 l M j A l M j A x J T J D J T I w M j A y M y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A l M j B T J T I 2 U C U y M D U w M C U y M E N v b X B h b m l l c y U y M F J h b m t p b m c l M j B i e S U y M E 1 h c m t l d C U y M E N h c C U y M G F z J T I w b 2 Y l M j B K Y W 4 l M j A l M j A x J T J D J T I w M j A y M y U y M C g 1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C U y M F M l M j Z Q J T I w N T A w J T I w Q 2 9 t c G F u a W V z J T I w U m F u a 2 l u Z y U y M G J 5 J T I w T W F y a 2 V 0 J T I w Q 2 F w J T I w Y X M l M j B v Z i U y M E p h b i U y M C U y M D E l M k M l M j A y M D I z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w J T I w U y U y N l A l M j A 1 M D A l M j B D b 2 1 w Y W 5 p Z X M l M j B S Y W 5 r a W 5 n J T I w Y n k l M j B N Y X J r Z X Q l M j B D Y X A l M j B h c y U y M G 9 m J T I w S m F u J T I w J T I w M S U y Q y U y M D I w M j M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z M F Q x M z o y M j o y M i 4 4 O T Q w M D I 2 W i I g L z 4 8 R W 5 0 c n k g V H l w Z T 0 i R m l s b E N v b H V t b l R 5 c G V z I i B W Y W x 1 Z T 0 i c 0 F 3 W U d C Z 1 l H Q m c 9 P S I g L z 4 8 R W 5 0 c n k g V H l w Z T 0 i R m l s b E N v b H V t b k 5 h b W V z I i B W Y W x 1 Z T 0 i c 1 s m c X V v d D t S Y W 5 r a W 5 n J n F 1 b 3 Q 7 L C Z x d W 9 0 O 0 N v b X B h b n k m c X V v d D s s J n F 1 b 3 Q 7 U 3 R v Y 2 s g U 3 l t Y m 9 s J n F 1 b 3 Q 7 L C Z x d W 9 0 O 0 1 h c m t l d C B D Y X A g K F V T R C k m c X V v d D s s J n F 1 b 3 Q 7 Q 2 9 1 b n R y e S Z x d W 9 0 O y w m c X V v d D t T Z W N 0 b 3 I m c X V v d D s s J n F 1 b 3 Q 7 S W 5 k d X N 0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3 A g U 1 x 1 M D A y N l A g N T A w I E N v b X B h b m l l c y B S Y W 5 r a W 5 n I G J 5 I E 1 h c m t l d C B D Y X A g Y X M g b 2 Y g S m F u I C A x L C A y M D I z I C g 2 K S 9 B d X R v U m V t b 3 Z l Z E N v b H V t b n M x L n t S Y W 5 r a W 5 n L D B 9 J n F 1 b 3 Q 7 L C Z x d W 9 0 O 1 N l Y 3 R p b 2 4 x L 1 R v c C B T X H U w M D I 2 U C A 1 M D A g Q 2 9 t c G F u a W V z I F J h b m t p b m c g Y n k g T W F y a 2 V 0 I E N h c C B h c y B v Z i B K Y W 4 g I D E s I D I w M j M g K D Y p L 0 F 1 d G 9 S Z W 1 v d m V k Q 2 9 s d W 1 u c z E u e 0 N v b X B h b n k s M X 0 m c X V v d D s s J n F 1 b 3 Q 7 U 2 V j d G l v b j E v V G 9 w I F N c d T A w M j Z Q I D U w M C B D b 2 1 w Y W 5 p Z X M g U m F u a 2 l u Z y B i e S B N Y X J r Z X Q g Q 2 F w I G F z I G 9 m I E p h b i A g M S w g M j A y M y A o N i k v Q X V 0 b 1 J l b W 9 2 Z W R D b 2 x 1 b W 5 z M S 5 7 U 3 R v Y 2 s g U 3 l t Y m 9 s L D J 9 J n F 1 b 3 Q 7 L C Z x d W 9 0 O 1 N l Y 3 R p b 2 4 x L 1 R v c C B T X H U w M D I 2 U C A 1 M D A g Q 2 9 t c G F u a W V z I F J h b m t p b m c g Y n k g T W F y a 2 V 0 I E N h c C B h c y B v Z i B K Y W 4 g I D E s I D I w M j M g K D Y p L 0 F 1 d G 9 S Z W 1 v d m V k Q 2 9 s d W 1 u c z E u e 0 1 h c m t l d C B D Y X A g K F V T R C k s M 3 0 m c X V v d D s s J n F 1 b 3 Q 7 U 2 V j d G l v b j E v V G 9 w I F N c d T A w M j Z Q I D U w M C B D b 2 1 w Y W 5 p Z X M g U m F u a 2 l u Z y B i e S B N Y X J r Z X Q g Q 2 F w I G F z I G 9 m I E p h b i A g M S w g M j A y M y A o N i k v Q X V 0 b 1 J l b W 9 2 Z W R D b 2 x 1 b W 5 z M S 5 7 Q 2 9 1 b n R y e S w 0 f S Z x d W 9 0 O y w m c X V v d D t T Z W N 0 a W 9 u M S 9 U b 3 A g U 1 x 1 M D A y N l A g N T A w I E N v b X B h b m l l c y B S Y W 5 r a W 5 n I G J 5 I E 1 h c m t l d C B D Y X A g Y X M g b 2 Y g S m F u I C A x L C A y M D I z I C g 2 K S 9 B d X R v U m V t b 3 Z l Z E N v b H V t b n M x L n t T Z W N 0 b 3 I s N X 0 m c X V v d D s s J n F 1 b 3 Q 7 U 2 V j d G l v b j E v V G 9 w I F N c d T A w M j Z Q I D U w M C B D b 2 1 w Y W 5 p Z X M g U m F u a 2 l u Z y B i e S B N Y X J r Z X Q g Q 2 F w I G F z I G 9 m I E p h b i A g M S w g M j A y M y A o N i k v Q X V 0 b 1 J l b W 9 2 Z W R D b 2 x 1 b W 5 z M S 5 7 S W 5 k d X N 0 c n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9 w I F N c d T A w M j Z Q I D U w M C B D b 2 1 w Y W 5 p Z X M g U m F u a 2 l u Z y B i e S B N Y X J r Z X Q g Q 2 F w I G F z I G 9 m I E p h b i A g M S w g M j A y M y A o N i k v Q X V 0 b 1 J l b W 9 2 Z W R D b 2 x 1 b W 5 z M S 5 7 U m F u a 2 l u Z y w w f S Z x d W 9 0 O y w m c X V v d D t T Z W N 0 a W 9 u M S 9 U b 3 A g U 1 x 1 M D A y N l A g N T A w I E N v b X B h b m l l c y B S Y W 5 r a W 5 n I G J 5 I E 1 h c m t l d C B D Y X A g Y X M g b 2 Y g S m F u I C A x L C A y M D I z I C g 2 K S 9 B d X R v U m V t b 3 Z l Z E N v b H V t b n M x L n t D b 2 1 w Y W 5 5 L D F 9 J n F 1 b 3 Q 7 L C Z x d W 9 0 O 1 N l Y 3 R p b 2 4 x L 1 R v c C B T X H U w M D I 2 U C A 1 M D A g Q 2 9 t c G F u a W V z I F J h b m t p b m c g Y n k g T W F y a 2 V 0 I E N h c C B h c y B v Z i B K Y W 4 g I D E s I D I w M j M g K D Y p L 0 F 1 d G 9 S Z W 1 v d m V k Q 2 9 s d W 1 u c z E u e 1 N 0 b 2 N r I F N 5 b W J v b C w y f S Z x d W 9 0 O y w m c X V v d D t T Z W N 0 a W 9 u M S 9 U b 3 A g U 1 x 1 M D A y N l A g N T A w I E N v b X B h b m l l c y B S Y W 5 r a W 5 n I G J 5 I E 1 h c m t l d C B D Y X A g Y X M g b 2 Y g S m F u I C A x L C A y M D I z I C g 2 K S 9 B d X R v U m V t b 3 Z l Z E N v b H V t b n M x L n t N Y X J r Z X Q g Q 2 F w I C h V U 0 Q p L D N 9 J n F 1 b 3 Q 7 L C Z x d W 9 0 O 1 N l Y 3 R p b 2 4 x L 1 R v c C B T X H U w M D I 2 U C A 1 M D A g Q 2 9 t c G F u a W V z I F J h b m t p b m c g Y n k g T W F y a 2 V 0 I E N h c C B h c y B v Z i B K Y W 4 g I D E s I D I w M j M g K D Y p L 0 F 1 d G 9 S Z W 1 v d m V k Q 2 9 s d W 1 u c z E u e 0 N v d W 5 0 c n k s N H 0 m c X V v d D s s J n F 1 b 3 Q 7 U 2 V j d G l v b j E v V G 9 w I F N c d T A w M j Z Q I D U w M C B D b 2 1 w Y W 5 p Z X M g U m F u a 2 l u Z y B i e S B N Y X J r Z X Q g Q 2 F w I G F z I G 9 m I E p h b i A g M S w g M j A y M y A o N i k v Q X V 0 b 1 J l b W 9 2 Z W R D b 2 x 1 b W 5 z M S 5 7 U 2 V j d G 9 y L D V 9 J n F 1 b 3 Q 7 L C Z x d W 9 0 O 1 N l Y 3 R p b 2 4 x L 1 R v c C B T X H U w M D I 2 U C A 1 M D A g Q 2 9 t c G F u a W V z I F J h b m t p b m c g Y n k g T W F y a 2 V 0 I E N h c C B h c y B v Z i B K Y W 4 g I D E s I D I w M j M g K D Y p L 0 F 1 d G 9 S Z W 1 v d m V k Q 2 9 s d W 1 u c z E u e 0 l u Z H V z d H J 5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3 A l M j B T J T I 2 U C U y M D U w M C U y M E N v b X B h b m l l c y U y M F J h b m t p b m c l M j B i e S U y M E 1 h c m t l d C U y M E N h c C U y M G F z J T I w b 2 Y l M j B K Y W 4 l M j A l M j A x J T J D J T I w M j A y M y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A l M j B T J T I 2 U C U y M D U w M C U y M E N v b X B h b m l l c y U y M F J h b m t p b m c l M j B i e S U y M E 1 h c m t l d C U y M E N h c C U y M G F z J T I w b 2 Y l M j B K Y W 4 l M j A l M j A x J T J D J T I w M j A y M y U y M C g 2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C U y M F M l M j Z Q J T I w N T A w J T I w Q 2 9 t c G F u a W V z J T I w U m F u a 2 l u Z y U y M G J 5 J T I w T W F y a 2 V 0 J T I w Q 2 F w J T I w Y X M l M j B v Z i U y M E p h b i U y M C U y M D E l M k M l M j A y M D I z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w J T I w U y U y N l A l M j A 1 M D A l M j B D b 2 1 w Y W 5 p Z X M l M j B S Y W 5 r a W 5 n J T I w Y n k l M j B N Y X J r Z X Q l M j B D Y X A l M j B h c y U y M G 9 m J T I w S m F u J T I w J T I w M S U y Q y U y M D I w M j M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z M F Q x M z o y M z o y O S 4 4 N D c 1 N z U x W i I g L z 4 8 R W 5 0 c n k g V H l w Z T 0 i R m l s b E N v b H V t b l R 5 c G V z I i B W Y W x 1 Z T 0 i c 0 F 3 W U d C Z 1 l H Q m c 9 P S I g L z 4 8 R W 5 0 c n k g V H l w Z T 0 i R m l s b E N v b H V t b k 5 h b W V z I i B W Y W x 1 Z T 0 i c 1 s m c X V v d D t S Y W 5 r a W 5 n J n F 1 b 3 Q 7 L C Z x d W 9 0 O 0 N v b X B h b n k m c X V v d D s s J n F 1 b 3 Q 7 U 3 R v Y 2 s g U 3 l t Y m 9 s J n F 1 b 3 Q 7 L C Z x d W 9 0 O 0 1 h c m t l d C B D Y X A g K F V T R C k m c X V v d D s s J n F 1 b 3 Q 7 Q 2 9 1 b n R y e S Z x d W 9 0 O y w m c X V v d D t T Z W N 0 b 3 I m c X V v d D s s J n F 1 b 3 Q 7 S W 5 k d X N 0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3 A g U 1 x 1 M D A y N l A g N T A w I E N v b X B h b m l l c y B S Y W 5 r a W 5 n I G J 5 I E 1 h c m t l d C B D Y X A g Y X M g b 2 Y g S m F u I C A x L C A y M D I z I C g 3 K S 9 B d X R v U m V t b 3 Z l Z E N v b H V t b n M x L n t S Y W 5 r a W 5 n L D B 9 J n F 1 b 3 Q 7 L C Z x d W 9 0 O 1 N l Y 3 R p b 2 4 x L 1 R v c C B T X H U w M D I 2 U C A 1 M D A g Q 2 9 t c G F u a W V z I F J h b m t p b m c g Y n k g T W F y a 2 V 0 I E N h c C B h c y B v Z i B K Y W 4 g I D E s I D I w M j M g K D c p L 0 F 1 d G 9 S Z W 1 v d m V k Q 2 9 s d W 1 u c z E u e 0 N v b X B h b n k s M X 0 m c X V v d D s s J n F 1 b 3 Q 7 U 2 V j d G l v b j E v V G 9 w I F N c d T A w M j Z Q I D U w M C B D b 2 1 w Y W 5 p Z X M g U m F u a 2 l u Z y B i e S B N Y X J r Z X Q g Q 2 F w I G F z I G 9 m I E p h b i A g M S w g M j A y M y A o N y k v Q X V 0 b 1 J l b W 9 2 Z W R D b 2 x 1 b W 5 z M S 5 7 U 3 R v Y 2 s g U 3 l t Y m 9 s L D J 9 J n F 1 b 3 Q 7 L C Z x d W 9 0 O 1 N l Y 3 R p b 2 4 x L 1 R v c C B T X H U w M D I 2 U C A 1 M D A g Q 2 9 t c G F u a W V z I F J h b m t p b m c g Y n k g T W F y a 2 V 0 I E N h c C B h c y B v Z i B K Y W 4 g I D E s I D I w M j M g K D c p L 0 F 1 d G 9 S Z W 1 v d m V k Q 2 9 s d W 1 u c z E u e 0 1 h c m t l d C B D Y X A g K F V T R C k s M 3 0 m c X V v d D s s J n F 1 b 3 Q 7 U 2 V j d G l v b j E v V G 9 w I F N c d T A w M j Z Q I D U w M C B D b 2 1 w Y W 5 p Z X M g U m F u a 2 l u Z y B i e S B N Y X J r Z X Q g Q 2 F w I G F z I G 9 m I E p h b i A g M S w g M j A y M y A o N y k v Q X V 0 b 1 J l b W 9 2 Z W R D b 2 x 1 b W 5 z M S 5 7 Q 2 9 1 b n R y e S w 0 f S Z x d W 9 0 O y w m c X V v d D t T Z W N 0 a W 9 u M S 9 U b 3 A g U 1 x 1 M D A y N l A g N T A w I E N v b X B h b m l l c y B S Y W 5 r a W 5 n I G J 5 I E 1 h c m t l d C B D Y X A g Y X M g b 2 Y g S m F u I C A x L C A y M D I z I C g 3 K S 9 B d X R v U m V t b 3 Z l Z E N v b H V t b n M x L n t T Z W N 0 b 3 I s N X 0 m c X V v d D s s J n F 1 b 3 Q 7 U 2 V j d G l v b j E v V G 9 w I F N c d T A w M j Z Q I D U w M C B D b 2 1 w Y W 5 p Z X M g U m F u a 2 l u Z y B i e S B N Y X J r Z X Q g Q 2 F w I G F z I G 9 m I E p h b i A g M S w g M j A y M y A o N y k v Q X V 0 b 1 J l b W 9 2 Z W R D b 2 x 1 b W 5 z M S 5 7 S W 5 k d X N 0 c n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9 w I F N c d T A w M j Z Q I D U w M C B D b 2 1 w Y W 5 p Z X M g U m F u a 2 l u Z y B i e S B N Y X J r Z X Q g Q 2 F w I G F z I G 9 m I E p h b i A g M S w g M j A y M y A o N y k v Q X V 0 b 1 J l b W 9 2 Z W R D b 2 x 1 b W 5 z M S 5 7 U m F u a 2 l u Z y w w f S Z x d W 9 0 O y w m c X V v d D t T Z W N 0 a W 9 u M S 9 U b 3 A g U 1 x 1 M D A y N l A g N T A w I E N v b X B h b m l l c y B S Y W 5 r a W 5 n I G J 5 I E 1 h c m t l d C B D Y X A g Y X M g b 2 Y g S m F u I C A x L C A y M D I z I C g 3 K S 9 B d X R v U m V t b 3 Z l Z E N v b H V t b n M x L n t D b 2 1 w Y W 5 5 L D F 9 J n F 1 b 3 Q 7 L C Z x d W 9 0 O 1 N l Y 3 R p b 2 4 x L 1 R v c C B T X H U w M D I 2 U C A 1 M D A g Q 2 9 t c G F u a W V z I F J h b m t p b m c g Y n k g T W F y a 2 V 0 I E N h c C B h c y B v Z i B K Y W 4 g I D E s I D I w M j M g K D c p L 0 F 1 d G 9 S Z W 1 v d m V k Q 2 9 s d W 1 u c z E u e 1 N 0 b 2 N r I F N 5 b W J v b C w y f S Z x d W 9 0 O y w m c X V v d D t T Z W N 0 a W 9 u M S 9 U b 3 A g U 1 x 1 M D A y N l A g N T A w I E N v b X B h b m l l c y B S Y W 5 r a W 5 n I G J 5 I E 1 h c m t l d C B D Y X A g Y X M g b 2 Y g S m F u I C A x L C A y M D I z I C g 3 K S 9 B d X R v U m V t b 3 Z l Z E N v b H V t b n M x L n t N Y X J r Z X Q g Q 2 F w I C h V U 0 Q p L D N 9 J n F 1 b 3 Q 7 L C Z x d W 9 0 O 1 N l Y 3 R p b 2 4 x L 1 R v c C B T X H U w M D I 2 U C A 1 M D A g Q 2 9 t c G F u a W V z I F J h b m t p b m c g Y n k g T W F y a 2 V 0 I E N h c C B h c y B v Z i B K Y W 4 g I D E s I D I w M j M g K D c p L 0 F 1 d G 9 S Z W 1 v d m V k Q 2 9 s d W 1 u c z E u e 0 N v d W 5 0 c n k s N H 0 m c X V v d D s s J n F 1 b 3 Q 7 U 2 V j d G l v b j E v V G 9 w I F N c d T A w M j Z Q I D U w M C B D b 2 1 w Y W 5 p Z X M g U m F u a 2 l u Z y B i e S B N Y X J r Z X Q g Q 2 F w I G F z I G 9 m I E p h b i A g M S w g M j A y M y A o N y k v Q X V 0 b 1 J l b W 9 2 Z W R D b 2 x 1 b W 5 z M S 5 7 U 2 V j d G 9 y L D V 9 J n F 1 b 3 Q 7 L C Z x d W 9 0 O 1 N l Y 3 R p b 2 4 x L 1 R v c C B T X H U w M D I 2 U C A 1 M D A g Q 2 9 t c G F u a W V z I F J h b m t p b m c g Y n k g T W F y a 2 V 0 I E N h c C B h c y B v Z i B K Y W 4 g I D E s I D I w M j M g K D c p L 0 F 1 d G 9 S Z W 1 v d m V k Q 2 9 s d W 1 u c z E u e 0 l u Z H V z d H J 5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3 A l M j B T J T I 2 U C U y M D U w M C U y M E N v b X B h b m l l c y U y M F J h b m t p b m c l M j B i e S U y M E 1 h c m t l d C U y M E N h c C U y M G F z J T I w b 2 Y l M j B K Y W 4 l M j A l M j A x J T J D J T I w M j A y M y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A l M j B T J T I 2 U C U y M D U w M C U y M E N v b X B h b m l l c y U y M F J h b m t p b m c l M j B i e S U y M E 1 h c m t l d C U y M E N h c C U y M G F z J T I w b 2 Y l M j B K Y W 4 l M j A l M j A x J T J D J T I w M j A y M y U y M C g 3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C U y M F M l M j Z Q J T I w N T A w J T I w Q 2 9 t c G F u a W V z J T I w U m F u a 2 l u Z y U y M G J 5 J T I w T W F y a 2 V 0 J T I w Q 2 F w J T I w Y X M l M j B v Z i U y M E p h b i U y M C U y M D E l M k M l M j A y M D I z J T I w K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w J T I w U y U y N l A l M j A 1 M D A l M j B D b 2 1 w Y W 5 p Z X M l M j B S Y W 5 r a W 5 n J T I w Y n k l M j B N Y X J r Z X Q l M j B D Y X A l M j B h c y U y M G 9 m J T I w S m F u J T I w J T I w M S U y Q y U y M D I w M j M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z M F Q x M z o y N T o w N C 4 w N j Y x M T g 4 W i I g L z 4 8 R W 5 0 c n k g V H l w Z T 0 i R m l s b E N v b H V t b l R 5 c G V z I i B W Y W x 1 Z T 0 i c 0 F 3 W U d C Z 1 l H Q m c 9 P S I g L z 4 8 R W 5 0 c n k g V H l w Z T 0 i R m l s b E N v b H V t b k 5 h b W V z I i B W Y W x 1 Z T 0 i c 1 s m c X V v d D t S Y W 5 r a W 5 n J n F 1 b 3 Q 7 L C Z x d W 9 0 O 0 N v b X B h b n k m c X V v d D s s J n F 1 b 3 Q 7 U 3 R v Y 2 s g U 3 l t Y m 9 s J n F 1 b 3 Q 7 L C Z x d W 9 0 O 0 1 h c m t l d C B D Y X A g K F V T R C k m c X V v d D s s J n F 1 b 3 Q 7 Q 2 9 1 b n R y e S Z x d W 9 0 O y w m c X V v d D t T Z W N 0 b 3 I m c X V v d D s s J n F 1 b 3 Q 7 S W 5 k d X N 0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3 A g U 1 x 1 M D A y N l A g N T A w I E N v b X B h b m l l c y B S Y W 5 r a W 5 n I G J 5 I E 1 h c m t l d C B D Y X A g Y X M g b 2 Y g S m F u I C A x L C A y M D I z I C g 4 K S 9 B d X R v U m V t b 3 Z l Z E N v b H V t b n M x L n t S Y W 5 r a W 5 n L D B 9 J n F 1 b 3 Q 7 L C Z x d W 9 0 O 1 N l Y 3 R p b 2 4 x L 1 R v c C B T X H U w M D I 2 U C A 1 M D A g Q 2 9 t c G F u a W V z I F J h b m t p b m c g Y n k g T W F y a 2 V 0 I E N h c C B h c y B v Z i B K Y W 4 g I D E s I D I w M j M g K D g p L 0 F 1 d G 9 S Z W 1 v d m V k Q 2 9 s d W 1 u c z E u e 0 N v b X B h b n k s M X 0 m c X V v d D s s J n F 1 b 3 Q 7 U 2 V j d G l v b j E v V G 9 w I F N c d T A w M j Z Q I D U w M C B D b 2 1 w Y W 5 p Z X M g U m F u a 2 l u Z y B i e S B N Y X J r Z X Q g Q 2 F w I G F z I G 9 m I E p h b i A g M S w g M j A y M y A o O C k v Q X V 0 b 1 J l b W 9 2 Z W R D b 2 x 1 b W 5 z M S 5 7 U 3 R v Y 2 s g U 3 l t Y m 9 s L D J 9 J n F 1 b 3 Q 7 L C Z x d W 9 0 O 1 N l Y 3 R p b 2 4 x L 1 R v c C B T X H U w M D I 2 U C A 1 M D A g Q 2 9 t c G F u a W V z I F J h b m t p b m c g Y n k g T W F y a 2 V 0 I E N h c C B h c y B v Z i B K Y W 4 g I D E s I D I w M j M g K D g p L 0 F 1 d G 9 S Z W 1 v d m V k Q 2 9 s d W 1 u c z E u e 0 1 h c m t l d C B D Y X A g K F V T R C k s M 3 0 m c X V v d D s s J n F 1 b 3 Q 7 U 2 V j d G l v b j E v V G 9 w I F N c d T A w M j Z Q I D U w M C B D b 2 1 w Y W 5 p Z X M g U m F u a 2 l u Z y B i e S B N Y X J r Z X Q g Q 2 F w I G F z I G 9 m I E p h b i A g M S w g M j A y M y A o O C k v Q X V 0 b 1 J l b W 9 2 Z W R D b 2 x 1 b W 5 z M S 5 7 Q 2 9 1 b n R y e S w 0 f S Z x d W 9 0 O y w m c X V v d D t T Z W N 0 a W 9 u M S 9 U b 3 A g U 1 x 1 M D A y N l A g N T A w I E N v b X B h b m l l c y B S Y W 5 r a W 5 n I G J 5 I E 1 h c m t l d C B D Y X A g Y X M g b 2 Y g S m F u I C A x L C A y M D I z I C g 4 K S 9 B d X R v U m V t b 3 Z l Z E N v b H V t b n M x L n t T Z W N 0 b 3 I s N X 0 m c X V v d D s s J n F 1 b 3 Q 7 U 2 V j d G l v b j E v V G 9 w I F N c d T A w M j Z Q I D U w M C B D b 2 1 w Y W 5 p Z X M g U m F u a 2 l u Z y B i e S B N Y X J r Z X Q g Q 2 F w I G F z I G 9 m I E p h b i A g M S w g M j A y M y A o O C k v Q X V 0 b 1 J l b W 9 2 Z W R D b 2 x 1 b W 5 z M S 5 7 S W 5 k d X N 0 c n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9 w I F N c d T A w M j Z Q I D U w M C B D b 2 1 w Y W 5 p Z X M g U m F u a 2 l u Z y B i e S B N Y X J r Z X Q g Q 2 F w I G F z I G 9 m I E p h b i A g M S w g M j A y M y A o O C k v Q X V 0 b 1 J l b W 9 2 Z W R D b 2 x 1 b W 5 z M S 5 7 U m F u a 2 l u Z y w w f S Z x d W 9 0 O y w m c X V v d D t T Z W N 0 a W 9 u M S 9 U b 3 A g U 1 x 1 M D A y N l A g N T A w I E N v b X B h b m l l c y B S Y W 5 r a W 5 n I G J 5 I E 1 h c m t l d C B D Y X A g Y X M g b 2 Y g S m F u I C A x L C A y M D I z I C g 4 K S 9 B d X R v U m V t b 3 Z l Z E N v b H V t b n M x L n t D b 2 1 w Y W 5 5 L D F 9 J n F 1 b 3 Q 7 L C Z x d W 9 0 O 1 N l Y 3 R p b 2 4 x L 1 R v c C B T X H U w M D I 2 U C A 1 M D A g Q 2 9 t c G F u a W V z I F J h b m t p b m c g Y n k g T W F y a 2 V 0 I E N h c C B h c y B v Z i B K Y W 4 g I D E s I D I w M j M g K D g p L 0 F 1 d G 9 S Z W 1 v d m V k Q 2 9 s d W 1 u c z E u e 1 N 0 b 2 N r I F N 5 b W J v b C w y f S Z x d W 9 0 O y w m c X V v d D t T Z W N 0 a W 9 u M S 9 U b 3 A g U 1 x 1 M D A y N l A g N T A w I E N v b X B h b m l l c y B S Y W 5 r a W 5 n I G J 5 I E 1 h c m t l d C B D Y X A g Y X M g b 2 Y g S m F u I C A x L C A y M D I z I C g 4 K S 9 B d X R v U m V t b 3 Z l Z E N v b H V t b n M x L n t N Y X J r Z X Q g Q 2 F w I C h V U 0 Q p L D N 9 J n F 1 b 3 Q 7 L C Z x d W 9 0 O 1 N l Y 3 R p b 2 4 x L 1 R v c C B T X H U w M D I 2 U C A 1 M D A g Q 2 9 t c G F u a W V z I F J h b m t p b m c g Y n k g T W F y a 2 V 0 I E N h c C B h c y B v Z i B K Y W 4 g I D E s I D I w M j M g K D g p L 0 F 1 d G 9 S Z W 1 v d m V k Q 2 9 s d W 1 u c z E u e 0 N v d W 5 0 c n k s N H 0 m c X V v d D s s J n F 1 b 3 Q 7 U 2 V j d G l v b j E v V G 9 w I F N c d T A w M j Z Q I D U w M C B D b 2 1 w Y W 5 p Z X M g U m F u a 2 l u Z y B i e S B N Y X J r Z X Q g Q 2 F w I G F z I G 9 m I E p h b i A g M S w g M j A y M y A o O C k v Q X V 0 b 1 J l b W 9 2 Z W R D b 2 x 1 b W 5 z M S 5 7 U 2 V j d G 9 y L D V 9 J n F 1 b 3 Q 7 L C Z x d W 9 0 O 1 N l Y 3 R p b 2 4 x L 1 R v c C B T X H U w M D I 2 U C A 1 M D A g Q 2 9 t c G F u a W V z I F J h b m t p b m c g Y n k g T W F y a 2 V 0 I E N h c C B h c y B v Z i B K Y W 4 g I D E s I D I w M j M g K D g p L 0 F 1 d G 9 S Z W 1 v d m V k Q 2 9 s d W 1 u c z E u e 0 l u Z H V z d H J 5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3 A l M j B T J T I 2 U C U y M D U w M C U y M E N v b X B h b m l l c y U y M F J h b m t p b m c l M j B i e S U y M E 1 h c m t l d C U y M E N h c C U y M G F z J T I w b 2 Y l M j B K Y W 4 l M j A l M j A x J T J D J T I w M j A y M y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A l M j B T J T I 2 U C U y M D U w M C U y M E N v b X B h b m l l c y U y M F J h b m t p b m c l M j B i e S U y M E 1 h c m t l d C U y M E N h c C U y M G F z J T I w b 2 Y l M j B K Y W 4 l M j A l M j A x J T J D J T I w M j A y M y U y M C g 4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C U y M F M l M j Z Q J T I w N T A w J T I w Q 2 9 t c G F u a W V z J T I w U m F u a 2 l u Z y U y M G J 5 J T I w T W F y a 2 V 0 J T I w Q 2 F w J T I w Y X M l M j B v Z i U y M E p h b i U y M C U y M D E l M k M l M j A y M D I z J T I w K D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w J T I w U y U y N l A l M j A 1 M D A l M j B D b 2 1 w Y W 5 p Z X M l M j B S Y W 5 r a W 5 n J T I w Y n k l M j B N Y X J r Z X Q l M j B D Y X A l M j B h c y U y M G 9 m J T I w S m F u J T I w J T I w M S U y Q y U y M D I w M j M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z M F Q x M z o y N T o 1 O C 4 3 N T Y y M z Q 1 W i I g L z 4 8 R W 5 0 c n k g V H l w Z T 0 i R m l s b E N v b H V t b l R 5 c G V z I i B W Y W x 1 Z T 0 i c 0 F 3 W U d C Z 1 l H Q m c 9 P S I g L z 4 8 R W 5 0 c n k g V H l w Z T 0 i R m l s b E N v b H V t b k 5 h b W V z I i B W Y W x 1 Z T 0 i c 1 s m c X V v d D t S Y W 5 r a W 5 n J n F 1 b 3 Q 7 L C Z x d W 9 0 O 0 N v b X B h b n k m c X V v d D s s J n F 1 b 3 Q 7 U 3 R v Y 2 s g U 3 l t Y m 9 s J n F 1 b 3 Q 7 L C Z x d W 9 0 O 0 1 h c m t l d C B D Y X A g K F V T R C k m c X V v d D s s J n F 1 b 3 Q 7 Q 2 9 1 b n R y e S Z x d W 9 0 O y w m c X V v d D t T Z W N 0 b 3 I m c X V v d D s s J n F 1 b 3 Q 7 S W 5 k d X N 0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3 A g U 1 x 1 M D A y N l A g N T A w I E N v b X B h b m l l c y B S Y W 5 r a W 5 n I G J 5 I E 1 h c m t l d C B D Y X A g Y X M g b 2 Y g S m F u I C A x L C A y M D I z I C g 5 K S 9 B d X R v U m V t b 3 Z l Z E N v b H V t b n M x L n t S Y W 5 r a W 5 n L D B 9 J n F 1 b 3 Q 7 L C Z x d W 9 0 O 1 N l Y 3 R p b 2 4 x L 1 R v c C B T X H U w M D I 2 U C A 1 M D A g Q 2 9 t c G F u a W V z I F J h b m t p b m c g Y n k g T W F y a 2 V 0 I E N h c C B h c y B v Z i B K Y W 4 g I D E s I D I w M j M g K D k p L 0 F 1 d G 9 S Z W 1 v d m V k Q 2 9 s d W 1 u c z E u e 0 N v b X B h b n k s M X 0 m c X V v d D s s J n F 1 b 3 Q 7 U 2 V j d G l v b j E v V G 9 w I F N c d T A w M j Z Q I D U w M C B D b 2 1 w Y W 5 p Z X M g U m F u a 2 l u Z y B i e S B N Y X J r Z X Q g Q 2 F w I G F z I G 9 m I E p h b i A g M S w g M j A y M y A o O S k v Q X V 0 b 1 J l b W 9 2 Z W R D b 2 x 1 b W 5 z M S 5 7 U 3 R v Y 2 s g U 3 l t Y m 9 s L D J 9 J n F 1 b 3 Q 7 L C Z x d W 9 0 O 1 N l Y 3 R p b 2 4 x L 1 R v c C B T X H U w M D I 2 U C A 1 M D A g Q 2 9 t c G F u a W V z I F J h b m t p b m c g Y n k g T W F y a 2 V 0 I E N h c C B h c y B v Z i B K Y W 4 g I D E s I D I w M j M g K D k p L 0 F 1 d G 9 S Z W 1 v d m V k Q 2 9 s d W 1 u c z E u e 0 1 h c m t l d C B D Y X A g K F V T R C k s M 3 0 m c X V v d D s s J n F 1 b 3 Q 7 U 2 V j d G l v b j E v V G 9 w I F N c d T A w M j Z Q I D U w M C B D b 2 1 w Y W 5 p Z X M g U m F u a 2 l u Z y B i e S B N Y X J r Z X Q g Q 2 F w I G F z I G 9 m I E p h b i A g M S w g M j A y M y A o O S k v Q X V 0 b 1 J l b W 9 2 Z W R D b 2 x 1 b W 5 z M S 5 7 Q 2 9 1 b n R y e S w 0 f S Z x d W 9 0 O y w m c X V v d D t T Z W N 0 a W 9 u M S 9 U b 3 A g U 1 x 1 M D A y N l A g N T A w I E N v b X B h b m l l c y B S Y W 5 r a W 5 n I G J 5 I E 1 h c m t l d C B D Y X A g Y X M g b 2 Y g S m F u I C A x L C A y M D I z I C g 5 K S 9 B d X R v U m V t b 3 Z l Z E N v b H V t b n M x L n t T Z W N 0 b 3 I s N X 0 m c X V v d D s s J n F 1 b 3 Q 7 U 2 V j d G l v b j E v V G 9 w I F N c d T A w M j Z Q I D U w M C B D b 2 1 w Y W 5 p Z X M g U m F u a 2 l u Z y B i e S B N Y X J r Z X Q g Q 2 F w I G F z I G 9 m I E p h b i A g M S w g M j A y M y A o O S k v Q X V 0 b 1 J l b W 9 2 Z W R D b 2 x 1 b W 5 z M S 5 7 S W 5 k d X N 0 c n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9 w I F N c d T A w M j Z Q I D U w M C B D b 2 1 w Y W 5 p Z X M g U m F u a 2 l u Z y B i e S B N Y X J r Z X Q g Q 2 F w I G F z I G 9 m I E p h b i A g M S w g M j A y M y A o O S k v Q X V 0 b 1 J l b W 9 2 Z W R D b 2 x 1 b W 5 z M S 5 7 U m F u a 2 l u Z y w w f S Z x d W 9 0 O y w m c X V v d D t T Z W N 0 a W 9 u M S 9 U b 3 A g U 1 x 1 M D A y N l A g N T A w I E N v b X B h b m l l c y B S Y W 5 r a W 5 n I G J 5 I E 1 h c m t l d C B D Y X A g Y X M g b 2 Y g S m F u I C A x L C A y M D I z I C g 5 K S 9 B d X R v U m V t b 3 Z l Z E N v b H V t b n M x L n t D b 2 1 w Y W 5 5 L D F 9 J n F 1 b 3 Q 7 L C Z x d W 9 0 O 1 N l Y 3 R p b 2 4 x L 1 R v c C B T X H U w M D I 2 U C A 1 M D A g Q 2 9 t c G F u a W V z I F J h b m t p b m c g Y n k g T W F y a 2 V 0 I E N h c C B h c y B v Z i B K Y W 4 g I D E s I D I w M j M g K D k p L 0 F 1 d G 9 S Z W 1 v d m V k Q 2 9 s d W 1 u c z E u e 1 N 0 b 2 N r I F N 5 b W J v b C w y f S Z x d W 9 0 O y w m c X V v d D t T Z W N 0 a W 9 u M S 9 U b 3 A g U 1 x 1 M D A y N l A g N T A w I E N v b X B h b m l l c y B S Y W 5 r a W 5 n I G J 5 I E 1 h c m t l d C B D Y X A g Y X M g b 2 Y g S m F u I C A x L C A y M D I z I C g 5 K S 9 B d X R v U m V t b 3 Z l Z E N v b H V t b n M x L n t N Y X J r Z X Q g Q 2 F w I C h V U 0 Q p L D N 9 J n F 1 b 3 Q 7 L C Z x d W 9 0 O 1 N l Y 3 R p b 2 4 x L 1 R v c C B T X H U w M D I 2 U C A 1 M D A g Q 2 9 t c G F u a W V z I F J h b m t p b m c g Y n k g T W F y a 2 V 0 I E N h c C B h c y B v Z i B K Y W 4 g I D E s I D I w M j M g K D k p L 0 F 1 d G 9 S Z W 1 v d m V k Q 2 9 s d W 1 u c z E u e 0 N v d W 5 0 c n k s N H 0 m c X V v d D s s J n F 1 b 3 Q 7 U 2 V j d G l v b j E v V G 9 w I F N c d T A w M j Z Q I D U w M C B D b 2 1 w Y W 5 p Z X M g U m F u a 2 l u Z y B i e S B N Y X J r Z X Q g Q 2 F w I G F z I G 9 m I E p h b i A g M S w g M j A y M y A o O S k v Q X V 0 b 1 J l b W 9 2 Z W R D b 2 x 1 b W 5 z M S 5 7 U 2 V j d G 9 y L D V 9 J n F 1 b 3 Q 7 L C Z x d W 9 0 O 1 N l Y 3 R p b 2 4 x L 1 R v c C B T X H U w M D I 2 U C A 1 M D A g Q 2 9 t c G F u a W V z I F J h b m t p b m c g Y n k g T W F y a 2 V 0 I E N h c C B h c y B v Z i B K Y W 4 g I D E s I D I w M j M g K D k p L 0 F 1 d G 9 S Z W 1 v d m V k Q 2 9 s d W 1 u c z E u e 0 l u Z H V z d H J 5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3 A l M j B T J T I 2 U C U y M D U w M C U y M E N v b X B h b m l l c y U y M F J h b m t p b m c l M j B i e S U y M E 1 h c m t l d C U y M E N h c C U y M G F z J T I w b 2 Y l M j B K Y W 4 l M j A l M j A x J T J D J T I w M j A y M y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A l M j B T J T I 2 U C U y M D U w M C U y M E N v b X B h b m l l c y U y M F J h b m t p b m c l M j B i e S U y M E 1 h c m t l d C U y M E N h c C U y M G F z J T I w b 2 Y l M j B K Y W 4 l M j A l M j A x J T J D J T I w M j A y M y U y M C g 5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C U y M F M l M j Z Q J T I w N T A w J T I w Q 2 9 t c G F u a W V z J T I w U m F u a 2 l u Z y U y M G J 5 J T I w T W F y a 2 V 0 J T I w Q 2 F w J T I w Y X M l M j B v Z i U y M E p h b i U y M C U y M D E l M k M l M j A y M D I z J T I w K D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w J T I w U y U y N l A l M j A 1 M D A l M j B D b 2 1 w Y W 5 p Z X M l M j B S Y W 5 r a W 5 n J T I w Y n k l M j B N Y X J r Z X Q l M j B D Y X A l M j B h c y U y M G 9 m J T I w S m F u J T I w J T I w M S U y Q y U y M D I w M j M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z B U M T M 6 M j c 6 M D Q u N j Y y N D Y x N 1 o i I C 8 + P E V u d H J 5 I F R 5 c G U 9 I k Z p b G x D b 2 x 1 b W 5 U e X B l c y I g V m F s d W U 9 I n N B d 1 l H Q m d Z R 0 J n P T 0 i I C 8 + P E V u d H J 5 I F R 5 c G U 9 I k Z p b G x D b 2 x 1 b W 5 O Y W 1 l c y I g V m F s d W U 9 I n N b J n F 1 b 3 Q 7 U m F u a 2 l u Z y Z x d W 9 0 O y w m c X V v d D t D b 2 1 w Y W 5 5 J n F 1 b 3 Q 7 L C Z x d W 9 0 O 1 N 0 b 2 N r I F N 5 b W J v b C Z x d W 9 0 O y w m c X V v d D t N Y X J r Z X Q g Q 2 F w I C h V U 0 Q p J n F 1 b 3 Q 7 L C Z x d W 9 0 O 0 N v d W 5 0 c n k m c X V v d D s s J n F 1 b 3 Q 7 U 2 V j d G 9 y J n F 1 b 3 Q 7 L C Z x d W 9 0 O 0 l u Z H V z d H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w I F N c d T A w M j Z Q I D U w M C B D b 2 1 w Y W 5 p Z X M g U m F u a 2 l u Z y B i e S B N Y X J r Z X Q g Q 2 F w I G F z I G 9 m I E p h b i A g M S w g M j A y M y A o M T A p L 0 F 1 d G 9 S Z W 1 v d m V k Q 2 9 s d W 1 u c z E u e 1 J h b m t p b m c s M H 0 m c X V v d D s s J n F 1 b 3 Q 7 U 2 V j d G l v b j E v V G 9 w I F N c d T A w M j Z Q I D U w M C B D b 2 1 w Y W 5 p Z X M g U m F u a 2 l u Z y B i e S B N Y X J r Z X Q g Q 2 F w I G F z I G 9 m I E p h b i A g M S w g M j A y M y A o M T A p L 0 F 1 d G 9 S Z W 1 v d m V k Q 2 9 s d W 1 u c z E u e 0 N v b X B h b n k s M X 0 m c X V v d D s s J n F 1 b 3 Q 7 U 2 V j d G l v b j E v V G 9 w I F N c d T A w M j Z Q I D U w M C B D b 2 1 w Y W 5 p Z X M g U m F u a 2 l u Z y B i e S B N Y X J r Z X Q g Q 2 F w I G F z I G 9 m I E p h b i A g M S w g M j A y M y A o M T A p L 0 F 1 d G 9 S Z W 1 v d m V k Q 2 9 s d W 1 u c z E u e 1 N 0 b 2 N r I F N 5 b W J v b C w y f S Z x d W 9 0 O y w m c X V v d D t T Z W N 0 a W 9 u M S 9 U b 3 A g U 1 x 1 M D A y N l A g N T A w I E N v b X B h b m l l c y B S Y W 5 r a W 5 n I G J 5 I E 1 h c m t l d C B D Y X A g Y X M g b 2 Y g S m F u I C A x L C A y M D I z I C g x M C k v Q X V 0 b 1 J l b W 9 2 Z W R D b 2 x 1 b W 5 z M S 5 7 T W F y a 2 V 0 I E N h c C A o V V N E K S w z f S Z x d W 9 0 O y w m c X V v d D t T Z W N 0 a W 9 u M S 9 U b 3 A g U 1 x 1 M D A y N l A g N T A w I E N v b X B h b m l l c y B S Y W 5 r a W 5 n I G J 5 I E 1 h c m t l d C B D Y X A g Y X M g b 2 Y g S m F u I C A x L C A y M D I z I C g x M C k v Q X V 0 b 1 J l b W 9 2 Z W R D b 2 x 1 b W 5 z M S 5 7 Q 2 9 1 b n R y e S w 0 f S Z x d W 9 0 O y w m c X V v d D t T Z W N 0 a W 9 u M S 9 U b 3 A g U 1 x 1 M D A y N l A g N T A w I E N v b X B h b m l l c y B S Y W 5 r a W 5 n I G J 5 I E 1 h c m t l d C B D Y X A g Y X M g b 2 Y g S m F u I C A x L C A y M D I z I C g x M C k v Q X V 0 b 1 J l b W 9 2 Z W R D b 2 x 1 b W 5 z M S 5 7 U 2 V j d G 9 y L D V 9 J n F 1 b 3 Q 7 L C Z x d W 9 0 O 1 N l Y 3 R p b 2 4 x L 1 R v c C B T X H U w M D I 2 U C A 1 M D A g Q 2 9 t c G F u a W V z I F J h b m t p b m c g Y n k g T W F y a 2 V 0 I E N h c C B h c y B v Z i B K Y W 4 g I D E s I D I w M j M g K D E w K S 9 B d X R v U m V t b 3 Z l Z E N v b H V t b n M x L n t J b m R 1 c 3 R y e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b 3 A g U 1 x 1 M D A y N l A g N T A w I E N v b X B h b m l l c y B S Y W 5 r a W 5 n I G J 5 I E 1 h c m t l d C B D Y X A g Y X M g b 2 Y g S m F u I C A x L C A y M D I z I C g x M C k v Q X V 0 b 1 J l b W 9 2 Z W R D b 2 x 1 b W 5 z M S 5 7 U m F u a 2 l u Z y w w f S Z x d W 9 0 O y w m c X V v d D t T Z W N 0 a W 9 u M S 9 U b 3 A g U 1 x 1 M D A y N l A g N T A w I E N v b X B h b m l l c y B S Y W 5 r a W 5 n I G J 5 I E 1 h c m t l d C B D Y X A g Y X M g b 2 Y g S m F u I C A x L C A y M D I z I C g x M C k v Q X V 0 b 1 J l b W 9 2 Z W R D b 2 x 1 b W 5 z M S 5 7 Q 2 9 t c G F u e S w x f S Z x d W 9 0 O y w m c X V v d D t T Z W N 0 a W 9 u M S 9 U b 3 A g U 1 x 1 M D A y N l A g N T A w I E N v b X B h b m l l c y B S Y W 5 r a W 5 n I G J 5 I E 1 h c m t l d C B D Y X A g Y X M g b 2 Y g S m F u I C A x L C A y M D I z I C g x M C k v Q X V 0 b 1 J l b W 9 2 Z W R D b 2 x 1 b W 5 z M S 5 7 U 3 R v Y 2 s g U 3 l t Y m 9 s L D J 9 J n F 1 b 3 Q 7 L C Z x d W 9 0 O 1 N l Y 3 R p b 2 4 x L 1 R v c C B T X H U w M D I 2 U C A 1 M D A g Q 2 9 t c G F u a W V z I F J h b m t p b m c g Y n k g T W F y a 2 V 0 I E N h c C B h c y B v Z i B K Y W 4 g I D E s I D I w M j M g K D E w K S 9 B d X R v U m V t b 3 Z l Z E N v b H V t b n M x L n t N Y X J r Z X Q g Q 2 F w I C h V U 0 Q p L D N 9 J n F 1 b 3 Q 7 L C Z x d W 9 0 O 1 N l Y 3 R p b 2 4 x L 1 R v c C B T X H U w M D I 2 U C A 1 M D A g Q 2 9 t c G F u a W V z I F J h b m t p b m c g Y n k g T W F y a 2 V 0 I E N h c C B h c y B v Z i B K Y W 4 g I D E s I D I w M j M g K D E w K S 9 B d X R v U m V t b 3 Z l Z E N v b H V t b n M x L n t D b 3 V u d H J 5 L D R 9 J n F 1 b 3 Q 7 L C Z x d W 9 0 O 1 N l Y 3 R p b 2 4 x L 1 R v c C B T X H U w M D I 2 U C A 1 M D A g Q 2 9 t c G F u a W V z I F J h b m t p b m c g Y n k g T W F y a 2 V 0 I E N h c C B h c y B v Z i B K Y W 4 g I D E s I D I w M j M g K D E w K S 9 B d X R v U m V t b 3 Z l Z E N v b H V t b n M x L n t T Z W N 0 b 3 I s N X 0 m c X V v d D s s J n F 1 b 3 Q 7 U 2 V j d G l v b j E v V G 9 w I F N c d T A w M j Z Q I D U w M C B D b 2 1 w Y W 5 p Z X M g U m F u a 2 l u Z y B i e S B N Y X J r Z X Q g Q 2 F w I G F z I G 9 m I E p h b i A g M S w g M j A y M y A o M T A p L 0 F 1 d G 9 S Z W 1 v d m V k Q 2 9 s d W 1 u c z E u e 0 l u Z H V z d H J 5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3 A l M j B T J T I 2 U C U y M D U w M C U y M E N v b X B h b m l l c y U y M F J h b m t p b m c l M j B i e S U y M E 1 h c m t l d C U y M E N h c C U y M G F z J T I w b 2 Y l M j B K Y W 4 l M j A l M j A x J T J D J T I w M j A y M y U y M C g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w J T I w U y U y N l A l M j A 1 M D A l M j B D b 2 1 w Y W 5 p Z X M l M j B S Y W 5 r a W 5 n J T I w Y n k l M j B N Y X J r Z X Q l M j B D Y X A l M j B h c y U y M G 9 m J T I w S m F u J T I w J T I w M S U y Q y U y M D I w M j M l M j A o M T A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w J T I w U y U y N l A l M j A 1 M D A l M j B D b 2 1 w Y W 5 p Z X M l M j B S Y W 5 r a W 5 n J T I w Y n k l M j B N Y X J r Z X Q l M j B D Y X A l M j B h c y U y M G 9 m J T I w S m F u J T I w J T I w M S U y Q y U y M D I w M j M l M j A o M T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V G F i b G V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z B U M T M 6 N T E 6 N D Y u M D Y 2 O T E 1 N F o i I C 8 + P E V u d H J 5 I F R 5 c G U 9 I k Z p b G x D b 2 x 1 b W 5 U e X B l c y I g V m F s d W U 9 I n N B d 1 l H Q m d Z R 0 J n P T 0 i I C 8 + P E V u d H J 5 I F R 5 c G U 9 I k Z p b G x D b 2 x 1 b W 5 O Y W 1 l c y I g V m F s d W U 9 I n N b J n F 1 b 3 Q 7 U m F u a y Z x d W 9 0 O y w m c X V v d D t O Y W 1 l J n F 1 b 3 Q 7 L C Z x d W 9 0 O 0 1 h c m t l d C B D Y X A m c X V v d D s s J n F 1 b 3 Q 7 U H J p Y 2 U m c X V v d D s s J n F 1 b 3 Q 7 V G 9 k Y X k m c X V v d D s s J n F 1 b 3 Q 7 U H J p Y 2 U g K D M w I G R h e X M p J n F 1 b 3 Q 7 L C Z x d W 9 0 O 0 N v d W 5 0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F 1 d G 9 S Z W 1 v d m V k Q 2 9 s d W 1 u c z E u e 1 J h b m s s M H 0 m c X V v d D s s J n F 1 b 3 Q 7 U 2 V j d G l v b j E v V G F i b G U g M C 9 B d X R v U m V t b 3 Z l Z E N v b H V t b n M x L n t O Y W 1 l L D F 9 J n F 1 b 3 Q 7 L C Z x d W 9 0 O 1 N l Y 3 R p b 2 4 x L 1 R h Y m x l I D A v Q X V 0 b 1 J l b W 9 2 Z W R D b 2 x 1 b W 5 z M S 5 7 T W F y a 2 V 0 I E N h c C w y f S Z x d W 9 0 O y w m c X V v d D t T Z W N 0 a W 9 u M S 9 U Y W J s Z S A w L 0 F 1 d G 9 S Z W 1 v d m V k Q 2 9 s d W 1 u c z E u e 1 B y a W N l L D N 9 J n F 1 b 3 Q 7 L C Z x d W 9 0 O 1 N l Y 3 R p b 2 4 x L 1 R h Y m x l I D A v Q X V 0 b 1 J l b W 9 2 Z W R D b 2 x 1 b W 5 z M S 5 7 V G 9 k Y X k s N H 0 m c X V v d D s s J n F 1 b 3 Q 7 U 2 V j d G l v b j E v V G F i b G U g M C 9 B d X R v U m V t b 3 Z l Z E N v b H V t b n M x L n t Q c m l j Z S A o M z A g Z G F 5 c y k s N X 0 m c X V v d D s s J n F 1 b 3 Q 7 U 2 V j d G l v b j E v V G F i b G U g M C 9 B d X R v U m V t b 3 Z l Z E N v b H V t b n M x L n t D b 3 V u d H J 5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I D A v Q X V 0 b 1 J l b W 9 2 Z W R D b 2 x 1 b W 5 z M S 5 7 U m F u a y w w f S Z x d W 9 0 O y w m c X V v d D t T Z W N 0 a W 9 u M S 9 U Y W J s Z S A w L 0 F 1 d G 9 S Z W 1 v d m V k Q 2 9 s d W 1 u c z E u e 0 5 h b W U s M X 0 m c X V v d D s s J n F 1 b 3 Q 7 U 2 V j d G l v b j E v V G F i b G U g M C 9 B d X R v U m V t b 3 Z l Z E N v b H V t b n M x L n t N Y X J r Z X Q g Q 2 F w L D J 9 J n F 1 b 3 Q 7 L C Z x d W 9 0 O 1 N l Y 3 R p b 2 4 x L 1 R h Y m x l I D A v Q X V 0 b 1 J l b W 9 2 Z W R D b 2 x 1 b W 5 z M S 5 7 U H J p Y 2 U s M 3 0 m c X V v d D s s J n F 1 b 3 Q 7 U 2 V j d G l v b j E v V G F i b G U g M C 9 B d X R v U m V t b 3 Z l Z E N v b H V t b n M x L n t U b 2 R h e S w 0 f S Z x d W 9 0 O y w m c X V v d D t T Z W N 0 a W 9 u M S 9 U Y W J s Z S A w L 0 F 1 d G 9 S Z W 1 v d m V k Q 2 9 s d W 1 u c z E u e 1 B y a W N l I C g z M C B k Y X l z K S w 1 f S Z x d W 9 0 O y w m c X V v d D t T Z W N 0 a W 9 u M S 9 U Y W J s Z S A w L 0 F 1 d G 9 S Z W 1 v d m V k Q 2 9 s d W 1 u c z E u e 0 N v d W 5 0 c n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w M V Q x M D o 0 O D o 0 M S 4 w M z M 3 N j Y 3 W i I g L z 4 8 R W 5 0 c n k g V H l w Z T 0 i R m l s b E N v b H V t b l R 5 c G V z I i B W Y W x 1 Z T 0 i c 0 J n W U d C Z 1 l H Q m d Z R 0 J n W U c i I C 8 + P E V u d H J 5 I F R 5 c G U 9 I k Z p b G x D b 2 x 1 b W 5 O Y W 1 l c y I g V m F s d W U 9 I n N b J n F 1 b 3 Q 7 Q 2 9 s d W 1 u M S Z x d W 9 0 O y w m c X V v d D t D b 2 1 w Y W 5 5 J n F 1 b 3 Q 7 L C Z x d W 9 0 O 0 x h c 3 Q g U H J p Y 2 U m c X V v d D s s J n F 1 b 3 Q 7 N 0 Q g U m V 0 d X J u J n F 1 b 3 Q 7 L C Z x d W 9 0 O z F Z I F J l d H V y b i Z x d W 9 0 O y w m c X V v d D t N Y X J r Z X Q g Q 2 F w J n F 1 b 3 Q 7 L C Z x d W 9 0 O 0 F u Y W x 5 c 3 R z I F R h c m d l d C Z x d W 9 0 O y w m c X V v d D t W Y W x 1 Y X R p b 2 4 m c X V v d D s s J n F 1 b 3 Q 7 R 3 J v d 3 R o J n F 1 b 3 Q 7 L C Z x d W 9 0 O 0 R p d i B Z a W V s Z C Z x d W 9 0 O y w m c X V v d D t J b m R 1 c 3 R y e S Z x d W 9 0 O y w m c X V v d D s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I p L 0 F 1 d G 9 S Z W 1 v d m V k Q 2 9 s d W 1 u c z E u e 0 N v b H V t b j E s M H 0 m c X V v d D s s J n F 1 b 3 Q 7 U 2 V j d G l v b j E v V G F i b G U g M C A o M i k v Q X V 0 b 1 J l b W 9 2 Z W R D b 2 x 1 b W 5 z M S 5 7 Q 2 9 t c G F u e S w x f S Z x d W 9 0 O y w m c X V v d D t T Z W N 0 a W 9 u M S 9 U Y W J s Z S A w I C g y K S 9 B d X R v U m V t b 3 Z l Z E N v b H V t b n M x L n t M Y X N 0 I F B y a W N l L D J 9 J n F 1 b 3 Q 7 L C Z x d W 9 0 O 1 N l Y 3 R p b 2 4 x L 1 R h Y m x l I D A g K D I p L 0 F 1 d G 9 S Z W 1 v d m V k Q 2 9 s d W 1 u c z E u e z d E I F J l d H V y b i w z f S Z x d W 9 0 O y w m c X V v d D t T Z W N 0 a W 9 u M S 9 U Y W J s Z S A w I C g y K S 9 B d X R v U m V t b 3 Z l Z E N v b H V t b n M x L n s x W S B S Z X R 1 c m 4 s N H 0 m c X V v d D s s J n F 1 b 3 Q 7 U 2 V j d G l v b j E v V G F i b G U g M C A o M i k v Q X V 0 b 1 J l b W 9 2 Z W R D b 2 x 1 b W 5 z M S 5 7 T W F y a 2 V 0 I E N h c C w 1 f S Z x d W 9 0 O y w m c X V v d D t T Z W N 0 a W 9 u M S 9 U Y W J s Z S A w I C g y K S 9 B d X R v U m V t b 3 Z l Z E N v b H V t b n M x L n t B b m F s e X N 0 c y B U Y X J n Z X Q s N n 0 m c X V v d D s s J n F 1 b 3 Q 7 U 2 V j d G l v b j E v V G F i b G U g M C A o M i k v Q X V 0 b 1 J l b W 9 2 Z W R D b 2 x 1 b W 5 z M S 5 7 V m F s d W F 0 a W 9 u L D d 9 J n F 1 b 3 Q 7 L C Z x d W 9 0 O 1 N l Y 3 R p b 2 4 x L 1 R h Y m x l I D A g K D I p L 0 F 1 d G 9 S Z W 1 v d m V k Q 2 9 s d W 1 u c z E u e 0 d y b 3 d 0 a C w 4 f S Z x d W 9 0 O y w m c X V v d D t T Z W N 0 a W 9 u M S 9 U Y W J s Z S A w I C g y K S 9 B d X R v U m V t b 3 Z l Z E N v b H V t b n M x L n t E a X Y g W W l l b G Q s O X 0 m c X V v d D s s J n F 1 b 3 Q 7 U 2 V j d G l v b j E v V G F i b G U g M C A o M i k v Q X V 0 b 1 J l b W 9 2 Z W R D b 2 x 1 b W 5 z M S 5 7 S W 5 k d X N 0 c n k s M T B 9 J n F 1 b 3 Q 7 L C Z x d W 9 0 O 1 N l Y 3 R p b 2 4 x L 1 R h Y m x l I D A g K D I p L 0 F 1 d G 9 S Z W 1 v d m V k Q 2 9 s d W 1 u c z E u e z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Y W J s Z S A w I C g y K S 9 B d X R v U m V t b 3 Z l Z E N v b H V t b n M x L n t D b 2 x 1 b W 4 x L D B 9 J n F 1 b 3 Q 7 L C Z x d W 9 0 O 1 N l Y 3 R p b 2 4 x L 1 R h Y m x l I D A g K D I p L 0 F 1 d G 9 S Z W 1 v d m V k Q 2 9 s d W 1 u c z E u e 0 N v b X B h b n k s M X 0 m c X V v d D s s J n F 1 b 3 Q 7 U 2 V j d G l v b j E v V G F i b G U g M C A o M i k v Q X V 0 b 1 J l b W 9 2 Z W R D b 2 x 1 b W 5 z M S 5 7 T G F z d C B Q c m l j Z S w y f S Z x d W 9 0 O y w m c X V v d D t T Z W N 0 a W 9 u M S 9 U Y W J s Z S A w I C g y K S 9 B d X R v U m V t b 3 Z l Z E N v b H V t b n M x L n s 3 R C B S Z X R 1 c m 4 s M 3 0 m c X V v d D s s J n F 1 b 3 Q 7 U 2 V j d G l v b j E v V G F i b G U g M C A o M i k v Q X V 0 b 1 J l b W 9 2 Z W R D b 2 x 1 b W 5 z M S 5 7 M V k g U m V 0 d X J u L D R 9 J n F 1 b 3 Q 7 L C Z x d W 9 0 O 1 N l Y 3 R p b 2 4 x L 1 R h Y m x l I D A g K D I p L 0 F 1 d G 9 S Z W 1 v d m V k Q 2 9 s d W 1 u c z E u e 0 1 h c m t l d C B D Y X A s N X 0 m c X V v d D s s J n F 1 b 3 Q 7 U 2 V j d G l v b j E v V G F i b G U g M C A o M i k v Q X V 0 b 1 J l b W 9 2 Z W R D b 2 x 1 b W 5 z M S 5 7 Q W 5 h b H l z d H M g V G F y Z 2 V 0 L D Z 9 J n F 1 b 3 Q 7 L C Z x d W 9 0 O 1 N l Y 3 R p b 2 4 x L 1 R h Y m x l I D A g K D I p L 0 F 1 d G 9 S Z W 1 v d m V k Q 2 9 s d W 1 u c z E u e 1 Z h b H V h d G l v b i w 3 f S Z x d W 9 0 O y w m c X V v d D t T Z W N 0 a W 9 u M S 9 U Y W J s Z S A w I C g y K S 9 B d X R v U m V t b 3 Z l Z E N v b H V t b n M x L n t H c m 9 3 d G g s O H 0 m c X V v d D s s J n F 1 b 3 Q 7 U 2 V j d G l v b j E v V G F i b G U g M C A o M i k v Q X V 0 b 1 J l b W 9 2 Z W R D b 2 x 1 b W 5 z M S 5 7 R G l 2 I F l p Z W x k L D l 9 J n F 1 b 3 Q 7 L C Z x d W 9 0 O 1 N l Y 3 R p b 2 4 x L 1 R h Y m x l I D A g K D I p L 0 F 1 d G 9 S Z W 1 v d m V k Q 2 9 s d W 1 u c z E u e 0 l u Z H V z d H J 5 L D E w f S Z x d W 9 0 O y w m c X V v d D t T Z W N 0 a W 9 u M S 9 U Y W J s Z S A w I C g y K S 9 B d X R v U m V t b 3 Z l Z E N v b H V t b n M x L n s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L d I 9 l v E N T L D p x I q T S h d J A A A A A A I A A A A A A B B m A A A A A Q A A I A A A A G K s h g A B V w d J d A J g q R A a K F h V s J l B q g + H 8 7 T j w 2 y s r B z b A A A A A A 6 A A A A A A g A A I A A A A H P / q X O 3 r e H k g M B R W d I q J n 2 R S P i 4 J F 3 e T n O b R 6 D c E C s T U A A A A F L X t 0 j p s F o 3 F Q 7 9 J 5 V a + / I W a Y p c R E S W m 8 J a y i G 5 1 v n Z M 4 8 O V 4 n s q C e Y j x 6 u d L G q H K E P q / c L R V s h C o R + 8 3 i U M z w i 9 P f 5 i D B R i b q c w E z / m W 7 4 Q A A A A K M k I G r Y u R P C H w E f Y T e u 0 L 3 V s B t 8 g m i 1 R 3 E R q s g u D t a / X / O 1 H s F I 0 a m k 6 J K l S u J 4 p l q r L w f 5 J p f k I w I 3 w X d j 3 q Y = < / D a t a M a s h u p > 
</file>

<file path=customXml/itemProps1.xml><?xml version="1.0" encoding="utf-8"?>
<ds:datastoreItem xmlns:ds="http://schemas.openxmlformats.org/officeDocument/2006/customXml" ds:itemID="{D33D8B79-5A66-4561-A52C-95D90ACFD7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Dashboard</vt:lpstr>
      <vt:lpstr>Cost of Living</vt:lpstr>
      <vt:lpstr> S&amp;P 500  Market Cap</vt:lpstr>
      <vt:lpstr>UK ftse 100</vt:lpstr>
      <vt:lpstr>ASX top 50 Companies</vt:lpstr>
      <vt:lpstr>ASX 50 CEOS</vt:lpstr>
      <vt:lpstr>JSE top 40</vt:lpstr>
      <vt:lpstr>Resources</vt:lpstr>
      <vt:lpstr>Pivot Tables</vt:lpstr>
      <vt:lpstr>Formulas</vt:lpstr>
      <vt:lpstr>AUS_ZAR</vt:lpstr>
      <vt:lpstr>AUSworker_localcurrency_median</vt:lpstr>
      <vt:lpstr>GBP_ZAR</vt:lpstr>
      <vt:lpstr>Relative_AUS</vt:lpstr>
      <vt:lpstr>Relative_UK</vt:lpstr>
      <vt:lpstr>Relative_USA</vt:lpstr>
      <vt:lpstr>SAworker_median</vt:lpstr>
      <vt:lpstr>UKworker_localcurrency_median</vt:lpstr>
      <vt:lpstr>US_worker_localcurrency_median</vt:lpstr>
      <vt:lpstr>USD_ZAR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Zaahid Allie</dc:creator>
  <cp:lastModifiedBy>Zaahid Allie</cp:lastModifiedBy>
  <dcterms:created xsi:type="dcterms:W3CDTF">2023-06-28T13:58:10Z</dcterms:created>
  <dcterms:modified xsi:type="dcterms:W3CDTF">2023-07-02T15:56:44Z</dcterms:modified>
</cp:coreProperties>
</file>