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Daniya Ghoshal\Desktop\Acad\DA PRJ\StockSmarts\"/>
    </mc:Choice>
  </mc:AlternateContent>
  <xr:revisionPtr revIDLastSave="0" documentId="13_ncr:1_{4E066343-6BBD-4354-A9D8-6B868C726B20}" xr6:coauthVersionLast="47" xr6:coauthVersionMax="47" xr10:uidLastSave="{00000000-0000-0000-0000-000000000000}"/>
  <bookViews>
    <workbookView xWindow="-108" yWindow="-108" windowWidth="23256" windowHeight="12456" firstSheet="1" activeTab="1" xr2:uid="{34A96569-6AF6-4BC9-9369-8F4945696D96}"/>
  </bookViews>
  <sheets>
    <sheet name="Raw_Data" sheetId="3" r:id="rId1"/>
    <sheet name="Clean_Data" sheetId="1" r:id="rId2"/>
    <sheet name="Pivot_Analysis" sheetId="7" r:id="rId3"/>
    <sheet name="KPI Pivots" sheetId="11" r:id="rId4"/>
    <sheet name="Dashboard" sheetId="5" r:id="rId5"/>
  </sheets>
  <definedNames>
    <definedName name="_xlcn.WorksheetConnection_SalesProfitabilityAnalysis.xlsxTable_ExternalData_11" hidden="1">WORKBOOK1</definedName>
    <definedName name="_xlcn.WorksheetConnection_SalesProfitabilityAnalysis.xlsxTable11" hidden="1">bw[]</definedName>
    <definedName name="Slicer_Category">#N/A</definedName>
    <definedName name="Slicer_Category_Clean">#N/A</definedName>
    <definedName name="Slicer_Expiry_Risk_Level">#N/A</definedName>
    <definedName name="Slicer_Supplier_Name_Clean">#N/A</definedName>
    <definedName name="Slicer_Table1_Expiry_Risk_Level">#N/A</definedName>
    <definedName name="Slicer_Warehouse_Location">#N/A</definedName>
  </definedNames>
  <calcPr calcId="191029"/>
  <pivotCaches>
    <pivotCache cacheId="0" r:id="rId6"/>
    <pivotCache cacheId="1" r:id="rId7"/>
    <pivotCache cacheId="2" r:id="rId8"/>
    <pivotCache cacheId="3" r:id="rId9"/>
    <pivotCache cacheId="8" r:id="rId10"/>
    <pivotCache cacheId="9" r:id="rId11"/>
    <pivotCache cacheId="10" r:id="rId12"/>
    <pivotCache cacheId="12" r:id="rId13"/>
    <pivotCache cacheId="13" r:id="rId14"/>
    <pivotCache cacheId="14" r:id="rId15"/>
    <pivotCache cacheId="15" r:id="rId16"/>
    <pivotCache cacheId="16" r:id="rId17"/>
    <pivotCache cacheId="17" r:id="rId18"/>
    <pivotCache cacheId="18" r:id="rId19"/>
    <pivotCache cacheId="19" r:id="rId20"/>
    <pivotCache cacheId="20" r:id="rId21"/>
    <pivotCache cacheId="21" r:id="rId22"/>
    <pivotCache cacheId="22" r:id="rId23"/>
    <pivotCache cacheId="36" r:id="rId24"/>
    <pivotCache cacheId="37" r:id="rId25"/>
    <pivotCache cacheId="38" r:id="rId26"/>
    <pivotCache cacheId="39" r:id="rId27"/>
    <pivotCache cacheId="46" r:id="rId28"/>
  </pivotCaches>
  <extLst>
    <ext xmlns:x14="http://schemas.microsoft.com/office/spreadsheetml/2009/9/main" uri="{876F7934-8845-4945-9796-88D515C7AA90}">
      <x14:pivotCaches>
        <pivotCache cacheId="23"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 &amp; Profitability Analysis.xlsx!Table1"/>
          <x15:modelTable id="Table_ExternalData_1" name="Table_ExternalData_1" connection="WorksheetConnection_Sales &amp; Profitability Analysis.xlsx!Table_ExternalData_1"/>
        </x15:modelTables>
        <x15:extLst>
          <ext xmlns:x16="http://schemas.microsoft.com/office/spreadsheetml/2014/11/main" uri="{9835A34E-60A6-4A7C-AAB8-D5F71C897F49}">
            <x16:modelTimeGroupings>
              <x16:modelTimeGrouping tableName="Table_ExternalData_1" columnName="Table1[Date_Received]" columnId="Table1 Date_Received">
                <x16:calculatedTimeColumn columnName="Table1[Date_Received] (Year)" columnId="Table1 Date_Received  (Year)" contentType="years" isSelected="1"/>
                <x16:calculatedTimeColumn columnName="Table1[Date_Received] (Quarter)" columnId="Table1 Date_Received  (Quarter)" contentType="quarters" isSelected="1"/>
                <x16:calculatedTimeColumn columnName="Table1[Date_Received] (Month Index)" columnId="Table1 Date_Received  (Month Index)" contentType="monthsindex" isSelected="1"/>
                <x16:calculatedTimeColumn columnName="Table1[Date_Received] (Month)" columnId="Table1 Date_Receiv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 i="11" l="1"/>
  <c r="S4" i="11"/>
  <c r="H7" i="11"/>
  <c r="G7" i="11"/>
  <c r="F7" i="11"/>
  <c r="A12" i="11"/>
  <c r="A8" i="11" a="1"/>
  <c r="A8" i="11" s="1"/>
  <c r="X2" i="1"/>
  <c r="U2" i="1"/>
  <c r="Y11" i="1" l="1"/>
  <c r="R2" i="1"/>
  <c r="AA3" i="1"/>
  <c r="Z3" i="1"/>
  <c r="Y6" i="1"/>
  <c r="X5"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R8" i="1"/>
  <c r="K13" i="1"/>
  <c r="Z201" i="1"/>
  <c r="Z2"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R3" i="1"/>
  <c r="R4" i="1"/>
  <c r="R5" i="1"/>
  <c r="R6" i="1"/>
  <c r="R7"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Q2" i="1"/>
  <c r="Y3" i="1"/>
  <c r="Y4" i="1"/>
  <c r="Y5" i="1"/>
  <c r="Y7" i="1"/>
  <c r="Y8" i="1"/>
  <c r="Y9" i="1"/>
  <c r="Y10"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 i="1"/>
  <c r="K3" i="1"/>
  <c r="K4" i="1"/>
  <c r="K5" i="1"/>
  <c r="K6" i="1"/>
  <c r="K7" i="1"/>
  <c r="K8" i="1"/>
  <c r="AC8" i="1" s="1"/>
  <c r="K9" i="1"/>
  <c r="K10" i="1"/>
  <c r="K11" i="1"/>
  <c r="K12" i="1"/>
  <c r="AC13" i="1"/>
  <c r="K14" i="1"/>
  <c r="K15" i="1"/>
  <c r="K16" i="1"/>
  <c r="K17" i="1"/>
  <c r="AC17" i="1" s="1"/>
  <c r="K18" i="1"/>
  <c r="K19" i="1"/>
  <c r="K20" i="1"/>
  <c r="K21" i="1"/>
  <c r="K22" i="1"/>
  <c r="K23" i="1"/>
  <c r="K24" i="1"/>
  <c r="K25" i="1"/>
  <c r="K26" i="1"/>
  <c r="K27" i="1"/>
  <c r="K28" i="1"/>
  <c r="K29" i="1"/>
  <c r="K30" i="1"/>
  <c r="K31" i="1"/>
  <c r="K32" i="1"/>
  <c r="K33" i="1"/>
  <c r="AC33" i="1" s="1"/>
  <c r="K34" i="1"/>
  <c r="K35" i="1"/>
  <c r="K36" i="1"/>
  <c r="K37" i="1"/>
  <c r="AC37" i="1" s="1"/>
  <c r="K38" i="1"/>
  <c r="K39" i="1"/>
  <c r="K40" i="1"/>
  <c r="K41" i="1"/>
  <c r="K42" i="1"/>
  <c r="K43" i="1"/>
  <c r="K44" i="1"/>
  <c r="K45" i="1"/>
  <c r="K46" i="1"/>
  <c r="K47" i="1"/>
  <c r="K48" i="1"/>
  <c r="K49" i="1"/>
  <c r="K50" i="1"/>
  <c r="K51" i="1"/>
  <c r="K52" i="1"/>
  <c r="K53" i="1"/>
  <c r="AC53" i="1" s="1"/>
  <c r="K54" i="1"/>
  <c r="K55" i="1"/>
  <c r="K56" i="1"/>
  <c r="K57" i="1"/>
  <c r="AC57" i="1" s="1"/>
  <c r="K58" i="1"/>
  <c r="K59" i="1"/>
  <c r="K60" i="1"/>
  <c r="K61" i="1"/>
  <c r="K62" i="1"/>
  <c r="K63" i="1"/>
  <c r="K64" i="1"/>
  <c r="K65" i="1"/>
  <c r="K66" i="1"/>
  <c r="K67" i="1"/>
  <c r="K68" i="1"/>
  <c r="K69" i="1"/>
  <c r="K70" i="1"/>
  <c r="K71" i="1"/>
  <c r="K72" i="1"/>
  <c r="K73" i="1"/>
  <c r="AC73" i="1" s="1"/>
  <c r="K74" i="1"/>
  <c r="K75" i="1"/>
  <c r="K76" i="1"/>
  <c r="K77" i="1"/>
  <c r="AC77" i="1" s="1"/>
  <c r="K78" i="1"/>
  <c r="K79" i="1"/>
  <c r="K80" i="1"/>
  <c r="K81" i="1"/>
  <c r="K82" i="1"/>
  <c r="K83" i="1"/>
  <c r="K84" i="1"/>
  <c r="K85" i="1"/>
  <c r="K86" i="1"/>
  <c r="K87" i="1"/>
  <c r="K88" i="1"/>
  <c r="K89" i="1"/>
  <c r="K90" i="1"/>
  <c r="K91" i="1"/>
  <c r="K92" i="1"/>
  <c r="K93" i="1"/>
  <c r="AC93" i="1" s="1"/>
  <c r="K94" i="1"/>
  <c r="K95" i="1"/>
  <c r="K96" i="1"/>
  <c r="K97" i="1"/>
  <c r="AC97" i="1" s="1"/>
  <c r="K98" i="1"/>
  <c r="K99" i="1"/>
  <c r="K100" i="1"/>
  <c r="K101" i="1"/>
  <c r="K102" i="1"/>
  <c r="K103" i="1"/>
  <c r="K104" i="1"/>
  <c r="K105" i="1"/>
  <c r="K106" i="1"/>
  <c r="K107" i="1"/>
  <c r="K108" i="1"/>
  <c r="K109" i="1"/>
  <c r="K110" i="1"/>
  <c r="K111" i="1"/>
  <c r="K112" i="1"/>
  <c r="K113" i="1"/>
  <c r="AC113" i="1" s="1"/>
  <c r="K114" i="1"/>
  <c r="K115" i="1"/>
  <c r="K116" i="1"/>
  <c r="K117" i="1"/>
  <c r="AC117" i="1" s="1"/>
  <c r="K118" i="1"/>
  <c r="K119" i="1"/>
  <c r="K120" i="1"/>
  <c r="K121" i="1"/>
  <c r="K122" i="1"/>
  <c r="K123" i="1"/>
  <c r="K124" i="1"/>
  <c r="K125" i="1"/>
  <c r="K126" i="1"/>
  <c r="K127" i="1"/>
  <c r="K128" i="1"/>
  <c r="K129" i="1"/>
  <c r="K130" i="1"/>
  <c r="K131" i="1"/>
  <c r="K132" i="1"/>
  <c r="K133" i="1"/>
  <c r="AC133" i="1" s="1"/>
  <c r="K134" i="1"/>
  <c r="K135" i="1"/>
  <c r="K136" i="1"/>
  <c r="K137" i="1"/>
  <c r="AC137" i="1" s="1"/>
  <c r="K138" i="1"/>
  <c r="K139" i="1"/>
  <c r="K140" i="1"/>
  <c r="K141" i="1"/>
  <c r="K142" i="1"/>
  <c r="K143" i="1"/>
  <c r="K144" i="1"/>
  <c r="K145" i="1"/>
  <c r="K146" i="1"/>
  <c r="K147" i="1"/>
  <c r="K148" i="1"/>
  <c r="K149" i="1"/>
  <c r="K150" i="1"/>
  <c r="K151" i="1"/>
  <c r="K152" i="1"/>
  <c r="K153" i="1"/>
  <c r="AC153" i="1" s="1"/>
  <c r="K154" i="1"/>
  <c r="K155" i="1"/>
  <c r="K156" i="1"/>
  <c r="K157" i="1"/>
  <c r="K158" i="1"/>
  <c r="K159" i="1"/>
  <c r="K160" i="1"/>
  <c r="K161" i="1"/>
  <c r="K162" i="1"/>
  <c r="K163" i="1"/>
  <c r="K164" i="1"/>
  <c r="K165" i="1"/>
  <c r="K166" i="1"/>
  <c r="K167" i="1"/>
  <c r="K168" i="1"/>
  <c r="K169" i="1"/>
  <c r="K170" i="1"/>
  <c r="K171" i="1"/>
  <c r="K172" i="1"/>
  <c r="K173" i="1"/>
  <c r="AC173" i="1" s="1"/>
  <c r="K174" i="1"/>
  <c r="K175" i="1"/>
  <c r="K176" i="1"/>
  <c r="K177" i="1"/>
  <c r="K178" i="1"/>
  <c r="K179" i="1"/>
  <c r="K180" i="1"/>
  <c r="K181" i="1"/>
  <c r="K182" i="1"/>
  <c r="K183" i="1"/>
  <c r="K184" i="1"/>
  <c r="K185" i="1"/>
  <c r="K186" i="1"/>
  <c r="K187" i="1"/>
  <c r="K188" i="1"/>
  <c r="K189" i="1"/>
  <c r="K190" i="1"/>
  <c r="K191" i="1"/>
  <c r="K192" i="1"/>
  <c r="K193" i="1"/>
  <c r="AC193" i="1" s="1"/>
  <c r="K194" i="1"/>
  <c r="K195" i="1"/>
  <c r="K196" i="1"/>
  <c r="K197" i="1"/>
  <c r="K198" i="1"/>
  <c r="K199" i="1"/>
  <c r="K200" i="1"/>
  <c r="K201" i="1"/>
  <c r="K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 i="1"/>
  <c r="AA152" i="1"/>
  <c r="AD152" i="1" s="1"/>
  <c r="AA192" i="1"/>
  <c r="AD192" i="1" s="1"/>
  <c r="X29" i="1"/>
  <c r="X32" i="1"/>
  <c r="X34" i="1"/>
  <c r="X35" i="1"/>
  <c r="X58" i="1"/>
  <c r="X114" i="1"/>
  <c r="X139" i="1"/>
  <c r="X149" i="1"/>
  <c r="X150" i="1"/>
  <c r="X157" i="1"/>
  <c r="W15" i="1"/>
  <c r="W29" i="1"/>
  <c r="W30" i="1"/>
  <c r="W32" i="1"/>
  <c r="W110" i="1"/>
  <c r="W114" i="1"/>
  <c r="W115" i="1"/>
  <c r="W190" i="1"/>
  <c r="W194" i="1"/>
  <c r="W195" i="1"/>
  <c r="W196" i="1"/>
  <c r="AA2" i="1"/>
  <c r="AD2" i="1" s="1"/>
  <c r="Q3" i="1"/>
  <c r="Q4" i="1"/>
  <c r="Q5" i="1"/>
  <c r="AA5" i="1" s="1"/>
  <c r="AD5" i="1" s="1"/>
  <c r="Q6" i="1"/>
  <c r="Q7" i="1"/>
  <c r="Q8" i="1"/>
  <c r="AA8" i="1" s="1"/>
  <c r="AD8" i="1" s="1"/>
  <c r="Q9" i="1"/>
  <c r="Q10" i="1"/>
  <c r="Q11" i="1"/>
  <c r="AA11" i="1" s="1"/>
  <c r="AD11" i="1" s="1"/>
  <c r="Q12" i="1"/>
  <c r="Q13" i="1"/>
  <c r="AA13" i="1" s="1"/>
  <c r="AD13" i="1" s="1"/>
  <c r="Q14" i="1"/>
  <c r="AA14" i="1" s="1"/>
  <c r="AD14" i="1" s="1"/>
  <c r="Q15" i="1"/>
  <c r="AA15" i="1" s="1"/>
  <c r="AD15" i="1" s="1"/>
  <c r="Q16" i="1"/>
  <c r="AA16" i="1" s="1"/>
  <c r="AD16" i="1" s="1"/>
  <c r="Q17" i="1"/>
  <c r="AA17" i="1" s="1"/>
  <c r="AD17" i="1" s="1"/>
  <c r="Q18" i="1"/>
  <c r="AA18" i="1" s="1"/>
  <c r="AD18" i="1" s="1"/>
  <c r="Q19" i="1"/>
  <c r="Q20" i="1"/>
  <c r="Q21" i="1"/>
  <c r="AA21" i="1" s="1"/>
  <c r="AD21" i="1" s="1"/>
  <c r="Q22" i="1"/>
  <c r="AA22" i="1" s="1"/>
  <c r="AD22" i="1" s="1"/>
  <c r="Q23" i="1"/>
  <c r="Q24" i="1"/>
  <c r="Q25" i="1"/>
  <c r="AA25" i="1" s="1"/>
  <c r="AD25" i="1" s="1"/>
  <c r="Q26" i="1"/>
  <c r="Q27" i="1"/>
  <c r="Q28" i="1"/>
  <c r="AA28" i="1" s="1"/>
  <c r="AD28" i="1" s="1"/>
  <c r="Q29" i="1"/>
  <c r="Q30" i="1"/>
  <c r="Q31" i="1"/>
  <c r="AA31" i="1" s="1"/>
  <c r="AD31" i="1" s="1"/>
  <c r="Q32" i="1"/>
  <c r="Q33" i="1"/>
  <c r="AA33" i="1" s="1"/>
  <c r="AD33" i="1" s="1"/>
  <c r="Q34" i="1"/>
  <c r="Q35" i="1"/>
  <c r="Q36" i="1"/>
  <c r="Q37" i="1"/>
  <c r="Q38" i="1"/>
  <c r="Q39" i="1"/>
  <c r="Q40" i="1"/>
  <c r="Q41" i="1"/>
  <c r="AA41" i="1" s="1"/>
  <c r="AD41" i="1" s="1"/>
  <c r="Q42" i="1"/>
  <c r="AA42" i="1" s="1"/>
  <c r="AD42" i="1" s="1"/>
  <c r="Q43" i="1"/>
  <c r="Q44" i="1"/>
  <c r="Q45" i="1"/>
  <c r="AA45" i="1" s="1"/>
  <c r="AD45" i="1" s="1"/>
  <c r="Q46" i="1"/>
  <c r="AA46" i="1" s="1"/>
  <c r="AD46" i="1" s="1"/>
  <c r="Q47" i="1"/>
  <c r="Q48" i="1"/>
  <c r="AA48" i="1" s="1"/>
  <c r="AD48" i="1" s="1"/>
  <c r="Q49" i="1"/>
  <c r="AA49" i="1" s="1"/>
  <c r="AD49" i="1" s="1"/>
  <c r="Q50" i="1"/>
  <c r="Q51" i="1"/>
  <c r="AA51" i="1" s="1"/>
  <c r="AD51" i="1" s="1"/>
  <c r="Q52" i="1"/>
  <c r="Q53" i="1"/>
  <c r="AA53" i="1" s="1"/>
  <c r="AD53" i="1" s="1"/>
  <c r="Q54" i="1"/>
  <c r="AA54" i="1" s="1"/>
  <c r="AD54" i="1" s="1"/>
  <c r="Q55" i="1"/>
  <c r="AA55" i="1" s="1"/>
  <c r="AD55" i="1" s="1"/>
  <c r="Q56" i="1"/>
  <c r="Q57" i="1"/>
  <c r="Q58" i="1"/>
  <c r="Q59" i="1"/>
  <c r="Q60" i="1"/>
  <c r="Q61" i="1"/>
  <c r="AA61" i="1" s="1"/>
  <c r="AD61" i="1" s="1"/>
  <c r="Q62" i="1"/>
  <c r="Q63" i="1"/>
  <c r="Q64" i="1"/>
  <c r="Q65" i="1"/>
  <c r="AA65" i="1" s="1"/>
  <c r="AD65" i="1" s="1"/>
  <c r="Q66" i="1"/>
  <c r="AA66" i="1" s="1"/>
  <c r="AD66" i="1" s="1"/>
  <c r="Q67" i="1"/>
  <c r="Q68" i="1"/>
  <c r="AA68" i="1" s="1"/>
  <c r="AD68" i="1" s="1"/>
  <c r="Q69" i="1"/>
  <c r="Q70" i="1"/>
  <c r="Q71" i="1"/>
  <c r="AA71" i="1" s="1"/>
  <c r="AD71" i="1" s="1"/>
  <c r="Q72" i="1"/>
  <c r="Q73" i="1"/>
  <c r="AA73" i="1" s="1"/>
  <c r="AD73" i="1" s="1"/>
  <c r="Q74" i="1"/>
  <c r="AA74" i="1" s="1"/>
  <c r="AD74" i="1" s="1"/>
  <c r="Q75" i="1"/>
  <c r="AA75" i="1" s="1"/>
  <c r="AD75" i="1" s="1"/>
  <c r="Q76" i="1"/>
  <c r="AA76" i="1" s="1"/>
  <c r="AD76" i="1" s="1"/>
  <c r="Q77" i="1"/>
  <c r="AA77" i="1" s="1"/>
  <c r="AD77" i="1" s="1"/>
  <c r="Q78" i="1"/>
  <c r="AA78" i="1" s="1"/>
  <c r="AD78" i="1" s="1"/>
  <c r="Q79" i="1"/>
  <c r="Q80" i="1"/>
  <c r="Q81" i="1"/>
  <c r="AA81" i="1" s="1"/>
  <c r="AD81" i="1" s="1"/>
  <c r="Q82" i="1"/>
  <c r="AA82" i="1" s="1"/>
  <c r="AD82" i="1" s="1"/>
  <c r="Q83" i="1"/>
  <c r="Q84" i="1"/>
  <c r="Q85" i="1"/>
  <c r="AA85" i="1" s="1"/>
  <c r="AD85" i="1" s="1"/>
  <c r="Q86" i="1"/>
  <c r="AA86" i="1" s="1"/>
  <c r="AD86" i="1" s="1"/>
  <c r="Q87" i="1"/>
  <c r="Q88" i="1"/>
  <c r="AA88" i="1" s="1"/>
  <c r="AD88" i="1" s="1"/>
  <c r="Q89" i="1"/>
  <c r="Q90" i="1"/>
  <c r="Q91" i="1"/>
  <c r="AA91" i="1" s="1"/>
  <c r="AD91" i="1" s="1"/>
  <c r="Q92" i="1"/>
  <c r="Q93" i="1"/>
  <c r="AA93" i="1" s="1"/>
  <c r="AD93" i="1" s="1"/>
  <c r="Q94" i="1"/>
  <c r="Q95" i="1"/>
  <c r="Q96" i="1"/>
  <c r="Q97" i="1"/>
  <c r="Q98" i="1"/>
  <c r="Q99" i="1"/>
  <c r="Q100" i="1"/>
  <c r="Q101" i="1"/>
  <c r="AA101" i="1" s="1"/>
  <c r="AD101" i="1" s="1"/>
  <c r="Q102" i="1"/>
  <c r="Q103" i="1"/>
  <c r="Q104" i="1"/>
  <c r="Q105" i="1"/>
  <c r="AA105" i="1" s="1"/>
  <c r="AD105" i="1" s="1"/>
  <c r="Q106" i="1"/>
  <c r="AA106" i="1" s="1"/>
  <c r="AD106" i="1" s="1"/>
  <c r="Q107" i="1"/>
  <c r="Q108" i="1"/>
  <c r="AA108" i="1" s="1"/>
  <c r="AD108" i="1" s="1"/>
  <c r="Q109" i="1"/>
  <c r="AA109" i="1" s="1"/>
  <c r="AD109" i="1" s="1"/>
  <c r="Q110" i="1"/>
  <c r="Q111" i="1"/>
  <c r="AA111" i="1" s="1"/>
  <c r="AD111" i="1" s="1"/>
  <c r="Q112" i="1"/>
  <c r="Q113" i="1"/>
  <c r="AA113" i="1" s="1"/>
  <c r="AD113" i="1" s="1"/>
  <c r="Q114" i="1"/>
  <c r="AA114" i="1" s="1"/>
  <c r="AD114" i="1" s="1"/>
  <c r="Q115" i="1"/>
  <c r="AA115" i="1" s="1"/>
  <c r="AD115" i="1" s="1"/>
  <c r="Q116" i="1"/>
  <c r="AA116" i="1" s="1"/>
  <c r="AD116" i="1" s="1"/>
  <c r="Q117" i="1"/>
  <c r="Q118" i="1"/>
  <c r="Q119" i="1"/>
  <c r="Q120" i="1"/>
  <c r="Q121" i="1"/>
  <c r="AA121" i="1" s="1"/>
  <c r="AD121" i="1" s="1"/>
  <c r="Q122" i="1"/>
  <c r="AA122" i="1" s="1"/>
  <c r="AD122" i="1" s="1"/>
  <c r="Q123" i="1"/>
  <c r="Q124" i="1"/>
  <c r="Q125" i="1"/>
  <c r="AA125" i="1" s="1"/>
  <c r="AD125" i="1" s="1"/>
  <c r="Q126" i="1"/>
  <c r="AA126" i="1" s="1"/>
  <c r="AD126" i="1" s="1"/>
  <c r="Q127" i="1"/>
  <c r="Q128" i="1"/>
  <c r="AA128" i="1" s="1"/>
  <c r="AD128" i="1" s="1"/>
  <c r="Q129" i="1"/>
  <c r="Q130" i="1"/>
  <c r="Q131" i="1"/>
  <c r="AA131" i="1" s="1"/>
  <c r="AD131" i="1" s="1"/>
  <c r="Q132" i="1"/>
  <c r="Q133" i="1"/>
  <c r="AA133" i="1" s="1"/>
  <c r="AD133" i="1" s="1"/>
  <c r="Q134" i="1"/>
  <c r="Q135" i="1"/>
  <c r="AA135" i="1" s="1"/>
  <c r="AD135" i="1" s="1"/>
  <c r="Q136" i="1"/>
  <c r="AA136" i="1" s="1"/>
  <c r="AD136" i="1" s="1"/>
  <c r="Q137" i="1"/>
  <c r="AA137" i="1" s="1"/>
  <c r="AD137" i="1" s="1"/>
  <c r="Q138" i="1"/>
  <c r="AA138" i="1" s="1"/>
  <c r="AD138" i="1" s="1"/>
  <c r="Q139" i="1"/>
  <c r="Q140" i="1"/>
  <c r="Q141" i="1"/>
  <c r="AA141" i="1" s="1"/>
  <c r="AD141" i="1" s="1"/>
  <c r="Q142" i="1"/>
  <c r="AA142" i="1" s="1"/>
  <c r="AD142" i="1" s="1"/>
  <c r="Q143" i="1"/>
  <c r="Q144" i="1"/>
  <c r="Q145" i="1"/>
  <c r="AA145" i="1" s="1"/>
  <c r="AD145" i="1" s="1"/>
  <c r="Q146" i="1"/>
  <c r="AA146" i="1" s="1"/>
  <c r="AD146" i="1" s="1"/>
  <c r="Q147" i="1"/>
  <c r="Q148" i="1"/>
  <c r="AA148" i="1" s="1"/>
  <c r="AD148" i="1" s="1"/>
  <c r="Q149" i="1"/>
  <c r="Q150" i="1"/>
  <c r="Q151" i="1"/>
  <c r="AA151" i="1" s="1"/>
  <c r="AD151" i="1" s="1"/>
  <c r="Q152" i="1"/>
  <c r="Q153" i="1"/>
  <c r="AA153" i="1" s="1"/>
  <c r="AD153" i="1" s="1"/>
  <c r="Q154" i="1"/>
  <c r="Q155" i="1"/>
  <c r="AA155" i="1" s="1"/>
  <c r="AD155" i="1" s="1"/>
  <c r="Q156" i="1"/>
  <c r="Q157" i="1"/>
  <c r="Q158" i="1"/>
  <c r="Q159" i="1"/>
  <c r="Q160" i="1"/>
  <c r="Q161" i="1"/>
  <c r="AA161" i="1" s="1"/>
  <c r="AD161" i="1" s="1"/>
  <c r="Q162" i="1"/>
  <c r="Q163" i="1"/>
  <c r="Q164" i="1"/>
  <c r="Q165" i="1"/>
  <c r="AA165" i="1" s="1"/>
  <c r="AD165" i="1" s="1"/>
  <c r="Q166" i="1"/>
  <c r="AA166" i="1" s="1"/>
  <c r="AD166" i="1" s="1"/>
  <c r="Q167" i="1"/>
  <c r="Q168" i="1"/>
  <c r="AA168" i="1" s="1"/>
  <c r="AD168" i="1" s="1"/>
  <c r="Q169" i="1"/>
  <c r="AA169" i="1" s="1"/>
  <c r="AD169" i="1" s="1"/>
  <c r="Q170" i="1"/>
  <c r="Q171" i="1"/>
  <c r="AA171" i="1" s="1"/>
  <c r="AD171" i="1" s="1"/>
  <c r="Q172" i="1"/>
  <c r="Q173" i="1"/>
  <c r="AA173" i="1" s="1"/>
  <c r="AD173" i="1" s="1"/>
  <c r="Q174" i="1"/>
  <c r="AA174" i="1" s="1"/>
  <c r="AD174" i="1" s="1"/>
  <c r="Q175" i="1"/>
  <c r="AA175" i="1" s="1"/>
  <c r="AD175" i="1" s="1"/>
  <c r="Q176" i="1"/>
  <c r="AA176" i="1" s="1"/>
  <c r="AD176" i="1" s="1"/>
  <c r="Q177" i="1"/>
  <c r="AA177" i="1" s="1"/>
  <c r="AD177" i="1" s="1"/>
  <c r="Q178" i="1"/>
  <c r="Q179" i="1"/>
  <c r="Q180" i="1"/>
  <c r="Q181" i="1"/>
  <c r="AA181" i="1" s="1"/>
  <c r="AD181" i="1" s="1"/>
  <c r="Q182" i="1"/>
  <c r="Q183" i="1"/>
  <c r="Q184" i="1"/>
  <c r="Q185" i="1"/>
  <c r="AA185" i="1" s="1"/>
  <c r="AD185" i="1" s="1"/>
  <c r="Q186" i="1"/>
  <c r="AA186" i="1" s="1"/>
  <c r="AD186" i="1" s="1"/>
  <c r="Q187" i="1"/>
  <c r="Q188" i="1"/>
  <c r="AA188" i="1" s="1"/>
  <c r="AD188" i="1" s="1"/>
  <c r="Q189" i="1"/>
  <c r="Q190" i="1"/>
  <c r="Q191" i="1"/>
  <c r="AA191" i="1" s="1"/>
  <c r="AD191" i="1" s="1"/>
  <c r="Q192" i="1"/>
  <c r="Q193" i="1"/>
  <c r="AA193" i="1" s="1"/>
  <c r="AD193" i="1" s="1"/>
  <c r="Q194" i="1"/>
  <c r="Q195" i="1"/>
  <c r="Q196" i="1"/>
  <c r="AA196" i="1" s="1"/>
  <c r="AD196" i="1" s="1"/>
  <c r="Q197" i="1"/>
  <c r="AA197" i="1" s="1"/>
  <c r="AD197" i="1" s="1"/>
  <c r="Q198" i="1"/>
  <c r="AA198" i="1" s="1"/>
  <c r="AD198" i="1" s="1"/>
  <c r="Q199" i="1"/>
  <c r="Q200" i="1"/>
  <c r="Q201" i="1"/>
  <c r="AA201" i="1" s="1"/>
  <c r="AD201" i="1" s="1"/>
  <c r="N3" i="1"/>
  <c r="X3" i="1" s="1"/>
  <c r="N4" i="1"/>
  <c r="X4" i="1" s="1"/>
  <c r="N5" i="1"/>
  <c r="W5" i="1" s="1"/>
  <c r="N6" i="1"/>
  <c r="W6" i="1" s="1"/>
  <c r="N7" i="1"/>
  <c r="X7" i="1" s="1"/>
  <c r="N8" i="1"/>
  <c r="X8" i="1" s="1"/>
  <c r="N9" i="1"/>
  <c r="W9" i="1" s="1"/>
  <c r="N10" i="1"/>
  <c r="X10" i="1" s="1"/>
  <c r="N11" i="1"/>
  <c r="X11" i="1" s="1"/>
  <c r="N12" i="1"/>
  <c r="X12" i="1" s="1"/>
  <c r="N13" i="1"/>
  <c r="X13" i="1" s="1"/>
  <c r="N14" i="1"/>
  <c r="X14" i="1" s="1"/>
  <c r="N15" i="1"/>
  <c r="X15" i="1" s="1"/>
  <c r="N16" i="1"/>
  <c r="W16" i="1" s="1"/>
  <c r="N17" i="1"/>
  <c r="X17" i="1" s="1"/>
  <c r="N18" i="1"/>
  <c r="X18" i="1" s="1"/>
  <c r="N19" i="1"/>
  <c r="X19" i="1" s="1"/>
  <c r="N20" i="1"/>
  <c r="X20" i="1" s="1"/>
  <c r="N21" i="1"/>
  <c r="N22" i="1"/>
  <c r="X22" i="1" s="1"/>
  <c r="N23" i="1"/>
  <c r="N24" i="1"/>
  <c r="X24" i="1" s="1"/>
  <c r="N25" i="1"/>
  <c r="N26" i="1"/>
  <c r="N27" i="1"/>
  <c r="X27" i="1" s="1"/>
  <c r="N28" i="1"/>
  <c r="N29" i="1"/>
  <c r="N30" i="1"/>
  <c r="N31" i="1"/>
  <c r="X31" i="1" s="1"/>
  <c r="N32" i="1"/>
  <c r="N33" i="1"/>
  <c r="X33" i="1" s="1"/>
  <c r="N34" i="1"/>
  <c r="N35" i="1"/>
  <c r="N36" i="1"/>
  <c r="N37" i="1"/>
  <c r="W37" i="1" s="1"/>
  <c r="N38" i="1"/>
  <c r="X38" i="1" s="1"/>
  <c r="N39" i="1"/>
  <c r="X39" i="1" s="1"/>
  <c r="N40" i="1"/>
  <c r="X40" i="1" s="1"/>
  <c r="N41" i="1"/>
  <c r="X41" i="1" s="1"/>
  <c r="N42" i="1"/>
  <c r="X42" i="1" s="1"/>
  <c r="N43" i="1"/>
  <c r="X43" i="1" s="1"/>
  <c r="N44" i="1"/>
  <c r="X44" i="1" s="1"/>
  <c r="N45" i="1"/>
  <c r="N46" i="1"/>
  <c r="N47" i="1"/>
  <c r="N48" i="1"/>
  <c r="N49" i="1"/>
  <c r="X49" i="1" s="1"/>
  <c r="N50" i="1"/>
  <c r="N51" i="1"/>
  <c r="X51" i="1" s="1"/>
  <c r="N52" i="1"/>
  <c r="N53" i="1"/>
  <c r="X53" i="1" s="1"/>
  <c r="N54" i="1"/>
  <c r="N55" i="1"/>
  <c r="N56" i="1"/>
  <c r="W56" i="1" s="1"/>
  <c r="N57" i="1"/>
  <c r="N58" i="1"/>
  <c r="N59" i="1"/>
  <c r="N60" i="1"/>
  <c r="X60" i="1" s="1"/>
  <c r="N61" i="1"/>
  <c r="X61" i="1" s="1"/>
  <c r="N62" i="1"/>
  <c r="N63" i="1"/>
  <c r="W63" i="1" s="1"/>
  <c r="N64" i="1"/>
  <c r="X64" i="1" s="1"/>
  <c r="N65" i="1"/>
  <c r="W65" i="1" s="1"/>
  <c r="N66" i="1"/>
  <c r="W66" i="1" s="1"/>
  <c r="N67" i="1"/>
  <c r="X67" i="1" s="1"/>
  <c r="N68" i="1"/>
  <c r="N69" i="1"/>
  <c r="X69" i="1" s="1"/>
  <c r="N70" i="1"/>
  <c r="X70" i="1" s="1"/>
  <c r="N71" i="1"/>
  <c r="X71" i="1" s="1"/>
  <c r="N72" i="1"/>
  <c r="X72" i="1" s="1"/>
  <c r="N73" i="1"/>
  <c r="X73" i="1" s="1"/>
  <c r="N74" i="1"/>
  <c r="X74" i="1" s="1"/>
  <c r="N75" i="1"/>
  <c r="X75" i="1" s="1"/>
  <c r="N76" i="1"/>
  <c r="X76" i="1" s="1"/>
  <c r="N77" i="1"/>
  <c r="N78" i="1"/>
  <c r="N79" i="1"/>
  <c r="N80" i="1"/>
  <c r="X80" i="1" s="1"/>
  <c r="N81" i="1"/>
  <c r="X81" i="1" s="1"/>
  <c r="N82" i="1"/>
  <c r="W82" i="1" s="1"/>
  <c r="N83" i="1"/>
  <c r="W83" i="1" s="1"/>
  <c r="N84" i="1"/>
  <c r="X84" i="1" s="1"/>
  <c r="N85" i="1"/>
  <c r="N86" i="1"/>
  <c r="W86" i="1" s="1"/>
  <c r="N87" i="1"/>
  <c r="X87" i="1" s="1"/>
  <c r="N88" i="1"/>
  <c r="N89" i="1"/>
  <c r="N90" i="1"/>
  <c r="W90" i="1" s="1"/>
  <c r="N91" i="1"/>
  <c r="X91" i="1" s="1"/>
  <c r="N92" i="1"/>
  <c r="W92" i="1" s="1"/>
  <c r="N93" i="1"/>
  <c r="X93" i="1" s="1"/>
  <c r="N94" i="1"/>
  <c r="W94" i="1" s="1"/>
  <c r="N95" i="1"/>
  <c r="W95" i="1" s="1"/>
  <c r="N96" i="1"/>
  <c r="X96" i="1" s="1"/>
  <c r="N97" i="1"/>
  <c r="X97" i="1" s="1"/>
  <c r="N98" i="1"/>
  <c r="X98" i="1" s="1"/>
  <c r="N99" i="1"/>
  <c r="X99" i="1" s="1"/>
  <c r="N100" i="1"/>
  <c r="X100" i="1" s="1"/>
  <c r="N101" i="1"/>
  <c r="X101" i="1" s="1"/>
  <c r="N102" i="1"/>
  <c r="X102" i="1" s="1"/>
  <c r="N103" i="1"/>
  <c r="N104" i="1"/>
  <c r="X104" i="1" s="1"/>
  <c r="N105" i="1"/>
  <c r="N106" i="1"/>
  <c r="N107" i="1"/>
  <c r="W107" i="1" s="1"/>
  <c r="N108" i="1"/>
  <c r="N109" i="1"/>
  <c r="N110" i="1"/>
  <c r="N111" i="1"/>
  <c r="X111" i="1" s="1"/>
  <c r="N112" i="1"/>
  <c r="N113" i="1"/>
  <c r="X113" i="1" s="1"/>
  <c r="N114" i="1"/>
  <c r="N115" i="1"/>
  <c r="N116" i="1"/>
  <c r="N117" i="1"/>
  <c r="W117" i="1" s="1"/>
  <c r="N118" i="1"/>
  <c r="W118" i="1" s="1"/>
  <c r="N119" i="1"/>
  <c r="W119" i="1" s="1"/>
  <c r="N120" i="1"/>
  <c r="X120" i="1" s="1"/>
  <c r="N121" i="1"/>
  <c r="N122" i="1"/>
  <c r="N123" i="1"/>
  <c r="X123" i="1" s="1"/>
  <c r="N124" i="1"/>
  <c r="X124" i="1" s="1"/>
  <c r="N125" i="1"/>
  <c r="X125" i="1" s="1"/>
  <c r="N126" i="1"/>
  <c r="X126" i="1" s="1"/>
  <c r="N127" i="1"/>
  <c r="N128" i="1"/>
  <c r="N129" i="1"/>
  <c r="X129" i="1" s="1"/>
  <c r="N130" i="1"/>
  <c r="N131" i="1"/>
  <c r="X131" i="1" s="1"/>
  <c r="N132" i="1"/>
  <c r="N133" i="1"/>
  <c r="X133" i="1" s="1"/>
  <c r="N134" i="1"/>
  <c r="N135" i="1"/>
  <c r="N136" i="1"/>
  <c r="X136" i="1" s="1"/>
  <c r="N137" i="1"/>
  <c r="N138" i="1"/>
  <c r="N139" i="1"/>
  <c r="N140" i="1"/>
  <c r="X140" i="1" s="1"/>
  <c r="N141" i="1"/>
  <c r="X141" i="1" s="1"/>
  <c r="N142" i="1"/>
  <c r="X142" i="1" s="1"/>
  <c r="N143" i="1"/>
  <c r="W143" i="1" s="1"/>
  <c r="N144" i="1"/>
  <c r="X144" i="1" s="1"/>
  <c r="N145" i="1"/>
  <c r="X145" i="1" s="1"/>
  <c r="N146" i="1"/>
  <c r="W146" i="1" s="1"/>
  <c r="N147" i="1"/>
  <c r="X147" i="1" s="1"/>
  <c r="N148" i="1"/>
  <c r="N149" i="1"/>
  <c r="W149" i="1" s="1"/>
  <c r="N150" i="1"/>
  <c r="W150" i="1" s="1"/>
  <c r="N151" i="1"/>
  <c r="X151" i="1" s="1"/>
  <c r="N152" i="1"/>
  <c r="X152" i="1" s="1"/>
  <c r="N153" i="1"/>
  <c r="X153" i="1" s="1"/>
  <c r="N154" i="1"/>
  <c r="X154" i="1" s="1"/>
  <c r="N155" i="1"/>
  <c r="X155" i="1" s="1"/>
  <c r="N156" i="1"/>
  <c r="X156" i="1" s="1"/>
  <c r="N157" i="1"/>
  <c r="N158" i="1"/>
  <c r="N159" i="1"/>
  <c r="N160" i="1"/>
  <c r="X160" i="1" s="1"/>
  <c r="N161" i="1"/>
  <c r="X161" i="1" s="1"/>
  <c r="N162" i="1"/>
  <c r="N163" i="1"/>
  <c r="W163" i="1" s="1"/>
  <c r="N164" i="1"/>
  <c r="X164" i="1" s="1"/>
  <c r="N165" i="1"/>
  <c r="N166" i="1"/>
  <c r="N167" i="1"/>
  <c r="W167" i="1" s="1"/>
  <c r="N168" i="1"/>
  <c r="N169" i="1"/>
  <c r="N170" i="1"/>
  <c r="W170" i="1" s="1"/>
  <c r="N171" i="1"/>
  <c r="X171" i="1" s="1"/>
  <c r="N172" i="1"/>
  <c r="W172" i="1" s="1"/>
  <c r="N173" i="1"/>
  <c r="X173" i="1" s="1"/>
  <c r="N174" i="1"/>
  <c r="W174" i="1" s="1"/>
  <c r="N175" i="1"/>
  <c r="W175" i="1" s="1"/>
  <c r="N176" i="1"/>
  <c r="W176" i="1" s="1"/>
  <c r="N177" i="1"/>
  <c r="W177" i="1" s="1"/>
  <c r="N178" i="1"/>
  <c r="W178" i="1" s="1"/>
  <c r="N179" i="1"/>
  <c r="X179" i="1" s="1"/>
  <c r="N180" i="1"/>
  <c r="X180" i="1" s="1"/>
  <c r="N181" i="1"/>
  <c r="X181" i="1" s="1"/>
  <c r="N182" i="1"/>
  <c r="X182" i="1" s="1"/>
  <c r="N183" i="1"/>
  <c r="N184" i="1"/>
  <c r="X184" i="1" s="1"/>
  <c r="N185" i="1"/>
  <c r="N186" i="1"/>
  <c r="N187" i="1"/>
  <c r="W187" i="1" s="1"/>
  <c r="N188" i="1"/>
  <c r="N189" i="1"/>
  <c r="N190" i="1"/>
  <c r="N191" i="1"/>
  <c r="X191" i="1" s="1"/>
  <c r="N192" i="1"/>
  <c r="N193" i="1"/>
  <c r="X193" i="1" s="1"/>
  <c r="N194" i="1"/>
  <c r="N195" i="1"/>
  <c r="N196" i="1"/>
  <c r="N197" i="1"/>
  <c r="W197" i="1" s="1"/>
  <c r="N198" i="1"/>
  <c r="W198" i="1" s="1"/>
  <c r="N199" i="1"/>
  <c r="W199" i="1" s="1"/>
  <c r="N200" i="1"/>
  <c r="X200" i="1" s="1"/>
  <c r="N201" i="1"/>
  <c r="X201" i="1" s="1"/>
  <c r="N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 i="1"/>
  <c r="AA194" i="1" l="1"/>
  <c r="AD194" i="1" s="1"/>
  <c r="AA190" i="1"/>
  <c r="AD190" i="1" s="1"/>
  <c r="AA189" i="1"/>
  <c r="AD189" i="1" s="1"/>
  <c r="AA187" i="1"/>
  <c r="AD187" i="1" s="1"/>
  <c r="AA167" i="1"/>
  <c r="AD167" i="1" s="1"/>
  <c r="AA150" i="1"/>
  <c r="AD150" i="1" s="1"/>
  <c r="AA92" i="1"/>
  <c r="AD92" i="1" s="1"/>
  <c r="AA90" i="1"/>
  <c r="AD90" i="1" s="1"/>
  <c r="AA30" i="1"/>
  <c r="AD30" i="1" s="1"/>
  <c r="AA199" i="1"/>
  <c r="AD199" i="1" s="1"/>
  <c r="AA195" i="1"/>
  <c r="AD195" i="1" s="1"/>
  <c r="AA129" i="1"/>
  <c r="AD129" i="1" s="1"/>
  <c r="AA96" i="1"/>
  <c r="AD96" i="1" s="1"/>
  <c r="AA95" i="1"/>
  <c r="AD95" i="1" s="1"/>
  <c r="AA94" i="1"/>
  <c r="AD94" i="1" s="1"/>
  <c r="AA72" i="1"/>
  <c r="AD72" i="1" s="1"/>
  <c r="AA87" i="1"/>
  <c r="AD87" i="1" s="1"/>
  <c r="AA69" i="1"/>
  <c r="AD69" i="1" s="1"/>
  <c r="AA34" i="1"/>
  <c r="AD34" i="1" s="1"/>
  <c r="W35" i="1"/>
  <c r="X37" i="1"/>
  <c r="W34" i="1"/>
  <c r="X36" i="1"/>
  <c r="AA127" i="1"/>
  <c r="AD127" i="1" s="1"/>
  <c r="W136" i="1"/>
  <c r="W135" i="1"/>
  <c r="X119" i="1"/>
  <c r="AA38" i="1"/>
  <c r="AD38" i="1" s="1"/>
  <c r="W134" i="1"/>
  <c r="X118" i="1"/>
  <c r="AA172" i="1"/>
  <c r="AD172" i="1" s="1"/>
  <c r="AA37" i="1"/>
  <c r="AD37" i="1" s="1"/>
  <c r="AC191" i="1"/>
  <c r="AC171" i="1"/>
  <c r="AC151" i="1"/>
  <c r="AC131" i="1"/>
  <c r="AC111" i="1"/>
  <c r="AC91" i="1"/>
  <c r="AC71" i="1"/>
  <c r="AC51" i="1"/>
  <c r="AC31" i="1"/>
  <c r="AC11" i="1"/>
  <c r="W116" i="1"/>
  <c r="X117" i="1"/>
  <c r="AA36" i="1"/>
  <c r="AD36" i="1" s="1"/>
  <c r="W112" i="1"/>
  <c r="X62" i="1"/>
  <c r="AA147" i="1"/>
  <c r="AD147" i="1" s="1"/>
  <c r="AA32" i="1"/>
  <c r="AD32" i="1" s="1"/>
  <c r="AA35" i="1"/>
  <c r="AD35" i="1" s="1"/>
  <c r="X59" i="1"/>
  <c r="AA139" i="1"/>
  <c r="AD139" i="1" s="1"/>
  <c r="W109" i="1"/>
  <c r="AA134" i="1"/>
  <c r="AD134" i="1" s="1"/>
  <c r="AA27" i="1"/>
  <c r="AD27" i="1" s="1"/>
  <c r="W96" i="1"/>
  <c r="X57" i="1"/>
  <c r="AA132" i="1"/>
  <c r="AD132" i="1" s="1"/>
  <c r="AA10" i="1"/>
  <c r="AD10" i="1" s="1"/>
  <c r="X116" i="1"/>
  <c r="W36" i="1"/>
  <c r="X56" i="1"/>
  <c r="AA130" i="1"/>
  <c r="AD130" i="1" s="1"/>
  <c r="AA9" i="1"/>
  <c r="AD9" i="1" s="1"/>
  <c r="W138" i="1"/>
  <c r="W55" i="1"/>
  <c r="X170" i="1"/>
  <c r="X65" i="1"/>
  <c r="AA98" i="1"/>
  <c r="AD98" i="1" s="1"/>
  <c r="AA43" i="1"/>
  <c r="AD43" i="1" s="1"/>
  <c r="W137" i="1"/>
  <c r="W54" i="1"/>
  <c r="X169" i="1"/>
  <c r="X63" i="1"/>
  <c r="AA154" i="1"/>
  <c r="AD154" i="1" s="1"/>
  <c r="AA97" i="1"/>
  <c r="AD97" i="1" s="1"/>
  <c r="AA39" i="1"/>
  <c r="AD39" i="1" s="1"/>
  <c r="W192" i="1"/>
  <c r="W89" i="1"/>
  <c r="X198" i="1"/>
  <c r="X115" i="1"/>
  <c r="X30" i="1"/>
  <c r="AA170" i="1"/>
  <c r="AD170" i="1" s="1"/>
  <c r="AA123" i="1"/>
  <c r="AD123" i="1" s="1"/>
  <c r="AA70" i="1"/>
  <c r="AD70" i="1" s="1"/>
  <c r="AA12" i="1"/>
  <c r="AD12" i="1" s="1"/>
  <c r="X121" i="1"/>
  <c r="AA179" i="1"/>
  <c r="AD179" i="1" s="1"/>
  <c r="AA23" i="1"/>
  <c r="AD23" i="1" s="1"/>
  <c r="X199" i="1"/>
  <c r="AA143" i="1"/>
  <c r="AD143" i="1" s="1"/>
  <c r="AA83" i="1"/>
  <c r="AD83" i="1" s="1"/>
  <c r="W3" i="1"/>
  <c r="W79" i="1"/>
  <c r="X197" i="1"/>
  <c r="AA119" i="1"/>
  <c r="AD119" i="1" s="1"/>
  <c r="W189" i="1"/>
  <c r="W62" i="1"/>
  <c r="X178" i="1"/>
  <c r="X95" i="1"/>
  <c r="X16" i="1"/>
  <c r="AA163" i="1"/>
  <c r="AD163" i="1" s="1"/>
  <c r="AA112" i="1"/>
  <c r="AD112" i="1" s="1"/>
  <c r="AA67" i="1"/>
  <c r="AD67" i="1" s="1"/>
  <c r="W169" i="1"/>
  <c r="W61" i="1"/>
  <c r="X177" i="1"/>
  <c r="X94" i="1"/>
  <c r="X9" i="1"/>
  <c r="AA162" i="1"/>
  <c r="AD162" i="1" s="1"/>
  <c r="AA110" i="1"/>
  <c r="AD110" i="1" s="1"/>
  <c r="AA63" i="1"/>
  <c r="AD63" i="1" s="1"/>
  <c r="AA7" i="1"/>
  <c r="AD7" i="1" s="1"/>
  <c r="AC184" i="1"/>
  <c r="AC164" i="1"/>
  <c r="AC144" i="1"/>
  <c r="AC124" i="1"/>
  <c r="AC104" i="1"/>
  <c r="AC84" i="1"/>
  <c r="AC64" i="1"/>
  <c r="AC44" i="1"/>
  <c r="AC24" i="1"/>
  <c r="AC4" i="1"/>
  <c r="X122" i="1"/>
  <c r="AA19" i="1"/>
  <c r="AD19" i="1" s="1"/>
  <c r="W159" i="1"/>
  <c r="W59" i="1"/>
  <c r="X176" i="1"/>
  <c r="X92" i="1"/>
  <c r="AA159" i="1"/>
  <c r="AD159" i="1" s="1"/>
  <c r="AA107" i="1"/>
  <c r="AD107" i="1" s="1"/>
  <c r="AA59" i="1"/>
  <c r="AD59" i="1" s="1"/>
  <c r="AD3" i="1"/>
  <c r="W142" i="1"/>
  <c r="W58" i="1"/>
  <c r="X175" i="1"/>
  <c r="X90" i="1"/>
  <c r="AA158" i="1"/>
  <c r="AD158" i="1" s="1"/>
  <c r="AA103" i="1"/>
  <c r="AD103" i="1" s="1"/>
  <c r="AA52" i="1"/>
  <c r="AD52" i="1" s="1"/>
  <c r="AC197" i="1"/>
  <c r="AA183" i="1"/>
  <c r="AD183" i="1" s="1"/>
  <c r="AA79" i="1"/>
  <c r="AD79" i="1" s="1"/>
  <c r="W141" i="1"/>
  <c r="W57" i="1"/>
  <c r="X174" i="1"/>
  <c r="X89" i="1"/>
  <c r="AA157" i="1"/>
  <c r="AD157" i="1" s="1"/>
  <c r="AA102" i="1"/>
  <c r="AD102" i="1" s="1"/>
  <c r="AA50" i="1"/>
  <c r="AD50" i="1" s="1"/>
  <c r="AC21" i="1"/>
  <c r="AC177" i="1"/>
  <c r="W139" i="1"/>
  <c r="X172" i="1"/>
  <c r="X66" i="1"/>
  <c r="AA156" i="1"/>
  <c r="AD156" i="1" s="1"/>
  <c r="AA99" i="1"/>
  <c r="AD99" i="1" s="1"/>
  <c r="AA47" i="1"/>
  <c r="AD47" i="1" s="1"/>
  <c r="AC200" i="1"/>
  <c r="AC180" i="1"/>
  <c r="AC160" i="1"/>
  <c r="AC140" i="1"/>
  <c r="AC120" i="1"/>
  <c r="AC100" i="1"/>
  <c r="AC80" i="1"/>
  <c r="AC60" i="1"/>
  <c r="AC40" i="1"/>
  <c r="AC20" i="1"/>
  <c r="AC157" i="1"/>
  <c r="AC167" i="1"/>
  <c r="AC67" i="1"/>
  <c r="W87" i="1"/>
  <c r="AC166" i="1"/>
  <c r="AC46" i="1"/>
  <c r="AA164" i="1"/>
  <c r="AD164" i="1" s="1"/>
  <c r="AA104" i="1"/>
  <c r="AD104" i="1" s="1"/>
  <c r="AA64" i="1"/>
  <c r="AD64" i="1" s="1"/>
  <c r="AA24" i="1"/>
  <c r="AD24" i="1" s="1"/>
  <c r="W166" i="1"/>
  <c r="X6" i="1"/>
  <c r="AC125" i="1"/>
  <c r="AC25" i="1"/>
  <c r="W85" i="1"/>
  <c r="X146" i="1"/>
  <c r="AA6" i="1"/>
  <c r="AD6" i="1" s="1"/>
  <c r="AC43" i="1"/>
  <c r="W162" i="1"/>
  <c r="AC162" i="1"/>
  <c r="AC122" i="1"/>
  <c r="AC22" i="1"/>
  <c r="AA60" i="1"/>
  <c r="AD60" i="1" s="1"/>
  <c r="W161" i="1"/>
  <c r="AC201" i="1"/>
  <c r="AC81" i="1"/>
  <c r="W186" i="1"/>
  <c r="W106" i="1"/>
  <c r="W26" i="1"/>
  <c r="X85" i="1"/>
  <c r="W185" i="1"/>
  <c r="W158" i="1"/>
  <c r="W132" i="1"/>
  <c r="W105" i="1"/>
  <c r="W78" i="1"/>
  <c r="W52" i="1"/>
  <c r="W25" i="1"/>
  <c r="X196" i="1"/>
  <c r="X167" i="1"/>
  <c r="X138" i="1"/>
  <c r="X112" i="1"/>
  <c r="X83" i="1"/>
  <c r="X55" i="1"/>
  <c r="X26" i="1"/>
  <c r="AA182" i="1"/>
  <c r="AD182" i="1" s="1"/>
  <c r="AA58" i="1"/>
  <c r="AD58" i="1" s="1"/>
  <c r="AA29" i="1"/>
  <c r="AD29" i="1" s="1"/>
  <c r="AC199" i="1"/>
  <c r="AC179" i="1"/>
  <c r="AC159" i="1"/>
  <c r="AC139" i="1"/>
  <c r="AC119" i="1"/>
  <c r="AC99" i="1"/>
  <c r="AC79" i="1"/>
  <c r="AC59" i="1"/>
  <c r="AC39" i="1"/>
  <c r="AC19" i="1"/>
  <c r="W183" i="1"/>
  <c r="W157" i="1"/>
  <c r="W130" i="1"/>
  <c r="W103" i="1"/>
  <c r="W77" i="1"/>
  <c r="W50" i="1"/>
  <c r="W23" i="1"/>
  <c r="X195" i="1"/>
  <c r="X166" i="1"/>
  <c r="X137" i="1"/>
  <c r="X110" i="1"/>
  <c r="X82" i="1"/>
  <c r="X54" i="1"/>
  <c r="X25" i="1"/>
  <c r="AA118" i="1"/>
  <c r="AD118" i="1" s="1"/>
  <c r="AA89" i="1"/>
  <c r="AD89" i="1" s="1"/>
  <c r="AA57" i="1"/>
  <c r="AD57" i="1" s="1"/>
  <c r="AC198" i="1"/>
  <c r="AC178" i="1"/>
  <c r="AC158" i="1"/>
  <c r="AC138" i="1"/>
  <c r="AC118" i="1"/>
  <c r="AC98" i="1"/>
  <c r="AC78" i="1"/>
  <c r="AC58" i="1"/>
  <c r="AC38" i="1"/>
  <c r="AC18" i="1"/>
  <c r="W165" i="1"/>
  <c r="AA160" i="1"/>
  <c r="AD160" i="1" s="1"/>
  <c r="W182" i="1"/>
  <c r="W156" i="1"/>
  <c r="W129" i="1"/>
  <c r="W102" i="1"/>
  <c r="W76" i="1"/>
  <c r="W49" i="1"/>
  <c r="W22" i="1"/>
  <c r="X194" i="1"/>
  <c r="X165" i="1"/>
  <c r="X109" i="1"/>
  <c r="X79" i="1"/>
  <c r="X52" i="1"/>
  <c r="X23" i="1"/>
  <c r="AA178" i="1"/>
  <c r="AD178" i="1" s="1"/>
  <c r="AA149" i="1"/>
  <c r="AD149" i="1" s="1"/>
  <c r="AA117" i="1"/>
  <c r="AD117" i="1" s="1"/>
  <c r="AA56" i="1"/>
  <c r="AD56" i="1" s="1"/>
  <c r="AA26" i="1"/>
  <c r="AD26" i="1" s="1"/>
  <c r="W7" i="1"/>
  <c r="AC107" i="1"/>
  <c r="AC186" i="1"/>
  <c r="AC66" i="1"/>
  <c r="AA144" i="1"/>
  <c r="AD144" i="1" s="1"/>
  <c r="W181" i="1"/>
  <c r="W155" i="1"/>
  <c r="W127" i="1"/>
  <c r="W101" i="1"/>
  <c r="W75" i="1"/>
  <c r="W47" i="1"/>
  <c r="W19" i="1"/>
  <c r="X192" i="1"/>
  <c r="X163" i="1"/>
  <c r="X135" i="1"/>
  <c r="X107" i="1"/>
  <c r="X78" i="1"/>
  <c r="X50" i="1"/>
  <c r="AC196" i="1"/>
  <c r="AC176" i="1"/>
  <c r="AC156" i="1"/>
  <c r="AC136" i="1"/>
  <c r="AC116" i="1"/>
  <c r="AC96" i="1"/>
  <c r="AC76" i="1"/>
  <c r="AC56" i="1"/>
  <c r="AC36" i="1"/>
  <c r="AC16" i="1"/>
  <c r="AA200" i="1"/>
  <c r="AD200" i="1" s="1"/>
  <c r="W179" i="1"/>
  <c r="W154" i="1"/>
  <c r="W126" i="1"/>
  <c r="W99" i="1"/>
  <c r="W74" i="1"/>
  <c r="W46" i="1"/>
  <c r="W18" i="1"/>
  <c r="X190" i="1"/>
  <c r="X162" i="1"/>
  <c r="X134" i="1"/>
  <c r="X106" i="1"/>
  <c r="X77" i="1"/>
  <c r="AC195" i="1"/>
  <c r="AC175" i="1"/>
  <c r="AC155" i="1"/>
  <c r="AC135" i="1"/>
  <c r="AC115" i="1"/>
  <c r="AC95" i="1"/>
  <c r="AC75" i="1"/>
  <c r="AC55" i="1"/>
  <c r="AC35" i="1"/>
  <c r="AC15" i="1"/>
  <c r="AC3" i="1"/>
  <c r="W152" i="1"/>
  <c r="W125" i="1"/>
  <c r="W98" i="1"/>
  <c r="W72" i="1"/>
  <c r="W45" i="1"/>
  <c r="W17" i="1"/>
  <c r="X189" i="1"/>
  <c r="X159" i="1"/>
  <c r="X132" i="1"/>
  <c r="X105" i="1"/>
  <c r="X47" i="1"/>
  <c r="AC194" i="1"/>
  <c r="AC174" i="1"/>
  <c r="AC154" i="1"/>
  <c r="AC134" i="1"/>
  <c r="AC114" i="1"/>
  <c r="AC94" i="1"/>
  <c r="AC74" i="1"/>
  <c r="AC54" i="1"/>
  <c r="AC34" i="1"/>
  <c r="AC14" i="1"/>
  <c r="U3" i="1"/>
  <c r="W123" i="1"/>
  <c r="W97" i="1"/>
  <c r="W70" i="1"/>
  <c r="W43" i="1"/>
  <c r="X187" i="1"/>
  <c r="X158" i="1"/>
  <c r="X130" i="1"/>
  <c r="X103" i="1"/>
  <c r="X46" i="1"/>
  <c r="AC123" i="1"/>
  <c r="AC2" i="1"/>
  <c r="AC102" i="1"/>
  <c r="AA120" i="1"/>
  <c r="AD120" i="1" s="1"/>
  <c r="W27" i="1"/>
  <c r="AC141" i="1"/>
  <c r="W2" i="1"/>
  <c r="W122" i="1"/>
  <c r="W69" i="1"/>
  <c r="W42" i="1"/>
  <c r="X186" i="1"/>
  <c r="X45" i="1"/>
  <c r="AC192" i="1"/>
  <c r="AC172" i="1"/>
  <c r="AC152" i="1"/>
  <c r="AC132" i="1"/>
  <c r="AC112" i="1"/>
  <c r="AC92" i="1"/>
  <c r="AC72" i="1"/>
  <c r="AC52" i="1"/>
  <c r="AC32" i="1"/>
  <c r="AC12" i="1"/>
  <c r="AC183" i="1"/>
  <c r="AC23" i="1"/>
  <c r="AC82" i="1"/>
  <c r="AA100" i="1"/>
  <c r="AD100" i="1" s="1"/>
  <c r="AA62" i="1"/>
  <c r="AD62" i="1" s="1"/>
  <c r="AC121" i="1"/>
  <c r="W201" i="1"/>
  <c r="W147" i="1"/>
  <c r="W121" i="1"/>
  <c r="W67" i="1"/>
  <c r="W41" i="1"/>
  <c r="W14" i="1"/>
  <c r="X185" i="1"/>
  <c r="X127" i="1"/>
  <c r="AC147" i="1"/>
  <c r="AC27" i="1"/>
  <c r="AC126" i="1"/>
  <c r="AC106" i="1"/>
  <c r="AC6" i="1"/>
  <c r="AA84" i="1"/>
  <c r="AD84" i="1" s="1"/>
  <c r="AC145" i="1"/>
  <c r="AC45" i="1"/>
  <c r="AC143" i="1"/>
  <c r="AC83" i="1"/>
  <c r="X143" i="1"/>
  <c r="AA180" i="1"/>
  <c r="AD180" i="1" s="1"/>
  <c r="AC161" i="1"/>
  <c r="AC61" i="1"/>
  <c r="W39" i="1"/>
  <c r="W12" i="1"/>
  <c r="X183" i="1"/>
  <c r="AC190" i="1"/>
  <c r="AC170" i="1"/>
  <c r="AC150" i="1"/>
  <c r="AC130" i="1"/>
  <c r="AC110" i="1"/>
  <c r="AC90" i="1"/>
  <c r="AC70" i="1"/>
  <c r="AC50" i="1"/>
  <c r="AC30" i="1"/>
  <c r="AC10" i="1"/>
  <c r="AC127" i="1"/>
  <c r="AC47" i="1"/>
  <c r="AC146" i="1"/>
  <c r="AC26" i="1"/>
  <c r="AA184" i="1"/>
  <c r="AD184" i="1" s="1"/>
  <c r="AA44" i="1"/>
  <c r="AD44" i="1" s="1"/>
  <c r="AC165" i="1"/>
  <c r="AC85" i="1"/>
  <c r="AC65" i="1"/>
  <c r="AC163" i="1"/>
  <c r="AC103" i="1"/>
  <c r="AC182" i="1"/>
  <c r="AC62" i="1"/>
  <c r="X21" i="1"/>
  <c r="W21" i="1"/>
  <c r="AA140" i="1"/>
  <c r="AD140" i="1" s="1"/>
  <c r="AA80" i="1"/>
  <c r="AD80" i="1" s="1"/>
  <c r="AA20" i="1"/>
  <c r="AD20" i="1" s="1"/>
  <c r="W81" i="1"/>
  <c r="X86" i="1"/>
  <c r="AC101" i="1"/>
  <c r="W145" i="1"/>
  <c r="W38" i="1"/>
  <c r="W10" i="1"/>
  <c r="AC189" i="1"/>
  <c r="AC169" i="1"/>
  <c r="AC149" i="1"/>
  <c r="AC129" i="1"/>
  <c r="AC109" i="1"/>
  <c r="AC89" i="1"/>
  <c r="AC69" i="1"/>
  <c r="AC49" i="1"/>
  <c r="AC29" i="1"/>
  <c r="AC9" i="1"/>
  <c r="AC187" i="1"/>
  <c r="AC87" i="1"/>
  <c r="AC7" i="1"/>
  <c r="AC86" i="1"/>
  <c r="AA124" i="1"/>
  <c r="AD124" i="1" s="1"/>
  <c r="AA4" i="1"/>
  <c r="AD4" i="1" s="1"/>
  <c r="AC185" i="1"/>
  <c r="AC105" i="1"/>
  <c r="AC5" i="1"/>
  <c r="AC63" i="1"/>
  <c r="AC142" i="1"/>
  <c r="AC42" i="1"/>
  <c r="AA40" i="1"/>
  <c r="AD40" i="1" s="1"/>
  <c r="AC181" i="1"/>
  <c r="AC41" i="1"/>
  <c r="X188" i="1"/>
  <c r="W188" i="1"/>
  <c r="X168" i="1"/>
  <c r="W168" i="1"/>
  <c r="X148" i="1"/>
  <c r="W148" i="1"/>
  <c r="X128" i="1"/>
  <c r="W128" i="1"/>
  <c r="X108" i="1"/>
  <c r="W108" i="1"/>
  <c r="X88" i="1"/>
  <c r="W88" i="1"/>
  <c r="X68" i="1"/>
  <c r="W68" i="1"/>
  <c r="X48" i="1"/>
  <c r="W48" i="1"/>
  <c r="X28" i="1"/>
  <c r="W28" i="1"/>
  <c r="AC188" i="1"/>
  <c r="AC168" i="1"/>
  <c r="AC148" i="1"/>
  <c r="AC128" i="1"/>
  <c r="AC108" i="1"/>
  <c r="AC88" i="1"/>
  <c r="AC68" i="1"/>
  <c r="AC48" i="1"/>
  <c r="AC28" i="1"/>
  <c r="W193" i="1"/>
  <c r="W173" i="1"/>
  <c r="W153" i="1"/>
  <c r="W133" i="1"/>
  <c r="W113" i="1"/>
  <c r="W93" i="1"/>
  <c r="W73" i="1"/>
  <c r="W53" i="1"/>
  <c r="W33" i="1"/>
  <c r="W13" i="1"/>
  <c r="W191" i="1"/>
  <c r="W171" i="1"/>
  <c r="W151" i="1"/>
  <c r="W131" i="1"/>
  <c r="W111" i="1"/>
  <c r="W91" i="1"/>
  <c r="W71" i="1"/>
  <c r="W51" i="1"/>
  <c r="W31" i="1"/>
  <c r="W11" i="1"/>
  <c r="W8" i="1"/>
  <c r="W184" i="1"/>
  <c r="W164" i="1"/>
  <c r="W144" i="1"/>
  <c r="W124" i="1"/>
  <c r="W104" i="1"/>
  <c r="W84" i="1"/>
  <c r="W64" i="1"/>
  <c r="W44" i="1"/>
  <c r="W24" i="1"/>
  <c r="W4" i="1"/>
  <c r="W200" i="1"/>
  <c r="W180" i="1"/>
  <c r="W160" i="1"/>
  <c r="W140" i="1"/>
  <c r="W120" i="1"/>
  <c r="W100" i="1"/>
  <c r="W80" i="1"/>
  <c r="W60" i="1"/>
  <c r="W40" i="1"/>
  <c r="W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Daniya Ghoshal</author>
  </authors>
  <commentList>
    <comment ref="A1" authorId="0" shapeId="0" xr:uid="{E1F0AEF3-F279-4E8A-81F8-AA44B02EE35F}">
      <text>
        <r>
          <rPr>
            <b/>
            <sz val="9"/>
            <color indexed="81"/>
            <rFont val="Tahoma"/>
            <family val="2"/>
          </rPr>
          <t>Daniya Ghoshal:</t>
        </r>
        <r>
          <rPr>
            <sz val="9"/>
            <color indexed="81"/>
            <rFont val="Tahoma"/>
            <family val="2"/>
          </rPr>
          <t xml:space="preserve">
</t>
        </r>
        <r>
          <rPr>
            <b/>
            <sz val="9"/>
            <color indexed="81"/>
            <rFont val="Tahoma"/>
            <family val="2"/>
          </rPr>
          <t>Which product categories matter the most?
Categories with high stock but low sales = risk
Categories with strong sales = focus area</t>
        </r>
      </text>
    </comment>
    <comment ref="E1" authorId="0" shapeId="0" xr:uid="{5A757A5A-FB01-4F77-86A8-F258A42A5C80}">
      <text>
        <r>
          <rPr>
            <b/>
            <sz val="9"/>
            <color indexed="81"/>
            <rFont val="Tahoma"/>
            <family val="2"/>
          </rPr>
          <t>Daniya Ghoshal:</t>
        </r>
        <r>
          <rPr>
            <sz val="9"/>
            <color indexed="81"/>
            <rFont val="Tahoma"/>
            <family val="2"/>
          </rPr>
          <t xml:space="preserve">
</t>
        </r>
        <r>
          <rPr>
            <b/>
            <sz val="9"/>
            <color indexed="81"/>
            <rFont val="Tahoma"/>
            <family val="2"/>
          </rPr>
          <t>Which suppliers create the highest financial and operational risk, and why?
Suppliers tying up the most cash
Suppliers requiring high restock investment</t>
        </r>
      </text>
    </comment>
    <comment ref="J1" authorId="0" shapeId="0" xr:uid="{987F2625-0447-4270-A605-FE254319F62C}">
      <text>
        <r>
          <rPr>
            <b/>
            <sz val="9"/>
            <color indexed="81"/>
            <rFont val="Tahoma"/>
            <family val="2"/>
          </rPr>
          <t>Daniya Ghoshal:</t>
        </r>
        <r>
          <rPr>
            <sz val="9"/>
            <color indexed="81"/>
            <rFont val="Tahoma"/>
            <family val="2"/>
          </rPr>
          <t xml:space="preserve">
</t>
        </r>
        <r>
          <rPr>
            <b/>
            <sz val="9"/>
            <color indexed="81"/>
            <rFont val="Tahoma"/>
            <family val="2"/>
          </rPr>
          <t>Which suppliers create the highest financial and operational risk, and why?
Suppliers contributing to expiring/expired inventory
Targets for contract renegotiation
Excluded "Safe" temporarily to focus on risk</t>
        </r>
      </text>
    </comment>
    <comment ref="O1" authorId="0" shapeId="0" xr:uid="{664F89D4-439A-4C1E-A072-9352C644F54B}">
      <text>
        <r>
          <rPr>
            <b/>
            <sz val="9"/>
            <color indexed="81"/>
            <rFont val="Tahoma"/>
            <family val="2"/>
          </rPr>
          <t>Daniya Ghoshal:</t>
        </r>
        <r>
          <rPr>
            <sz val="9"/>
            <color indexed="81"/>
            <rFont val="Tahoma"/>
            <family val="2"/>
          </rPr>
          <t xml:space="preserve">
</t>
        </r>
        <r>
          <rPr>
            <b/>
            <sz val="9"/>
            <color indexed="81"/>
            <rFont val="Tahoma"/>
            <family val="2"/>
          </rPr>
          <t>Which suppliers create the highest financial and operational risk, and why?
Suppliers with frequent low-stock issues
Supply reliability problems</t>
        </r>
      </text>
    </comment>
    <comment ref="A10" authorId="0" shapeId="0" xr:uid="{6190F42A-CD14-4D8D-A1E4-7C52F235F038}">
      <text>
        <r>
          <rPr>
            <b/>
            <sz val="9"/>
            <color indexed="81"/>
            <rFont val="Tahoma"/>
            <family val="2"/>
          </rPr>
          <t>Daniya Ghoshal: 
How much cash do we need to restock?
Shows financial impact of low-stock items
This helps with procurement planning</t>
        </r>
      </text>
    </comment>
    <comment ref="A14" authorId="0" shapeId="0" xr:uid="{83DDF100-F71F-479C-BC9F-14ECBC80DAC2}">
      <text>
        <r>
          <rPr>
            <b/>
            <sz val="9"/>
            <color indexed="81"/>
            <rFont val="Tahoma"/>
            <family val="2"/>
          </rPr>
          <t>Daniya Ghoshal:
Overall portfolio health?
Too many “High Risk” products = poor planning
Healthy skew = optimized inventory</t>
        </r>
      </text>
    </comment>
    <comment ref="A20" authorId="0" shapeId="0" xr:uid="{88FCD87B-2EA2-44E4-A732-0632B7AB13CD}">
      <text>
        <r>
          <rPr>
            <b/>
            <sz val="9"/>
            <color indexed="81"/>
            <rFont val="Tahoma"/>
            <family val="2"/>
          </rPr>
          <t>Daniya Ghoshal:</t>
        </r>
        <r>
          <rPr>
            <sz val="9"/>
            <color indexed="81"/>
            <rFont val="Tahoma"/>
            <family val="2"/>
          </rPr>
          <t xml:space="preserve">
</t>
        </r>
        <r>
          <rPr>
            <b/>
            <sz val="9"/>
            <color indexed="81"/>
            <rFont val="Tahoma"/>
            <family val="2"/>
          </rPr>
          <t>How much money is tied up in expiring or expired stock?
“Expired” + high value = direct loss
“Expiring Soon” = discount candidates</t>
        </r>
        <r>
          <rPr>
            <sz val="9"/>
            <color indexed="81"/>
            <rFont val="Tahoma"/>
            <family val="2"/>
          </rPr>
          <t xml:space="preserve">
</t>
        </r>
      </text>
    </comment>
    <comment ref="A25" authorId="0" shapeId="0" xr:uid="{CFF164C6-1E6E-4BE5-A0D9-480CDD33E8B4}">
      <text>
        <r>
          <rPr>
            <b/>
            <sz val="9"/>
            <color indexed="81"/>
            <rFont val="Tahoma"/>
            <family val="2"/>
          </rPr>
          <t>Daniya Ghoshal: 
Are products selling fast enough?
Fast movers = increase stock
Slow movers = discount / discontinue</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C8D1E3-F8DC-4CF8-9CDA-F2C1C63AE7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B73946F-E797-47BC-820F-B1929DEEDFC5}" name="WorksheetConnection_Sales &amp; Profitability Analysis.xlsx!Table_ExternalData_1" type="102" refreshedVersion="8" minRefreshableVersion="5">
    <extLst>
      <ext xmlns:x15="http://schemas.microsoft.com/office/spreadsheetml/2010/11/main" uri="{DE250136-89BD-433C-8126-D09CA5730AF9}">
        <x15:connection id="Table_ExternalData_1">
          <x15:rangePr sourceName="_xlcn.WorksheetConnection_SalesProfitabilityAnalysis.xlsxTable_ExternalData_11"/>
        </x15:connection>
      </ext>
    </extLst>
  </connection>
  <connection id="3" xr16:uid="{9AC7D7A8-1F0A-49FA-974C-52283386F88D}" name="WorksheetConnection_Sales &amp; Profitability Analysis.xlsx!Table1" type="102" refreshedVersion="8" minRefreshableVersion="5">
    <extLst>
      <ext xmlns:x15="http://schemas.microsoft.com/office/spreadsheetml/2010/11/main" uri="{DE250136-89BD-433C-8126-D09CA5730AF9}">
        <x15:connection id="Table1">
          <x15:rangePr sourceName="_xlcn.WorksheetConnection_SalesProfitabilityAnalysis.xlsxTable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Table1].[Expiry_Risk_Level].&amp;[Critical],[Table1].[Expiry_Risk_Level].&amp;[Expiring Soon]}"/>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<sst xmlns="http://schemas.openxmlformats.org/spreadsheetml/2006/main" count="3778" uniqueCount="1181">
  <si>
    <t>Product_ID</t>
  </si>
  <si>
    <t>Product_Name</t>
  </si>
  <si>
    <t>Product_Name_Clean</t>
  </si>
  <si>
    <t>Category</t>
  </si>
  <si>
    <t>Category_Clean</t>
  </si>
  <si>
    <t>Supplier_ID</t>
  </si>
  <si>
    <t>Supplier_Name</t>
  </si>
  <si>
    <t>Supplier_Name_Clean</t>
  </si>
  <si>
    <t>Stock_Quantity</t>
  </si>
  <si>
    <t>Reorder_Level</t>
  </si>
  <si>
    <t>Reorder_Quantity</t>
  </si>
  <si>
    <t>Stock_Status</t>
  </si>
  <si>
    <t>Unit_Price</t>
  </si>
  <si>
    <t>Unit_Price_Clean</t>
  </si>
  <si>
    <t>Date_Received</t>
  </si>
  <si>
    <t>Last_Order_Date</t>
  </si>
  <si>
    <t>Expiration_Date</t>
  </si>
  <si>
    <t>Expiry_Risk</t>
  </si>
  <si>
    <t>Warehouse_Location</t>
  </si>
  <si>
    <t>Sales_Volume</t>
  </si>
  <si>
    <t>Inventory_Turnover_Rate</t>
  </si>
  <si>
    <t>Status</t>
  </si>
  <si>
    <t>Total_Inventory_Value</t>
  </si>
  <si>
    <t>Estimated_Sales_Revenue</t>
  </si>
  <si>
    <t>Turnover_Status</t>
  </si>
  <si>
    <t>Expiry_Risk_Level</t>
  </si>
  <si>
    <t>Stock_Risk_Level</t>
  </si>
  <si>
    <t>Reorder_Cost_Estimate</t>
  </si>
  <si>
    <t>Product_Health</t>
  </si>
  <si>
    <t>29-205-1132</t>
  </si>
  <si>
    <t>Sushi Rice</t>
  </si>
  <si>
    <t>Grains &amp; Pulses</t>
  </si>
  <si>
    <t>38-037-1699</t>
  </si>
  <si>
    <t>Jaxnation</t>
  </si>
  <si>
    <t>Sufficient Stock</t>
  </si>
  <si>
    <t xml:space="preserve">$4.50 </t>
  </si>
  <si>
    <t>Expiring Soon</t>
  </si>
  <si>
    <t>48 Del Sol Trail</t>
  </si>
  <si>
    <t>Discontinued</t>
  </si>
  <si>
    <t>40-681-9981</t>
  </si>
  <si>
    <t>Arabica Coffee</t>
  </si>
  <si>
    <t>Beverages</t>
  </si>
  <si>
    <t>54-470-2479</t>
  </si>
  <si>
    <t>Feedmix</t>
  </si>
  <si>
    <t xml:space="preserve">$20.00 </t>
  </si>
  <si>
    <t>36 3rd Place</t>
  </si>
  <si>
    <t>06-955-3428</t>
  </si>
  <si>
    <t>Black Rice</t>
  </si>
  <si>
    <t>54-031-2945</t>
  </si>
  <si>
    <t>Vinder</t>
  </si>
  <si>
    <t>Reorder Needed</t>
  </si>
  <si>
    <t xml:space="preserve">$6.00 </t>
  </si>
  <si>
    <t>3296 Walton Court</t>
  </si>
  <si>
    <t>Backordered</t>
  </si>
  <si>
    <t>71-594-6552</t>
  </si>
  <si>
    <t>Long Grain Rice</t>
  </si>
  <si>
    <t>63-492-7603</t>
  </si>
  <si>
    <t>Brightbean</t>
  </si>
  <si>
    <t xml:space="preserve">$1.50 </t>
  </si>
  <si>
    <t>3 Westerfield Crossing</t>
  </si>
  <si>
    <t>Active</t>
  </si>
  <si>
    <t>57-437-1828</t>
  </si>
  <si>
    <t>Plum</t>
  </si>
  <si>
    <t>Fruits &amp; Vegetables</t>
  </si>
  <si>
    <t>54-226-4308</t>
  </si>
  <si>
    <t>Topicstorm</t>
  </si>
  <si>
    <t xml:space="preserve">$4.00 </t>
  </si>
  <si>
    <t>15068 Scoville Court</t>
  </si>
  <si>
    <t>21-120-6238</t>
  </si>
  <si>
    <t>All-Purpose Flour</t>
  </si>
  <si>
    <t>86-292-4587</t>
  </si>
  <si>
    <t>Dabjam</t>
  </si>
  <si>
    <t xml:space="preserve">$1.75 </t>
  </si>
  <si>
    <t>050 Mcbride Avenue</t>
  </si>
  <si>
    <t>71-516-1996</t>
  </si>
  <si>
    <t>Corn Oil</t>
  </si>
  <si>
    <t>Oils &amp; Fats</t>
  </si>
  <si>
    <t>04-391-7610</t>
  </si>
  <si>
    <t>Tagfeed</t>
  </si>
  <si>
    <t xml:space="preserve">$2.50 </t>
  </si>
  <si>
    <t>12 Truax Court</t>
  </si>
  <si>
    <t>39-629-5554</t>
  </si>
  <si>
    <t>Egg (Goose)</t>
  </si>
  <si>
    <t>Dairy</t>
  </si>
  <si>
    <t>67-679-4930</t>
  </si>
  <si>
    <t>Muxo</t>
  </si>
  <si>
    <t>267 International Plaza</t>
  </si>
  <si>
    <t>66-268-8345</t>
  </si>
  <si>
    <t>Greek Yogurt</t>
  </si>
  <si>
    <t>32-182-1895</t>
  </si>
  <si>
    <t>Thoughtstorm</t>
  </si>
  <si>
    <t xml:space="preserve">$3.00 </t>
  </si>
  <si>
    <t>550 Clemons Plaza</t>
  </si>
  <si>
    <t>46-452-9419</t>
  </si>
  <si>
    <t>Egg (Duck)</t>
  </si>
  <si>
    <t>67-137-4215</t>
  </si>
  <si>
    <t>Wordify</t>
  </si>
  <si>
    <t xml:space="preserve">$1.00 </t>
  </si>
  <si>
    <t>55782 Welch Hill</t>
  </si>
  <si>
    <t>51-469-4611</t>
  </si>
  <si>
    <t>62-029-0827</t>
  </si>
  <si>
    <t>Fivebridge</t>
  </si>
  <si>
    <t xml:space="preserve">$1.60 </t>
  </si>
  <si>
    <t>04776 Saint Paul Park</t>
  </si>
  <si>
    <t>42-220-9305</t>
  </si>
  <si>
    <t>White Sugar</t>
  </si>
  <si>
    <t>56-092-7992</t>
  </si>
  <si>
    <t>Zooxo</t>
  </si>
  <si>
    <t xml:space="preserve">$2.00 </t>
  </si>
  <si>
    <t>61932 Cascade Crossing</t>
  </si>
  <si>
    <t>75-094-1179</t>
  </si>
  <si>
    <t>Rye Bread</t>
  </si>
  <si>
    <t>Bakery</t>
  </si>
  <si>
    <t>57-615-0729</t>
  </si>
  <si>
    <t>Vitz</t>
  </si>
  <si>
    <t>13 Forest Run Place</t>
  </si>
  <si>
    <t>11-073-0189</t>
  </si>
  <si>
    <t>75-190-3627</t>
  </si>
  <si>
    <t>Voomm</t>
  </si>
  <si>
    <t>5104 Jana Court</t>
  </si>
  <si>
    <t>22-621-2774</t>
  </si>
  <si>
    <t>Strawberries</t>
  </si>
  <si>
    <t>70-901-6191</t>
  </si>
  <si>
    <t>Babblestorm</t>
  </si>
  <si>
    <t>00 Drewry Court</t>
  </si>
  <si>
    <t>39-449-0772</t>
  </si>
  <si>
    <t>Feta Cheese</t>
  </si>
  <si>
    <t>84-504-7617</t>
  </si>
  <si>
    <t>Youfeed</t>
  </si>
  <si>
    <t xml:space="preserve">$7.00 </t>
  </si>
  <si>
    <t>195 Portage Junction</t>
  </si>
  <si>
    <t>55-936-2406</t>
  </si>
  <si>
    <t>Bread Flour</t>
  </si>
  <si>
    <t>29-689-5014</t>
  </si>
  <si>
    <t>Mynte</t>
  </si>
  <si>
    <t>52691 8th Drive</t>
  </si>
  <si>
    <t>82-041-7211</t>
  </si>
  <si>
    <t>Swiss Cheese</t>
  </si>
  <si>
    <t>03-615-0558</t>
  </si>
  <si>
    <t>Reallinks</t>
  </si>
  <si>
    <t xml:space="preserve">$8.00 </t>
  </si>
  <si>
    <t>285 1st Park</t>
  </si>
  <si>
    <t>48-414-6162</t>
  </si>
  <si>
    <t>10-060-8515</t>
  </si>
  <si>
    <t>Skivee</t>
  </si>
  <si>
    <t>17780 Lindbergh Junction</t>
  </si>
  <si>
    <t>76-854-0095</t>
  </si>
  <si>
    <t>38-883-3382</t>
  </si>
  <si>
    <t>Mydeo</t>
  </si>
  <si>
    <t>7834 Cordelia Alley</t>
  </si>
  <si>
    <t>25-349-7974</t>
  </si>
  <si>
    <t>Spinach</t>
  </si>
  <si>
    <t>82-737-6019</t>
  </si>
  <si>
    <t>Devshare</t>
  </si>
  <si>
    <t>42 Bunker Hill Junction</t>
  </si>
  <si>
    <t>66-627-9752</t>
  </si>
  <si>
    <t>Trout</t>
  </si>
  <si>
    <t>Seafood</t>
  </si>
  <si>
    <t>87-839-6400</t>
  </si>
  <si>
    <t>Jabbertype</t>
  </si>
  <si>
    <t xml:space="preserve">$12.00 </t>
  </si>
  <si>
    <t>08 Randy Junction</t>
  </si>
  <si>
    <t>78-614-4402</t>
  </si>
  <si>
    <t>Green Beans</t>
  </si>
  <si>
    <t>51-014-4287</t>
  </si>
  <si>
    <t>Gigazoom</t>
  </si>
  <si>
    <t>37 Browning Trail</t>
  </si>
  <si>
    <t>67-025-1245</t>
  </si>
  <si>
    <t>Cabbage</t>
  </si>
  <si>
    <t>28-575-0716</t>
  </si>
  <si>
    <t>Chatterbridge</t>
  </si>
  <si>
    <t>51890 Lindbergh Terrace</t>
  </si>
  <si>
    <t>68-418-6724</t>
  </si>
  <si>
    <t>Parmesan Cheese</t>
  </si>
  <si>
    <t>75-465-6257</t>
  </si>
  <si>
    <t>Feedspan</t>
  </si>
  <si>
    <t>49869 Bunker Hill Terrace</t>
  </si>
  <si>
    <t>40-795-0753</t>
  </si>
  <si>
    <t>Raw Sugar</t>
  </si>
  <si>
    <t>47-183-4911</t>
  </si>
  <si>
    <t>Mydo</t>
  </si>
  <si>
    <t>66879 Susan Place</t>
  </si>
  <si>
    <t>02-508-3777</t>
  </si>
  <si>
    <t>Egg (Quail)</t>
  </si>
  <si>
    <t>69-933-2582</t>
  </si>
  <si>
    <t>Realpoint</t>
  </si>
  <si>
    <t xml:space="preserve">$0.80 </t>
  </si>
  <si>
    <t>895 Northland Hill</t>
  </si>
  <si>
    <t>79-741-0770</t>
  </si>
  <si>
    <t>Mushrooms</t>
  </si>
  <si>
    <t>67-771-7656</t>
  </si>
  <si>
    <t>Photospace</t>
  </si>
  <si>
    <t>91 Kinsman Terrace</t>
  </si>
  <si>
    <t>31-211-5803</t>
  </si>
  <si>
    <t>Oatmeal Biscuit</t>
  </si>
  <si>
    <t>75-503-9347</t>
  </si>
  <si>
    <t xml:space="preserve">$5.00 </t>
  </si>
  <si>
    <t>492 Shoshone Road</t>
  </si>
  <si>
    <t>16-499-5059</t>
  </si>
  <si>
    <t>Pear</t>
  </si>
  <si>
    <t>09-090-6360</t>
  </si>
  <si>
    <t>Centizu</t>
  </si>
  <si>
    <t>3 Hooker Way</t>
  </si>
  <si>
    <t>76-340-4432</t>
  </si>
  <si>
    <t>Cucumber</t>
  </si>
  <si>
    <t>79-915-4185</t>
  </si>
  <si>
    <t>Brainverse</t>
  </si>
  <si>
    <t>157 David Center</t>
  </si>
  <si>
    <t>38-732-7667</t>
  </si>
  <si>
    <t>Pineapple</t>
  </si>
  <si>
    <t>88-663-3393</t>
  </si>
  <si>
    <t>Photojam</t>
  </si>
  <si>
    <t xml:space="preserve">$3.50 </t>
  </si>
  <si>
    <t>3645 Ridge Oak Drive</t>
  </si>
  <si>
    <t>04-240-2226</t>
  </si>
  <si>
    <t>Olive Oil</t>
  </si>
  <si>
    <t>65-842-6819</t>
  </si>
  <si>
    <t>Kamba</t>
  </si>
  <si>
    <t>504 Green Park</t>
  </si>
  <si>
    <t>79-136-9840</t>
  </si>
  <si>
    <t>Herbal Tea</t>
  </si>
  <si>
    <t>07-809-0926</t>
  </si>
  <si>
    <t>Pixonyx</t>
  </si>
  <si>
    <t xml:space="preserve">$30.00 </t>
  </si>
  <si>
    <t>26175 Oxford Way</t>
  </si>
  <si>
    <t>73-401-5721</t>
  </si>
  <si>
    <t>Haddock</t>
  </si>
  <si>
    <t>38-622-5251</t>
  </si>
  <si>
    <t>Midel</t>
  </si>
  <si>
    <t xml:space="preserve">$9.00 </t>
  </si>
  <si>
    <t>582 Sauthoff Crossing</t>
  </si>
  <si>
    <t>91-848-0606</t>
  </si>
  <si>
    <t>Onion</t>
  </si>
  <si>
    <t>68-836-0350</t>
  </si>
  <si>
    <t>Skyble</t>
  </si>
  <si>
    <t>13 Corscot Hill</t>
  </si>
  <si>
    <t>54-109-8062</t>
  </si>
  <si>
    <t>04-726-3363</t>
  </si>
  <si>
    <t>Linklinks</t>
  </si>
  <si>
    <t>67 Little Fleur Road</t>
  </si>
  <si>
    <t>70-612-2531</t>
  </si>
  <si>
    <t>94-217-4781</t>
  </si>
  <si>
    <t>Flipbug</t>
  </si>
  <si>
    <t xml:space="preserve">$3.45 </t>
  </si>
  <si>
    <t>4 Raven Drive</t>
  </si>
  <si>
    <t>26-161-6692</t>
  </si>
  <si>
    <t>Zucchini</t>
  </si>
  <si>
    <t>61-796-7912</t>
  </si>
  <si>
    <t>Kare</t>
  </si>
  <si>
    <t>70001 Vahlen Lane</t>
  </si>
  <si>
    <t>43-893-5408</t>
  </si>
  <si>
    <t>Short Grain Rice</t>
  </si>
  <si>
    <t>25-414-2945</t>
  </si>
  <si>
    <t>Snaptags</t>
  </si>
  <si>
    <t>6 Orin Place</t>
  </si>
  <si>
    <t>11-316-8405</t>
  </si>
  <si>
    <t>Mango</t>
  </si>
  <si>
    <t>50-918-1373</t>
  </si>
  <si>
    <t>Twitternation</t>
  </si>
  <si>
    <t>108 Morning Center</t>
  </si>
  <si>
    <t>34-086-3222</t>
  </si>
  <si>
    <t>Lemon</t>
  </si>
  <si>
    <t>34-017-9457</t>
  </si>
  <si>
    <t>Layo</t>
  </si>
  <si>
    <t xml:space="preserve">$2.30 </t>
  </si>
  <si>
    <t>867 Merrick Place</t>
  </si>
  <si>
    <t>21-816-1004</t>
  </si>
  <si>
    <t>Black Coffee</t>
  </si>
  <si>
    <t>68-482-4786</t>
  </si>
  <si>
    <t xml:space="preserve">$15.00 </t>
  </si>
  <si>
    <t>564 Hazelcrest Crossing</t>
  </si>
  <si>
    <t>43-693-2092</t>
  </si>
  <si>
    <t>Butter</t>
  </si>
  <si>
    <t>19-469-9841</t>
  </si>
  <si>
    <t>Kayveo</t>
  </si>
  <si>
    <t>76 Toban Plaza</t>
  </si>
  <si>
    <t>63-270-7076</t>
  </si>
  <si>
    <t>Multigrain Bread</t>
  </si>
  <si>
    <t>85-532-0172</t>
  </si>
  <si>
    <t>Roombo</t>
  </si>
  <si>
    <t>6 Lunder Parkway</t>
  </si>
  <si>
    <t>90-230-9767</t>
  </si>
  <si>
    <t>70-515-9048</t>
  </si>
  <si>
    <t>Voonyx</t>
  </si>
  <si>
    <t>00397 Bay Terrace</t>
  </si>
  <si>
    <t>05-334-2923</t>
  </si>
  <si>
    <t>41-772-6271</t>
  </si>
  <si>
    <t>Browsezoom</t>
  </si>
  <si>
    <t>8 Surrey Pass</t>
  </si>
  <si>
    <t>52-481-5224</t>
  </si>
  <si>
    <t>Kiwi</t>
  </si>
  <si>
    <t>46-382-2024</t>
  </si>
  <si>
    <t>Fiveclub</t>
  </si>
  <si>
    <t>80 Old Shore Plaza</t>
  </si>
  <si>
    <t>11-325-7396</t>
  </si>
  <si>
    <t>98-940-7545</t>
  </si>
  <si>
    <t>Skipfire</t>
  </si>
  <si>
    <t>387 Jay Point</t>
  </si>
  <si>
    <t>70-854-6891</t>
  </si>
  <si>
    <t>Sourdough Bread</t>
  </si>
  <si>
    <t>79-575-9351</t>
  </si>
  <si>
    <t>Flashspan</t>
  </si>
  <si>
    <t>24045 Bluestem Point</t>
  </si>
  <si>
    <t>46-520-1819</t>
  </si>
  <si>
    <t>10-762-7936</t>
  </si>
  <si>
    <t>Katz</t>
  </si>
  <si>
    <t>805 Nancy Crossing</t>
  </si>
  <si>
    <t>91-105-7317</t>
  </si>
  <si>
    <t>Orange</t>
  </si>
  <si>
    <t>84-047-0017</t>
  </si>
  <si>
    <t>44022 Barnett Way</t>
  </si>
  <si>
    <t>40-751-8635</t>
  </si>
  <si>
    <t>48-878-3021</t>
  </si>
  <si>
    <t>Yamia</t>
  </si>
  <si>
    <t xml:space="preserve">$3.40 </t>
  </si>
  <si>
    <t>3 Ronald Regan Center</t>
  </si>
  <si>
    <t>02-920-4829</t>
  </si>
  <si>
    <t>White Bread</t>
  </si>
  <si>
    <t>41-587-4864</t>
  </si>
  <si>
    <t>4 Judy Hill</t>
  </si>
  <si>
    <t>36-918-2937</t>
  </si>
  <si>
    <t>Green Coffee</t>
  </si>
  <si>
    <t>53-844-0478</t>
  </si>
  <si>
    <t>Kwinu</t>
  </si>
  <si>
    <t>90865 Sherman Court</t>
  </si>
  <si>
    <t>68-761-6907</t>
  </si>
  <si>
    <t>31-199-3683</t>
  </si>
  <si>
    <t>9695 Alpine Trail</t>
  </si>
  <si>
    <t>69-468-5468</t>
  </si>
  <si>
    <t>37-099-6976</t>
  </si>
  <si>
    <t>Vinte</t>
  </si>
  <si>
    <t>72083 Acker Crossing</t>
  </si>
  <si>
    <t>27-635-8394</t>
  </si>
  <si>
    <t>87-893-6089</t>
  </si>
  <si>
    <t>Twitterwire</t>
  </si>
  <si>
    <t xml:space="preserve">$2.90 </t>
  </si>
  <si>
    <t>812 Shelley Circle</t>
  </si>
  <si>
    <t>41-729-5410</t>
  </si>
  <si>
    <t>Sardines</t>
  </si>
  <si>
    <t>71-727-8611</t>
  </si>
  <si>
    <t>Ntag</t>
  </si>
  <si>
    <t>7193 Crownhardt Drive</t>
  </si>
  <si>
    <t>33-335-9140</t>
  </si>
  <si>
    <t>08-209-1598</t>
  </si>
  <si>
    <t>Blogspan</t>
  </si>
  <si>
    <t>76928 Tennyson Parkway</t>
  </si>
  <si>
    <t>11-581-9869</t>
  </si>
  <si>
    <t>Carrot</t>
  </si>
  <si>
    <t>22-867-3079</t>
  </si>
  <si>
    <t>Avaveo</t>
  </si>
  <si>
    <t>44801 Myrtle Center</t>
  </si>
  <si>
    <t>78-237-0277</t>
  </si>
  <si>
    <t>Black Tea</t>
  </si>
  <si>
    <t>50-314-5433</t>
  </si>
  <si>
    <t>Brainbox</t>
  </si>
  <si>
    <t>79 Cardinal Court</t>
  </si>
  <si>
    <t>75-152-8731</t>
  </si>
  <si>
    <t>05-593-1927</t>
  </si>
  <si>
    <t>Voonix</t>
  </si>
  <si>
    <t xml:space="preserve">$4.45 </t>
  </si>
  <si>
    <t>622 Anthes Lane</t>
  </si>
  <si>
    <t>65-718-0492</t>
  </si>
  <si>
    <t>91-492-8216</t>
  </si>
  <si>
    <t>8626 Chinook Parkway</t>
  </si>
  <si>
    <t>55-697-5242</t>
  </si>
  <si>
    <t>Ricotta Cheese</t>
  </si>
  <si>
    <t>74-726-0855</t>
  </si>
  <si>
    <t>Shufflebeat</t>
  </si>
  <si>
    <t>19112 Little Fleur Road</t>
  </si>
  <si>
    <t>14-844-4138</t>
  </si>
  <si>
    <t>90-534-2165</t>
  </si>
  <si>
    <t>40643 Sullivan Lane</t>
  </si>
  <si>
    <t>20-225-3930</t>
  </si>
  <si>
    <t>White Tea</t>
  </si>
  <si>
    <t>73-069-2753</t>
  </si>
  <si>
    <t>Skipstorm</t>
  </si>
  <si>
    <t xml:space="preserve">$25.00 </t>
  </si>
  <si>
    <t>5756 Stephen Avenue</t>
  </si>
  <si>
    <t>66-993-4234</t>
  </si>
  <si>
    <t>15-852-0491</t>
  </si>
  <si>
    <t xml:space="preserve">$1.80 </t>
  </si>
  <si>
    <t>22 Dexter Trail</t>
  </si>
  <si>
    <t>87-762-1317</t>
  </si>
  <si>
    <t>Mozzarella Cheese</t>
  </si>
  <si>
    <t>58-474-3510</t>
  </si>
  <si>
    <t>Dazzlesphere</t>
  </si>
  <si>
    <t>9305 Warrior Way</t>
  </si>
  <si>
    <t>81-844-2979</t>
  </si>
  <si>
    <t>Broccoli</t>
  </si>
  <si>
    <t>02-575-7332</t>
  </si>
  <si>
    <t>Realblab</t>
  </si>
  <si>
    <t>16 Elgar Point</t>
  </si>
  <si>
    <t>44-408-7594</t>
  </si>
  <si>
    <t>Eggplant</t>
  </si>
  <si>
    <t>08-828-3804</t>
  </si>
  <si>
    <t>Eire</t>
  </si>
  <si>
    <t>81 Oneill Circle</t>
  </si>
  <si>
    <t>26-010-9519</t>
  </si>
  <si>
    <t>28-837-4164</t>
  </si>
  <si>
    <t>Blogtag</t>
  </si>
  <si>
    <t>4508 Shopko Trail</t>
  </si>
  <si>
    <t>65-464-5070</t>
  </si>
  <si>
    <t>Heavy Cream</t>
  </si>
  <si>
    <t>01-517-7793</t>
  </si>
  <si>
    <t>Ntags</t>
  </si>
  <si>
    <t>00 Luster Alley</t>
  </si>
  <si>
    <t>07-970-9352</t>
  </si>
  <si>
    <t>Bell Pepper</t>
  </si>
  <si>
    <t>14-724-4622</t>
  </si>
  <si>
    <t>Tagtune</t>
  </si>
  <si>
    <t>459 Gateway Pass</t>
  </si>
  <si>
    <t>88-746-9468</t>
  </si>
  <si>
    <t>06-159-1957</t>
  </si>
  <si>
    <t>Skiba</t>
  </si>
  <si>
    <t>82737 Ryan Place</t>
  </si>
  <si>
    <t>06-336-5482</t>
  </si>
  <si>
    <t>99-784-4391</t>
  </si>
  <si>
    <t>Voolia</t>
  </si>
  <si>
    <t>7 Mockingbird Hill</t>
  </si>
  <si>
    <t>03-276-3931</t>
  </si>
  <si>
    <t>42-224-8186</t>
  </si>
  <si>
    <t>Oyoloo</t>
  </si>
  <si>
    <t>081 Bellgrove Place</t>
  </si>
  <si>
    <t>39-232-5341</t>
  </si>
  <si>
    <t>Arborio Rice</t>
  </si>
  <si>
    <t>23-319-2681</t>
  </si>
  <si>
    <t>05433 Towne Terrace</t>
  </si>
  <si>
    <t>12-239-9399</t>
  </si>
  <si>
    <t>Potato</t>
  </si>
  <si>
    <t>53-584-1853</t>
  </si>
  <si>
    <t xml:space="preserve">$1.20 </t>
  </si>
  <si>
    <t>924 La Follette Alley</t>
  </si>
  <si>
    <t>75-080-4909</t>
  </si>
  <si>
    <t>34-726-5887</t>
  </si>
  <si>
    <t>Tagopia</t>
  </si>
  <si>
    <t>7 Gateway Center</t>
  </si>
  <si>
    <t>70-815-4015</t>
  </si>
  <si>
    <t>Butter Biscuit</t>
  </si>
  <si>
    <t>89-134-9717</t>
  </si>
  <si>
    <t>Ozu</t>
  </si>
  <si>
    <t>175 Sycamore Circle</t>
  </si>
  <si>
    <t>11-032-9778</t>
  </si>
  <si>
    <t>Peas</t>
  </si>
  <si>
    <t>42-380-8881</t>
  </si>
  <si>
    <t>Edgepulse</t>
  </si>
  <si>
    <t>553 Mayfield Crossing</t>
  </si>
  <si>
    <t>54-374-9986</t>
  </si>
  <si>
    <t>Cream</t>
  </si>
  <si>
    <t>33-818-4917</t>
  </si>
  <si>
    <t>Oyondu</t>
  </si>
  <si>
    <t>74997 Katie Terrace</t>
  </si>
  <si>
    <t>77-312-6317</t>
  </si>
  <si>
    <t>12-950-4397</t>
  </si>
  <si>
    <t>Abatz</t>
  </si>
  <si>
    <t xml:space="preserve">$2.40 </t>
  </si>
  <si>
    <t>3616 Carey Pass</t>
  </si>
  <si>
    <t>13-844-2178</t>
  </si>
  <si>
    <t>66-832-1802</t>
  </si>
  <si>
    <t>Browsetype</t>
  </si>
  <si>
    <t>86207 Tennyson Parkway</t>
  </si>
  <si>
    <t>22-141-9798</t>
  </si>
  <si>
    <t>59-849-9942</t>
  </si>
  <si>
    <t>Photobean</t>
  </si>
  <si>
    <t>6 Nobel Junction</t>
  </si>
  <si>
    <t>20-022-3173</t>
  </si>
  <si>
    <t>54-188-1006</t>
  </si>
  <si>
    <t>81878 Nobel Point</t>
  </si>
  <si>
    <t>26-177-5690</t>
  </si>
  <si>
    <t>06-708-1412</t>
  </si>
  <si>
    <t>Skinte</t>
  </si>
  <si>
    <t>61707 Mariners Cove Park</t>
  </si>
  <si>
    <t>70-871-4536</t>
  </si>
  <si>
    <t>72-514-7323</t>
  </si>
  <si>
    <t>Cogilith</t>
  </si>
  <si>
    <t>5 Waxwing Junction</t>
  </si>
  <si>
    <t>06-611-5454</t>
  </si>
  <si>
    <t>Peanut Oil</t>
  </si>
  <si>
    <t>43-786-9229</t>
  </si>
  <si>
    <t>Bluezoom</t>
  </si>
  <si>
    <t>16 Autumn Leaf Way</t>
  </si>
  <si>
    <t>89-543-3456</t>
  </si>
  <si>
    <t>Blueberries</t>
  </si>
  <si>
    <t>23-178-8962</t>
  </si>
  <si>
    <t>Jaloo</t>
  </si>
  <si>
    <t xml:space="preserve">$10.00 </t>
  </si>
  <si>
    <t>22782 Oriole Way</t>
  </si>
  <si>
    <t>82-395-5070</t>
  </si>
  <si>
    <t>Chocolate Biscuit</t>
  </si>
  <si>
    <t>01-801-9502</t>
  </si>
  <si>
    <t>Vidoo</t>
  </si>
  <si>
    <t>43442 Homewood Street</t>
  </si>
  <si>
    <t>14-305-5348</t>
  </si>
  <si>
    <t>Cheese</t>
  </si>
  <si>
    <t>71-092-6845</t>
  </si>
  <si>
    <t>Shuffledrive</t>
  </si>
  <si>
    <t>19 Shoshone Circle</t>
  </si>
  <si>
    <t>82-243-3180</t>
  </si>
  <si>
    <t>Palm Oil</t>
  </si>
  <si>
    <t>18-631-1458</t>
  </si>
  <si>
    <t>97 Sunnyside Court</t>
  </si>
  <si>
    <t>25-010-9478</t>
  </si>
  <si>
    <t>24-576-3402</t>
  </si>
  <si>
    <t>Topicblab</t>
  </si>
  <si>
    <t>357 Maple Park</t>
  </si>
  <si>
    <t>13-202-4809</t>
  </si>
  <si>
    <t>Garlic</t>
  </si>
  <si>
    <t>24-281-7685</t>
  </si>
  <si>
    <t>6195 Monterey Center</t>
  </si>
  <si>
    <t>67-270-7464</t>
  </si>
  <si>
    <t>Jasmine Rice</t>
  </si>
  <si>
    <t>83-960-5274</t>
  </si>
  <si>
    <t>Yadel</t>
  </si>
  <si>
    <t xml:space="preserve">$4.75 </t>
  </si>
  <si>
    <t>7242 Claremont Avenue</t>
  </si>
  <si>
    <t>11-733-1756</t>
  </si>
  <si>
    <t>Rice Flour</t>
  </si>
  <si>
    <t>27-970-8649</t>
  </si>
  <si>
    <t>127 Eliot Road</t>
  </si>
  <si>
    <t>80-988-4653</t>
  </si>
  <si>
    <t>02-272-0535</t>
  </si>
  <si>
    <t>Livetube</t>
  </si>
  <si>
    <t>8 Russell Pass</t>
  </si>
  <si>
    <t>60-343-7973</t>
  </si>
  <si>
    <t>06-303-4127</t>
  </si>
  <si>
    <t>Zoombox</t>
  </si>
  <si>
    <t xml:space="preserve">$3.20 </t>
  </si>
  <si>
    <t>85408 Toban Crossing</t>
  </si>
  <si>
    <t>34-861-4446</t>
  </si>
  <si>
    <t>40-696-4237</t>
  </si>
  <si>
    <t>Photobug</t>
  </si>
  <si>
    <t>113 Donald Court</t>
  </si>
  <si>
    <t>67-710-5120</t>
  </si>
  <si>
    <t>00-131-9278</t>
  </si>
  <si>
    <t>Skynoodle</t>
  </si>
  <si>
    <t>978 Shasta Lane</t>
  </si>
  <si>
    <t>49-891-4927</t>
  </si>
  <si>
    <t>Cottage Cheese</t>
  </si>
  <si>
    <t>89-155-3471</t>
  </si>
  <si>
    <t>46 Hoffman Trail</t>
  </si>
  <si>
    <t>55-522-8242</t>
  </si>
  <si>
    <t>Whipped Cream</t>
  </si>
  <si>
    <t>48-884-5431</t>
  </si>
  <si>
    <t>Feedbug</t>
  </si>
  <si>
    <t>7 Spohn Avenue</t>
  </si>
  <si>
    <t>62-509-0666</t>
  </si>
  <si>
    <t>Almond Flour</t>
  </si>
  <si>
    <t>16-419-1419</t>
  </si>
  <si>
    <t xml:space="preserve">$9.50 </t>
  </si>
  <si>
    <t>1468 Meadow Vale Court</t>
  </si>
  <si>
    <t>64-478-4745</t>
  </si>
  <si>
    <t>36-780-8625</t>
  </si>
  <si>
    <t>208 Miller Court</t>
  </si>
  <si>
    <t>35-835-5591</t>
  </si>
  <si>
    <t>Tilapia</t>
  </si>
  <si>
    <t>54-876-4296</t>
  </si>
  <si>
    <t>509 Carpenter Trail</t>
  </si>
  <si>
    <t>26-690-3784</t>
  </si>
  <si>
    <t>Lettuce</t>
  </si>
  <si>
    <t>70-463-6597</t>
  </si>
  <si>
    <t>Fadeo</t>
  </si>
  <si>
    <t>19069 Cordelia Drive</t>
  </si>
  <si>
    <t>67-546-1568</t>
  </si>
  <si>
    <t>10-038-3988</t>
  </si>
  <si>
    <t>Edgeify</t>
  </si>
  <si>
    <t>203 Mariners Cove Junction</t>
  </si>
  <si>
    <t>67-625-9704</t>
  </si>
  <si>
    <t>13-475-1009</t>
  </si>
  <si>
    <t>Eayo</t>
  </si>
  <si>
    <t>7819 Fallview Park</t>
  </si>
  <si>
    <t>31-969-4614</t>
  </si>
  <si>
    <t>83-104-8425</t>
  </si>
  <si>
    <t>993 Kensington Drive</t>
  </si>
  <si>
    <t>50-364-5828</t>
  </si>
  <si>
    <t>Coconut</t>
  </si>
  <si>
    <t>17-239-6309</t>
  </si>
  <si>
    <t>772 Golf Course Junction</t>
  </si>
  <si>
    <t>61-827-4098</t>
  </si>
  <si>
    <t>Cod</t>
  </si>
  <si>
    <t>34-850-0377</t>
  </si>
  <si>
    <t>Devbug</t>
  </si>
  <si>
    <t>29992 Warrior Center</t>
  </si>
  <si>
    <t>87-698-0944</t>
  </si>
  <si>
    <t>Banana</t>
  </si>
  <si>
    <t>73-717-0190</t>
  </si>
  <si>
    <t xml:space="preserve">$98.43 </t>
  </si>
  <si>
    <t>8 Heffernan Point</t>
  </si>
  <si>
    <t>36-636-4873</t>
  </si>
  <si>
    <t>11-098-3982</t>
  </si>
  <si>
    <t>Wikivu</t>
  </si>
  <si>
    <t xml:space="preserve">$6.10 </t>
  </si>
  <si>
    <t>451 Grim Hill</t>
  </si>
  <si>
    <t>98-556-5323</t>
  </si>
  <si>
    <t>Pomegranate</t>
  </si>
  <si>
    <t>21-490-8051</t>
  </si>
  <si>
    <t>Dynabox</t>
  </si>
  <si>
    <t>005 Tomscot Hill</t>
  </si>
  <si>
    <t>97-772-2336</t>
  </si>
  <si>
    <t>19-704-4404</t>
  </si>
  <si>
    <t>Rooxo</t>
  </si>
  <si>
    <t>9 Bartillon Trail</t>
  </si>
  <si>
    <t>19-047-4239</t>
  </si>
  <si>
    <t>Peach</t>
  </si>
  <si>
    <t>11-146-9880</t>
  </si>
  <si>
    <t>Quire</t>
  </si>
  <si>
    <t>7 West Street</t>
  </si>
  <si>
    <t>41-316-8427</t>
  </si>
  <si>
    <t>75-867-3635</t>
  </si>
  <si>
    <t>Realcube</t>
  </si>
  <si>
    <t>03416 Valley Edge Circle</t>
  </si>
  <si>
    <t>15-907-3681</t>
  </si>
  <si>
    <t>72-931-9828</t>
  </si>
  <si>
    <t>Brainsphere</t>
  </si>
  <si>
    <t xml:space="preserve">$3.85 </t>
  </si>
  <si>
    <t>21633 Sycamore Center</t>
  </si>
  <si>
    <t>14-305-9690</t>
  </si>
  <si>
    <t>13-457-9946</t>
  </si>
  <si>
    <t>Dabshots</t>
  </si>
  <si>
    <t xml:space="preserve">$4.30 </t>
  </si>
  <si>
    <t>43107 Schlimgen Circle</t>
  </si>
  <si>
    <t>40-860-4532</t>
  </si>
  <si>
    <t>73-625-5112</t>
  </si>
  <si>
    <t xml:space="preserve">$21.00 </t>
  </si>
  <si>
    <t>988 Southridge Way</t>
  </si>
  <si>
    <t>44-552-3909</t>
  </si>
  <si>
    <t>80-863-1186</t>
  </si>
  <si>
    <t>Riffwire</t>
  </si>
  <si>
    <t>6 Charing Cross Circle</t>
  </si>
  <si>
    <t>75-029-9003</t>
  </si>
  <si>
    <t>61-917-4271</t>
  </si>
  <si>
    <t>Eadel</t>
  </si>
  <si>
    <t>19180 Hagan Parkway</t>
  </si>
  <si>
    <t>74-587-2065</t>
  </si>
  <si>
    <t>33-141-1402</t>
  </si>
  <si>
    <t>Gigaclub</t>
  </si>
  <si>
    <t>84642 Clarendon Point</t>
  </si>
  <si>
    <t>70-149-6756</t>
  </si>
  <si>
    <t>97-150-9199</t>
  </si>
  <si>
    <t xml:space="preserve">$4.20 </t>
  </si>
  <si>
    <t>6 Messerschmidt Place</t>
  </si>
  <si>
    <t>29-896-7926</t>
  </si>
  <si>
    <t>White Rice</t>
  </si>
  <si>
    <t>86-400-4155</t>
  </si>
  <si>
    <t>Centidel</t>
  </si>
  <si>
    <t>80930 Briar Crest Point</t>
  </si>
  <si>
    <t>54-822-9009</t>
  </si>
  <si>
    <t>Cauliflower</t>
  </si>
  <si>
    <t>23-197-9965</t>
  </si>
  <si>
    <t>Shufflester</t>
  </si>
  <si>
    <t>64389 Arkansas Alley</t>
  </si>
  <si>
    <t>84-075-7647</t>
  </si>
  <si>
    <t>Canola Oil</t>
  </si>
  <si>
    <t>95-889-8592</t>
  </si>
  <si>
    <t>51 7th Court</t>
  </si>
  <si>
    <t>88-602-8210</t>
  </si>
  <si>
    <t>Avocado Oil</t>
  </si>
  <si>
    <t>26-411-9126</t>
  </si>
  <si>
    <t>Skajo</t>
  </si>
  <si>
    <t>042 Di Loreto Court</t>
  </si>
  <si>
    <t>04-542-3863</t>
  </si>
  <si>
    <t>55-952-9832</t>
  </si>
  <si>
    <t>Eidel</t>
  </si>
  <si>
    <t>403 Loomis Way</t>
  </si>
  <si>
    <t>57-613-5779</t>
  </si>
  <si>
    <t>Gouda Cheese</t>
  </si>
  <si>
    <t>29-009-9132</t>
  </si>
  <si>
    <t>Thoughtblab</t>
  </si>
  <si>
    <t>6 John Wall Plaza</t>
  </si>
  <si>
    <t>90-737-0044</t>
  </si>
  <si>
    <t>39-339-3869</t>
  </si>
  <si>
    <t>Bubblemix</t>
  </si>
  <si>
    <t>92321 Nelson Trail</t>
  </si>
  <si>
    <t>28-956-1320</t>
  </si>
  <si>
    <t>01-445-8931</t>
  </si>
  <si>
    <t>95 Onsgard Way</t>
  </si>
  <si>
    <t>87-791-5803</t>
  </si>
  <si>
    <t>Tuna</t>
  </si>
  <si>
    <t>89-843-0880</t>
  </si>
  <si>
    <t>Meemm</t>
  </si>
  <si>
    <t xml:space="preserve">$18.00 </t>
  </si>
  <si>
    <t>8 Fremont Circle</t>
  </si>
  <si>
    <t>14-521-4167</t>
  </si>
  <si>
    <t>Buttermilk</t>
  </si>
  <si>
    <t>68-609-1972</t>
  </si>
  <si>
    <t>00847 Reindahl Place</t>
  </si>
  <si>
    <t>51-572-5497</t>
  </si>
  <si>
    <t>43-035-3382</t>
  </si>
  <si>
    <t>Kanoodle</t>
  </si>
  <si>
    <t>9516 Burrows Circle</t>
  </si>
  <si>
    <t>28-840-6096</t>
  </si>
  <si>
    <t>15-444-8224</t>
  </si>
  <si>
    <t>Flipopia</t>
  </si>
  <si>
    <t>92655 Pond Park</t>
  </si>
  <si>
    <t>44-538-3366</t>
  </si>
  <si>
    <t>33-898-6242</t>
  </si>
  <si>
    <t>Realbridge</t>
  </si>
  <si>
    <t>46 Cardinal Way</t>
  </si>
  <si>
    <t>51-459-5630</t>
  </si>
  <si>
    <t>Sour Cream</t>
  </si>
  <si>
    <t>29-567-3732</t>
  </si>
  <si>
    <t>Skyvu</t>
  </si>
  <si>
    <t>805 Center Parkway</t>
  </si>
  <si>
    <t>02-655-3240</t>
  </si>
  <si>
    <t>95-200-1972</t>
  </si>
  <si>
    <t>Jabberstorm</t>
  </si>
  <si>
    <t>6738 Tennyson Road</t>
  </si>
  <si>
    <t>42-887-6557</t>
  </si>
  <si>
    <t>49-092-2735</t>
  </si>
  <si>
    <t>Geba</t>
  </si>
  <si>
    <t>61224 Northridge Avenue</t>
  </si>
  <si>
    <t>96-316-7600</t>
  </si>
  <si>
    <t>76-671-7104</t>
  </si>
  <si>
    <t>6 Swallow Crossing</t>
  </si>
  <si>
    <t>58-063-8633</t>
  </si>
  <si>
    <t>21-932-5200</t>
  </si>
  <si>
    <t>Skimia</t>
  </si>
  <si>
    <t>33424 Express Avenue</t>
  </si>
  <si>
    <t>43-703-9939</t>
  </si>
  <si>
    <t>69-928-4929</t>
  </si>
  <si>
    <t>4 Sundown Place</t>
  </si>
  <si>
    <t>88-069-5486</t>
  </si>
  <si>
    <t>95-878-1614</t>
  </si>
  <si>
    <t>Buzzshare</t>
  </si>
  <si>
    <t>01330 Sheridan Way</t>
  </si>
  <si>
    <t>74-845-3299</t>
  </si>
  <si>
    <t>Green Tea</t>
  </si>
  <si>
    <t>21-792-1000</t>
  </si>
  <si>
    <t>Oyoyo</t>
  </si>
  <si>
    <t>2 Petterle Road</t>
  </si>
  <si>
    <t>81-605-6246</t>
  </si>
  <si>
    <t>62-086-0407</t>
  </si>
  <si>
    <t>65721 Caliangt Crossing</t>
  </si>
  <si>
    <t>73-561-2867</t>
  </si>
  <si>
    <t>60-386-5077</t>
  </si>
  <si>
    <t>7444 Saint Paul Circle</t>
  </si>
  <si>
    <t>19-967-0632</t>
  </si>
  <si>
    <t>90-445-1753</t>
  </si>
  <si>
    <t>Yombu</t>
  </si>
  <si>
    <t>6990 Kings Place</t>
  </si>
  <si>
    <t>23-070-2433</t>
  </si>
  <si>
    <t>Powdered Sugar</t>
  </si>
  <si>
    <t>82-235-9317</t>
  </si>
  <si>
    <t>Meeveo</t>
  </si>
  <si>
    <t>836 Brown Alley</t>
  </si>
  <si>
    <t>27-262-2437</t>
  </si>
  <si>
    <t>05-181-2682</t>
  </si>
  <si>
    <t>Skidoo</t>
  </si>
  <si>
    <t xml:space="preserve">$8.10 </t>
  </si>
  <si>
    <t>739 Swallow Road</t>
  </si>
  <si>
    <t>39-479-5147</t>
  </si>
  <si>
    <t>02-156-7270</t>
  </si>
  <si>
    <t>Meedoo</t>
  </si>
  <si>
    <t>14 Talmadge Park</t>
  </si>
  <si>
    <t>71-085-4290</t>
  </si>
  <si>
    <t>26-593-3478</t>
  </si>
  <si>
    <t>2 Basil Street</t>
  </si>
  <si>
    <t>48-957-6116</t>
  </si>
  <si>
    <t>34-334-6888</t>
  </si>
  <si>
    <t>938 Hanover Point</t>
  </si>
  <si>
    <t>83-917-7384</t>
  </si>
  <si>
    <t>84-923-5086</t>
  </si>
  <si>
    <t>Tavu</t>
  </si>
  <si>
    <t>3 Ilene Terrace</t>
  </si>
  <si>
    <t>26-031-8070</t>
  </si>
  <si>
    <t>Vegetable Oil</t>
  </si>
  <si>
    <t>11-096-4003</t>
  </si>
  <si>
    <t>Trudeo</t>
  </si>
  <si>
    <t>5414 Linden Point</t>
  </si>
  <si>
    <t>03-149-9760</t>
  </si>
  <si>
    <t>08-141-2402</t>
  </si>
  <si>
    <t>Yotz</t>
  </si>
  <si>
    <t>554 Eliot Point</t>
  </si>
  <si>
    <t>53-680-5293</t>
  </si>
  <si>
    <t>Cheddar Cheese</t>
  </si>
  <si>
    <t>47-732-4446</t>
  </si>
  <si>
    <t>Demizz</t>
  </si>
  <si>
    <t>97687 Mendota Terrace</t>
  </si>
  <si>
    <t>49-861-7823</t>
  </si>
  <si>
    <t>22-152-0111</t>
  </si>
  <si>
    <t>Skippad</t>
  </si>
  <si>
    <t>26 Graceland Circle</t>
  </si>
  <si>
    <t>24-364-3341</t>
  </si>
  <si>
    <t>Egg (Turkey)</t>
  </si>
  <si>
    <t>13-290-8513</t>
  </si>
  <si>
    <t>Topiclounge</t>
  </si>
  <si>
    <t>120 Gale Circle</t>
  </si>
  <si>
    <t>80-374-5711</t>
  </si>
  <si>
    <t>77-566-9826</t>
  </si>
  <si>
    <t>Browsecat</t>
  </si>
  <si>
    <t xml:space="preserve">$31.00 </t>
  </si>
  <si>
    <t>13 Bluejay Way</t>
  </si>
  <si>
    <t>76-325-9093</t>
  </si>
  <si>
    <t>Sesame Oil</t>
  </si>
  <si>
    <t>67-922-3399</t>
  </si>
  <si>
    <t xml:space="preserve">$6.50 </t>
  </si>
  <si>
    <t>01471 Burrows Lane</t>
  </si>
  <si>
    <t>30-429-2162</t>
  </si>
  <si>
    <t>05-100-7102</t>
  </si>
  <si>
    <t>Npath</t>
  </si>
  <si>
    <t xml:space="preserve">$6.15 </t>
  </si>
  <si>
    <t>6382 Anniversary Pass</t>
  </si>
  <si>
    <t>53-446-8243</t>
  </si>
  <si>
    <t>51-666-7174</t>
  </si>
  <si>
    <t>757 Grasskamp Drive</t>
  </si>
  <si>
    <t>67-473-7093</t>
  </si>
  <si>
    <t>92-830-6986</t>
  </si>
  <si>
    <t>87417 Forest Pass</t>
  </si>
  <si>
    <t>98-235-2711</t>
  </si>
  <si>
    <t>Asparagus</t>
  </si>
  <si>
    <t>23-052-4744</t>
  </si>
  <si>
    <t>Devpoint</t>
  </si>
  <si>
    <t>5 Transport Pass</t>
  </si>
  <si>
    <t>07-219-8017</t>
  </si>
  <si>
    <t>95-148-9287</t>
  </si>
  <si>
    <t>Skibox</t>
  </si>
  <si>
    <t>357 High Crossing Parkway</t>
  </si>
  <si>
    <t>97-040-3822</t>
  </si>
  <si>
    <t>78-459-1417</t>
  </si>
  <si>
    <t>Gevee</t>
  </si>
  <si>
    <t>42 Clemons Terrace</t>
  </si>
  <si>
    <t>10-002-6494</t>
  </si>
  <si>
    <t>47-509-7282</t>
  </si>
  <si>
    <t>Meevee</t>
  </si>
  <si>
    <t xml:space="preserve">$4.80 </t>
  </si>
  <si>
    <t>48 Vahlen Place</t>
  </si>
  <si>
    <t>12-998-3882</t>
  </si>
  <si>
    <t>06-151-9076</t>
  </si>
  <si>
    <t>94862 Beilfuss Terrace</t>
  </si>
  <si>
    <t>31-746-4951</t>
  </si>
  <si>
    <t>Whole Wheat Flour</t>
  </si>
  <si>
    <t>70-212-0990</t>
  </si>
  <si>
    <t xml:space="preserve">$2.75 </t>
  </si>
  <si>
    <t>759 Waywood Court</t>
  </si>
  <si>
    <t>87-097-5691</t>
  </si>
  <si>
    <t>Robusta Coffee</t>
  </si>
  <si>
    <t>26-213-7885</t>
  </si>
  <si>
    <t>Photofeed</t>
  </si>
  <si>
    <t>236 Gateway Lane</t>
  </si>
  <si>
    <t>34-075-0371</t>
  </si>
  <si>
    <t>Watermelon</t>
  </si>
  <si>
    <t>32-771-2617</t>
  </si>
  <si>
    <t>Latz</t>
  </si>
  <si>
    <t>0039 Shelley Place</t>
  </si>
  <si>
    <t>40-810-9261</t>
  </si>
  <si>
    <t>56-554-1762</t>
  </si>
  <si>
    <t>Cogibox</t>
  </si>
  <si>
    <t xml:space="preserve">$12.50 </t>
  </si>
  <si>
    <t>3 Raven Court</t>
  </si>
  <si>
    <t>46-931-6897</t>
  </si>
  <si>
    <t>22-946-8052</t>
  </si>
  <si>
    <t>44 Kensington Road</t>
  </si>
  <si>
    <t>58-182-6781</t>
  </si>
  <si>
    <t>75-328-1709</t>
  </si>
  <si>
    <t>Pixope</t>
  </si>
  <si>
    <t>86 Maryland Junction</t>
  </si>
  <si>
    <t>06-706-6490</t>
  </si>
  <si>
    <t>85-670-6379</t>
  </si>
  <si>
    <t>Tanoodle</t>
  </si>
  <si>
    <t>443 Browning Terrace</t>
  </si>
  <si>
    <t>47-578-4161</t>
  </si>
  <si>
    <t>Anchovies</t>
  </si>
  <si>
    <t>96-001-5429</t>
  </si>
  <si>
    <t>Jaxspan</t>
  </si>
  <si>
    <t>5 Forest Run Way</t>
  </si>
  <si>
    <t>18-199-5799</t>
  </si>
  <si>
    <t>76-870-2139</t>
  </si>
  <si>
    <t>Jayo</t>
  </si>
  <si>
    <t>87784 Blaine Way</t>
  </si>
  <si>
    <t>00-357-2313</t>
  </si>
  <si>
    <t>93-619-6639</t>
  </si>
  <si>
    <t>Quamba</t>
  </si>
  <si>
    <t>0 Oxford Crossing</t>
  </si>
  <si>
    <t>83-704-6367</t>
  </si>
  <si>
    <t>41-628-8713</t>
  </si>
  <si>
    <t>298 Corry Plaza</t>
  </si>
  <si>
    <t>01-144-5960</t>
  </si>
  <si>
    <t>80-848-7493</t>
  </si>
  <si>
    <t>Zazio</t>
  </si>
  <si>
    <t>52105 Mandrake Place</t>
  </si>
  <si>
    <t>96-774-0457</t>
  </si>
  <si>
    <t>71-991-5737</t>
  </si>
  <si>
    <t>Izio</t>
  </si>
  <si>
    <t>7369 Thackeray Drive</t>
  </si>
  <si>
    <t>24-310-9184</t>
  </si>
  <si>
    <t>69-378-2045</t>
  </si>
  <si>
    <t>Brainlounge</t>
  </si>
  <si>
    <t>6 Haas Circle</t>
  </si>
  <si>
    <t>10-255-8579</t>
  </si>
  <si>
    <t>Basmati Rice</t>
  </si>
  <si>
    <t>29-112-1577</t>
  </si>
  <si>
    <t>Trilia</t>
  </si>
  <si>
    <t>1959 Marcy Center</t>
  </si>
  <si>
    <t>38-417-4656</t>
  </si>
  <si>
    <t>57-202-5756</t>
  </si>
  <si>
    <t>1309 Elka Junction</t>
  </si>
  <si>
    <t>53-080-8252</t>
  </si>
  <si>
    <t>73-744-7022</t>
  </si>
  <si>
    <t>2 Grayhawk Junction</t>
  </si>
  <si>
    <t>14-681-7035</t>
  </si>
  <si>
    <t>01-308-0960</t>
  </si>
  <si>
    <t>Voolith</t>
  </si>
  <si>
    <t>95261 Morningstar Way</t>
  </si>
  <si>
    <t>96-503-7712</t>
  </si>
  <si>
    <t>97-325-5889</t>
  </si>
  <si>
    <t>Twitterbridge</t>
  </si>
  <si>
    <t>84148 Prairie Rose Center</t>
  </si>
  <si>
    <t>98-064-4465</t>
  </si>
  <si>
    <t>93-719-9817</t>
  </si>
  <si>
    <t>Feedfire</t>
  </si>
  <si>
    <t>109 Twin Pines Avenue</t>
  </si>
  <si>
    <t>84-198-7276</t>
  </si>
  <si>
    <t>34-158-6684</t>
  </si>
  <si>
    <t>6 Harbort Hill</t>
  </si>
  <si>
    <t>18-278-2383</t>
  </si>
  <si>
    <t>73-210-4267</t>
  </si>
  <si>
    <t>96 American Center</t>
  </si>
  <si>
    <t>20-054-3716</t>
  </si>
  <si>
    <t>49-591-1019</t>
  </si>
  <si>
    <t>JumpXS</t>
  </si>
  <si>
    <t>39 Lakewood Gardens Center</t>
  </si>
  <si>
    <t>63-822-5278</t>
  </si>
  <si>
    <t>27-636-1606</t>
  </si>
  <si>
    <t>5900 Vahlen Avenue</t>
  </si>
  <si>
    <t>01-439-6231</t>
  </si>
  <si>
    <t>Sunflower Oil</t>
  </si>
  <si>
    <t>08-490-1714</t>
  </si>
  <si>
    <t>8 Spaight Circle</t>
  </si>
  <si>
    <t>06-690-2335</t>
  </si>
  <si>
    <t>66-317-4895</t>
  </si>
  <si>
    <t>5 Linden Terrace</t>
  </si>
  <si>
    <t>47-554-5780</t>
  </si>
  <si>
    <t>62-979-5038</t>
  </si>
  <si>
    <t>Babbleopia</t>
  </si>
  <si>
    <t>1 Westport Crossing</t>
  </si>
  <si>
    <t>70-587-1204</t>
  </si>
  <si>
    <t>41-399-9203</t>
  </si>
  <si>
    <t>2446 Anhalt Way</t>
  </si>
  <si>
    <t>97-710-2449</t>
  </si>
  <si>
    <t>39-676-9308</t>
  </si>
  <si>
    <t xml:space="preserve">$2.80 </t>
  </si>
  <si>
    <t>0 Miller Pass</t>
  </si>
  <si>
    <t>8/27/2024</t>
  </si>
  <si>
    <t>11/26/2024</t>
  </si>
  <si>
    <t>4/30/2024</t>
  </si>
  <si>
    <t>10/24/2024</t>
  </si>
  <si>
    <t>12/28/2024</t>
  </si>
  <si>
    <t>2/20/2025</t>
  </si>
  <si>
    <t>12/21/2024</t>
  </si>
  <si>
    <t>3/25/2024</t>
  </si>
  <si>
    <t>5/18/2024</t>
  </si>
  <si>
    <t>12/25/2024</t>
  </si>
  <si>
    <t>9/21/2024</t>
  </si>
  <si>
    <t>3/28/2024</t>
  </si>
  <si>
    <t>12/24/2024</t>
  </si>
  <si>
    <t>8/19/2024</t>
  </si>
  <si>
    <t>5/28/2024</t>
  </si>
  <si>
    <t>10/13/2024</t>
  </si>
  <si>
    <t>1/19/2025</t>
  </si>
  <si>
    <t>12/29/2024</t>
  </si>
  <si>
    <t>10/19/2024</t>
  </si>
  <si>
    <t>10/17/2024</t>
  </si>
  <si>
    <t>1/16/2025</t>
  </si>
  <si>
    <t>8/28/2024</t>
  </si>
  <si>
    <t>10/18/2024</t>
  </si>
  <si>
    <t>8/26/2024</t>
  </si>
  <si>
    <t>8/14/2024</t>
  </si>
  <si>
    <t>7/29/2024</t>
  </si>
  <si>
    <t>5/29/2024</t>
  </si>
  <si>
    <t>4/17/2024</t>
  </si>
  <si>
    <t>10/22/2024</t>
  </si>
  <si>
    <t>4/26/2024</t>
  </si>
  <si>
    <t>12/19/2024</t>
  </si>
  <si>
    <t>11/18/2024</t>
  </si>
  <si>
    <t>10/27/2024</t>
  </si>
  <si>
    <t>5/22/2024</t>
  </si>
  <si>
    <t>11/24/2024</t>
  </si>
  <si>
    <t>5/20/2024</t>
  </si>
  <si>
    <t>11/16/2024</t>
  </si>
  <si>
    <t>2/29/2024</t>
  </si>
  <si>
    <t>5/31/2024</t>
  </si>
  <si>
    <t>5/30/2024</t>
  </si>
  <si>
    <t>9/17/2024</t>
  </si>
  <si>
    <t>6/30/2024</t>
  </si>
  <si>
    <t>1/26/2025</t>
  </si>
  <si>
    <t>2/24/2025</t>
  </si>
  <si>
    <t>1/28/2025</t>
  </si>
  <si>
    <t>4/21/2024</t>
  </si>
  <si>
    <t>3/18/2024</t>
  </si>
  <si>
    <t>4/29/2024</t>
  </si>
  <si>
    <t>2/27/2024</t>
  </si>
  <si>
    <t>6/14/2024</t>
  </si>
  <si>
    <t>8/16/2024</t>
  </si>
  <si>
    <t>7/16/2024</t>
  </si>
  <si>
    <t>5/26/2024</t>
  </si>
  <si>
    <t>4/13/2024</t>
  </si>
  <si>
    <t>4/19/2024</t>
  </si>
  <si>
    <t>5/23/2024</t>
  </si>
  <si>
    <t>6/22/2024</t>
  </si>
  <si>
    <t>4/28/2024</t>
  </si>
  <si>
    <t>11/13/2024</t>
  </si>
  <si>
    <t>1/21/2025</t>
  </si>
  <si>
    <t>9/29/2024</t>
  </si>
  <si>
    <t>8/15/2024</t>
  </si>
  <si>
    <t>12/31/2024</t>
  </si>
  <si>
    <t>12/18/2024</t>
  </si>
  <si>
    <t>8/17/2024</t>
  </si>
  <si>
    <t>3/16/2024</t>
  </si>
  <si>
    <t>6/15/2024</t>
  </si>
  <si>
    <t>8/18/2024</t>
  </si>
  <si>
    <t>4/27/2024</t>
  </si>
  <si>
    <t>9/18/2024</t>
  </si>
  <si>
    <t>7/25/2024</t>
  </si>
  <si>
    <t>8/21/2024</t>
  </si>
  <si>
    <t>2/14/2025</t>
  </si>
  <si>
    <t>11/27/2024</t>
  </si>
  <si>
    <t>11/17/2024</t>
  </si>
  <si>
    <t>11/15/2024</t>
  </si>
  <si>
    <t>6/26/2024</t>
  </si>
  <si>
    <t>6/23/2024</t>
  </si>
  <si>
    <t>6/16/2024</t>
  </si>
  <si>
    <t>7/28/2024</t>
  </si>
  <si>
    <t>8/20/2024</t>
  </si>
  <si>
    <t>5/24/2024</t>
  </si>
  <si>
    <t>2/17/2025</t>
  </si>
  <si>
    <t>7/31/2024</t>
  </si>
  <si>
    <t>3/30/2024</t>
  </si>
  <si>
    <t>9/20/2024</t>
  </si>
  <si>
    <t>8/29/2024</t>
  </si>
  <si>
    <t>9/30/2024</t>
  </si>
  <si>
    <t>10/20/2024</t>
  </si>
  <si>
    <t>12/22/2024</t>
  </si>
  <si>
    <t>3/20/2024</t>
  </si>
  <si>
    <t>4/15/2024</t>
  </si>
  <si>
    <t>11/25/2024</t>
  </si>
  <si>
    <t>5/13/2024</t>
  </si>
  <si>
    <t>8/23/2024</t>
  </si>
  <si>
    <t>10/23/2024</t>
  </si>
  <si>
    <t>11/20/2024</t>
  </si>
  <si>
    <t>10/29/2024</t>
  </si>
  <si>
    <t>5/19/2024</t>
  </si>
  <si>
    <t>8/30/2024</t>
  </si>
  <si>
    <t>6/24/2024</t>
  </si>
  <si>
    <t>2/13/2025</t>
  </si>
  <si>
    <t>12/13/2024</t>
  </si>
  <si>
    <t>4/20/2024</t>
  </si>
  <si>
    <t>6/28/2024</t>
  </si>
  <si>
    <t>5/16/2024</t>
  </si>
  <si>
    <t>7/13/2024</t>
  </si>
  <si>
    <t>6/19/2024</t>
  </si>
  <si>
    <t>1/18/2025</t>
  </si>
  <si>
    <t>1/25/2025</t>
  </si>
  <si>
    <t>10/25/2024</t>
  </si>
  <si>
    <t>7/24/2024</t>
  </si>
  <si>
    <t>2/19/2025</t>
  </si>
  <si>
    <t>11/28/2024</t>
  </si>
  <si>
    <t>10/14/2024</t>
  </si>
  <si>
    <t>8/24/2024</t>
  </si>
  <si>
    <t>9/16/2024</t>
  </si>
  <si>
    <t>9/13/2024</t>
  </si>
  <si>
    <t>10/31/2024</t>
  </si>
  <si>
    <t>7/27/2024</t>
  </si>
  <si>
    <t>1/31/2025</t>
  </si>
  <si>
    <t>1/23/2025</t>
  </si>
  <si>
    <t>11/22/2024</t>
  </si>
  <si>
    <t>7/23/2024</t>
  </si>
  <si>
    <t>7/26/2024</t>
  </si>
  <si>
    <t>9/24/2024</t>
  </si>
  <si>
    <t>11/19/2024</t>
  </si>
  <si>
    <t>1/13/2025</t>
  </si>
  <si>
    <t>2/28/2024</t>
  </si>
  <si>
    <t>1/17/2025</t>
  </si>
  <si>
    <t>8/31/2024</t>
  </si>
  <si>
    <t>1/15/2025</t>
  </si>
  <si>
    <t>3/17/2024</t>
  </si>
  <si>
    <t>4/18/2024</t>
  </si>
  <si>
    <t>5/25/2024</t>
  </si>
  <si>
    <t>9/15/2024</t>
  </si>
  <si>
    <t>2/22/2025</t>
  </si>
  <si>
    <t>9/23/2024</t>
  </si>
  <si>
    <t>1/30/2025</t>
  </si>
  <si>
    <t>10/28/2024</t>
  </si>
  <si>
    <t>7/18/2024</t>
  </si>
  <si>
    <t>12/14/2024</t>
  </si>
  <si>
    <t>3/27/2024</t>
  </si>
  <si>
    <t>6/29/2024</t>
  </si>
  <si>
    <t>11/14/2024</t>
  </si>
  <si>
    <t>5/15/2024</t>
  </si>
  <si>
    <t>9/26/2024</t>
  </si>
  <si>
    <t>7/15/2024</t>
  </si>
  <si>
    <t>2/26/2024</t>
  </si>
  <si>
    <t>5/21/2024</t>
  </si>
  <si>
    <t>1/27/2025</t>
  </si>
  <si>
    <t>7/21/2024</t>
  </si>
  <si>
    <t>9/14/2024</t>
  </si>
  <si>
    <t>10/21/2024</t>
  </si>
  <si>
    <t>8/13/2024</t>
  </si>
  <si>
    <t>Catagory</t>
  </si>
  <si>
    <t>Inventory_Value</t>
  </si>
  <si>
    <t>Sum of Total_Inventory_Value</t>
  </si>
  <si>
    <t>Sum of Estimated_Sales_Revenue</t>
  </si>
  <si>
    <t>CATEGORY PERFORMANCE</t>
  </si>
  <si>
    <t>EXPIRY RISK ANALYSIS</t>
  </si>
  <si>
    <t>Expired</t>
  </si>
  <si>
    <t>Sum of Inventory_Value</t>
  </si>
  <si>
    <t>Count of Product_ID</t>
  </si>
  <si>
    <t>Days_To_Expiry</t>
  </si>
  <si>
    <t>Safe</t>
  </si>
  <si>
    <t>STOCK RISK &amp; REORDER COST</t>
  </si>
  <si>
    <t>Low Stock</t>
  </si>
  <si>
    <t>Sufficient</t>
  </si>
  <si>
    <t>Sum of Reorder_Cost_Estimate</t>
  </si>
  <si>
    <t>PRODUCT HEALTH SUMMARY</t>
  </si>
  <si>
    <t>Discount Soon</t>
  </si>
  <si>
    <t>Healthy</t>
  </si>
  <si>
    <t>Loss</t>
  </si>
  <si>
    <t>FAST vs SLOW MOVING PRODUCTS</t>
  </si>
  <si>
    <t>Fast Moving</t>
  </si>
  <si>
    <t>Slow Moving</t>
  </si>
  <si>
    <t>SUPPLIER RISK OVERVIEW</t>
  </si>
  <si>
    <t>SUPPLIER EXPIRY RISK</t>
  </si>
  <si>
    <t>SUPPLIER STOCK RISK</t>
  </si>
  <si>
    <t>Stock Risk Level</t>
  </si>
  <si>
    <t>Product Health</t>
  </si>
  <si>
    <t>Expiry Risk Level</t>
  </si>
  <si>
    <t>Turnover Status</t>
  </si>
  <si>
    <t>Suppliers (Top 10)</t>
  </si>
  <si>
    <t>Row Labels</t>
  </si>
  <si>
    <t>Grand Total</t>
  </si>
  <si>
    <t>Value of Inventory</t>
  </si>
  <si>
    <t>Est Sales Rev</t>
  </si>
  <si>
    <t>Critical</t>
  </si>
  <si>
    <t>Supplier Name</t>
  </si>
  <si>
    <t>Total Inventory Value</t>
  </si>
  <si>
    <t>Inventory</t>
  </si>
  <si>
    <t>Sales Efficiency by Category</t>
  </si>
  <si>
    <t>Est. Sales Revenue</t>
  </si>
  <si>
    <t>(Multiple Items)</t>
  </si>
  <si>
    <t>Sum of Table1[Reorder_Cost_Estimate]</t>
  </si>
  <si>
    <t>Supplier Dependency %</t>
  </si>
  <si>
    <t>Jan</t>
  </si>
  <si>
    <t>Feb</t>
  </si>
  <si>
    <t>Mar</t>
  </si>
  <si>
    <t>Apr</t>
  </si>
  <si>
    <t>May</t>
  </si>
  <si>
    <t>Jun</t>
  </si>
  <si>
    <t>Jul</t>
  </si>
  <si>
    <t>Aug</t>
  </si>
  <si>
    <t>Sep</t>
  </si>
  <si>
    <t>Oct</t>
  </si>
  <si>
    <t>Nov</t>
  </si>
  <si>
    <t>Dec</t>
  </si>
  <si>
    <t>Date</t>
  </si>
  <si>
    <t>Sum of Table1[Sales_Volume]</t>
  </si>
  <si>
    <t>Sales Volume</t>
  </si>
  <si>
    <t>Sum of Table1[Total_Inventory_Value]</t>
  </si>
  <si>
    <t>Count of Table1[Product_ID]</t>
  </si>
  <si>
    <t>Inventory Health KPIs</t>
  </si>
  <si>
    <t>Count of Table1[Product_Name_Clean]</t>
  </si>
  <si>
    <t>Total SKUs</t>
  </si>
  <si>
    <t>Active SKUs</t>
  </si>
  <si>
    <t>Non Active Inventory</t>
  </si>
  <si>
    <t>Non Active Inventory % =</t>
  </si>
  <si>
    <t>Stockout Risk Count</t>
  </si>
  <si>
    <t>Total Profit = Sales Revenue - Inventory Value</t>
  </si>
  <si>
    <t>Profit Margin = Total Profit/Sales Revenue</t>
  </si>
  <si>
    <t>Sales &amp; Profitability</t>
  </si>
  <si>
    <t>Revenue Per SKU</t>
  </si>
  <si>
    <t>Product Count</t>
  </si>
  <si>
    <t>Sales Revenue</t>
  </si>
  <si>
    <t>Inventory Value</t>
  </si>
  <si>
    <t>Total Sales</t>
  </si>
  <si>
    <t>Slow-Moving SKU Count</t>
  </si>
  <si>
    <t>Average Inventory per SKU</t>
  </si>
  <si>
    <t>Supplier Concentration Risk</t>
  </si>
  <si>
    <t>Count Products</t>
  </si>
  <si>
    <t>Single-Source Dependency %</t>
  </si>
  <si>
    <t>Supplier Sales Revenue</t>
  </si>
  <si>
    <t>Single Supplier SKUs/Total SKUs</t>
  </si>
  <si>
    <t>Revenue</t>
  </si>
  <si>
    <t>Inventory Efficiency &amp; Supplier Risk</t>
  </si>
  <si>
    <t>Product Volume</t>
  </si>
  <si>
    <t>Avg Inventory Value Per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</si>
</sst>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14009]dd/mm/yyyy;@"/>
    <numFmt numFmtId="165" formatCode="&quot;₹&quot;\ #,##0.0"/>
    <numFmt numFmtId="166" formatCode="#,##0.0"/>
    <numFmt numFmtId="167" formatCode="0.0"/>
    <numFmt numFmtId="168" formatCode="&quot;₹&quot;\ #,##0"/>
    <numFmt numFmtId="169" formatCode="0.0%"/>
    <numFmt numFmtId="170" formatCode="&quot;₹&quot;\ #,##0.00"/>
    <numFmt numFmtId="171" formatCode="&quot;₹&quot;\ #,##0.0;#,##0.0\ \-&quot;₹&quot;;&quot;₹&quot;\ #,##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sz val="72"/>
      <color theme="1"/>
      <name val="Calibri"/>
      <family val="2"/>
      <scheme val="minor"/>
    </font>
    <font>
      <sz val="11"/>
      <color rgb="FF9D917B"/>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
      <b/>
      <sz val="12"/>
      <color rgb="FF000000"/>
      <name val="Calibri"/>
      <family val="2"/>
      <scheme val="minor"/>
    </font>
    <font>
      <sz val="11"/>
      <name val="Calibri"/>
      <family val="2"/>
      <scheme val="minor"/>
    </font>
    <font>
      <sz val="12"/>
      <color theme="0"/>
      <name val="Calibri"/>
      <family val="2"/>
      <scheme val="minor"/>
    </font>
    <font>
      <b/>
      <sz val="11"/>
      <name val="Calibri"/>
      <family val="2"/>
      <scheme val="minor"/>
    </font>
    <font>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999999"/>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3">
    <xf numFmtId="0" fontId="0" fillId="0" borderId="0" xfId="0"/>
    <xf numFmtId="14" fontId="0" fillId="0" borderId="0" xfId="0" applyNumberFormat="1"/>
    <xf numFmtId="3" fontId="0" fillId="0" borderId="0" xfId="0" applyNumberFormat="1"/>
    <xf numFmtId="164" fontId="0" fillId="0" borderId="0" xfId="0" applyNumberFormat="1"/>
    <xf numFmtId="1" fontId="0" fillId="0" borderId="0" xfId="0" applyNumberFormat="1"/>
    <xf numFmtId="0" fontId="26" fillId="0" borderId="0" xfId="0" pivotButton="1" applyFont="1"/>
    <xf numFmtId="0" fontId="26" fillId="0" borderId="0" xfId="0" applyFont="1" applyAlignment="1">
      <alignment horizontal="left"/>
    </xf>
    <xf numFmtId="168" fontId="26" fillId="0" borderId="0" xfId="0" applyNumberFormat="1" applyFont="1"/>
    <xf numFmtId="0" fontId="26" fillId="0" borderId="0" xfId="0" applyFont="1"/>
    <xf numFmtId="0" fontId="22" fillId="0" borderId="0" xfId="0" applyFont="1" applyFill="1"/>
    <xf numFmtId="0" fontId="23" fillId="0" borderId="0" xfId="0" applyFont="1" applyFill="1" applyAlignment="1"/>
    <xf numFmtId="0" fontId="22" fillId="0" borderId="0" xfId="0" applyFont="1" applyFill="1" applyBorder="1"/>
    <xf numFmtId="168" fontId="22" fillId="0" borderId="0" xfId="0" applyNumberFormat="1" applyFont="1" applyFill="1" applyBorder="1"/>
    <xf numFmtId="0" fontId="25" fillId="0" borderId="0" xfId="0" applyFont="1" applyFill="1" applyAlignment="1">
      <alignment horizontal="left" vertical="center"/>
    </xf>
    <xf numFmtId="10" fontId="24" fillId="0" borderId="0" xfId="0" applyNumberFormat="1" applyFont="1" applyFill="1"/>
    <xf numFmtId="0" fontId="0" fillId="0" borderId="0" xfId="0" applyFill="1"/>
    <xf numFmtId="10" fontId="24" fillId="0" borderId="0" xfId="0" applyNumberFormat="1" applyFont="1" applyFill="1" applyBorder="1"/>
    <xf numFmtId="170" fontId="24" fillId="0" borderId="0" xfId="0" applyNumberFormat="1" applyFont="1" applyFill="1" applyBorder="1"/>
    <xf numFmtId="0" fontId="23" fillId="0" borderId="0" xfId="0" applyFont="1" applyFill="1" applyAlignment="1">
      <alignment vertical="center"/>
    </xf>
    <xf numFmtId="9" fontId="24" fillId="0" borderId="0" xfId="0" applyNumberFormat="1" applyFont="1" applyFill="1"/>
    <xf numFmtId="0" fontId="27" fillId="0" borderId="0" xfId="0" applyFont="1" applyFill="1"/>
    <xf numFmtId="0" fontId="13" fillId="0" borderId="11" xfId="0" applyFont="1" applyFill="1" applyBorder="1"/>
    <xf numFmtId="168" fontId="13" fillId="0" borderId="12" xfId="0" applyNumberFormat="1" applyFont="1" applyFill="1" applyBorder="1"/>
    <xf numFmtId="0" fontId="17" fillId="0" borderId="0" xfId="0" applyFont="1" applyFill="1"/>
    <xf numFmtId="0" fontId="13" fillId="0" borderId="0" xfId="0" applyFont="1" applyFill="1" applyBorder="1"/>
    <xf numFmtId="168" fontId="13" fillId="0" borderId="0" xfId="0" applyNumberFormat="1" applyFont="1" applyFill="1" applyBorder="1"/>
    <xf numFmtId="168" fontId="17" fillId="0" borderId="0" xfId="0" applyNumberFormat="1" applyFont="1" applyFill="1" applyBorder="1"/>
    <xf numFmtId="0" fontId="28" fillId="0" borderId="0" xfId="0" applyFont="1" applyAlignment="1">
      <alignment horizontal="center"/>
    </xf>
    <xf numFmtId="166" fontId="26" fillId="0" borderId="0" xfId="0" applyNumberFormat="1" applyFont="1"/>
    <xf numFmtId="165" fontId="26" fillId="0" borderId="0" xfId="0" applyNumberFormat="1" applyFont="1"/>
    <xf numFmtId="167" fontId="26" fillId="0" borderId="0" xfId="0" applyNumberFormat="1" applyFont="1"/>
    <xf numFmtId="168" fontId="29" fillId="0" borderId="0" xfId="0" applyNumberFormat="1" applyFont="1"/>
    <xf numFmtId="169" fontId="26" fillId="0" borderId="0" xfId="0" applyNumberFormat="1" applyFont="1"/>
    <xf numFmtId="0" fontId="28" fillId="0" borderId="10" xfId="0" applyFont="1" applyBorder="1" applyAlignment="1">
      <alignment horizontal="center" vertical="center"/>
    </xf>
    <xf numFmtId="0" fontId="28" fillId="0" borderId="0" xfId="0" applyFont="1" applyAlignment="1">
      <alignment horizontal="center" vertical="center"/>
    </xf>
    <xf numFmtId="1" fontId="26" fillId="0" borderId="0" xfId="0" applyNumberFormat="1" applyFont="1"/>
    <xf numFmtId="171" fontId="26" fillId="0" borderId="0" xfId="0" applyNumberFormat="1" applyFont="1"/>
    <xf numFmtId="0" fontId="23" fillId="0" borderId="13" xfId="0" applyFont="1" applyFill="1" applyBorder="1" applyAlignment="1">
      <alignment horizontal="center"/>
    </xf>
    <xf numFmtId="0" fontId="23" fillId="0" borderId="14" xfId="0" applyFont="1" applyFill="1" applyBorder="1" applyAlignment="1">
      <alignment horizontal="center"/>
    </xf>
    <xf numFmtId="0" fontId="23" fillId="0" borderId="15" xfId="0" applyFont="1" applyFill="1" applyBorder="1" applyAlignment="1">
      <alignment horizontal="center"/>
    </xf>
    <xf numFmtId="0" fontId="22" fillId="0" borderId="16" xfId="0" applyFont="1" applyFill="1" applyBorder="1"/>
    <xf numFmtId="0" fontId="22" fillId="0" borderId="17" xfId="0" applyFont="1" applyFill="1" applyBorder="1"/>
    <xf numFmtId="0" fontId="24" fillId="0" borderId="16" xfId="0" applyFont="1" applyFill="1" applyBorder="1"/>
    <xf numFmtId="0" fontId="22" fillId="0" borderId="0" xfId="0" applyFont="1" applyFill="1" applyBorder="1" applyAlignment="1">
      <alignment horizontal="left"/>
    </xf>
    <xf numFmtId="0" fontId="24" fillId="0" borderId="17" xfId="0" applyFont="1" applyFill="1" applyBorder="1"/>
    <xf numFmtId="0" fontId="24" fillId="0" borderId="16" xfId="0" applyFont="1" applyFill="1" applyBorder="1" applyAlignment="1">
      <alignment horizontal="left"/>
    </xf>
    <xf numFmtId="10" fontId="24" fillId="0" borderId="16" xfId="0" applyNumberFormat="1" applyFont="1" applyFill="1" applyBorder="1"/>
    <xf numFmtId="0" fontId="23" fillId="0" borderId="16" xfId="0" applyFont="1" applyFill="1" applyBorder="1" applyAlignment="1"/>
    <xf numFmtId="0" fontId="23" fillId="0" borderId="0" xfId="0" applyFont="1" applyFill="1" applyBorder="1" applyAlignment="1"/>
    <xf numFmtId="0" fontId="23" fillId="0" borderId="17" xfId="0" applyFont="1" applyFill="1" applyBorder="1" applyAlignment="1"/>
    <xf numFmtId="0" fontId="22" fillId="0" borderId="18" xfId="0" applyFont="1" applyFill="1" applyBorder="1"/>
    <xf numFmtId="0" fontId="22" fillId="0" borderId="19" xfId="0" applyFont="1" applyFill="1" applyBorder="1"/>
    <xf numFmtId="0" fontId="22" fillId="0" borderId="20" xfId="0" applyFont="1" applyFill="1" applyBorder="1"/>
    <xf numFmtId="168" fontId="24" fillId="0" borderId="16" xfId="0" applyNumberFormat="1" applyFont="1" applyFill="1" applyBorder="1"/>
    <xf numFmtId="0" fontId="23" fillId="0" borderId="21" xfId="0" applyFont="1" applyFill="1" applyBorder="1"/>
    <xf numFmtId="165" fontId="24" fillId="0" borderId="16" xfId="0" applyNumberFormat="1" applyFont="1" applyFill="1" applyBorder="1"/>
    <xf numFmtId="0" fontId="22" fillId="0" borderId="15" xfId="0" applyFont="1" applyFill="1" applyBorder="1"/>
    <xf numFmtId="0" fontId="25" fillId="0" borderId="16" xfId="0" applyFont="1" applyFill="1" applyBorder="1" applyAlignment="1">
      <alignment horizontal="left" vertical="center"/>
    </xf>
    <xf numFmtId="0" fontId="25" fillId="0" borderId="0" xfId="0" applyFont="1" applyFill="1" applyBorder="1" applyAlignment="1">
      <alignment horizontal="left" vertical="center"/>
    </xf>
    <xf numFmtId="10" fontId="24" fillId="0" borderId="17" xfId="0" applyNumberFormat="1" applyFont="1" applyFill="1" applyBorder="1"/>
    <xf numFmtId="0" fontId="0" fillId="0" borderId="0" xfId="0" applyFill="1" applyBorder="1"/>
    <xf numFmtId="0" fontId="0" fillId="0" borderId="17" xfId="0" applyFill="1" applyBorder="1"/>
    <xf numFmtId="0" fontId="22" fillId="0" borderId="16" xfId="0" applyFont="1" applyFill="1" applyBorder="1" applyAlignment="1">
      <alignment horizontal="left"/>
    </xf>
    <xf numFmtId="0" fontId="22" fillId="0" borderId="0" xfId="0" applyNumberFormat="1" applyFont="1" applyFill="1" applyBorder="1"/>
    <xf numFmtId="0" fontId="14" fillId="0" borderId="0" xfId="0" applyFont="1" applyFill="1" applyBorder="1" applyAlignment="1">
      <alignment horizontal="left"/>
    </xf>
    <xf numFmtId="168" fontId="14" fillId="0" borderId="0" xfId="0" applyNumberFormat="1" applyFont="1" applyFill="1" applyBorder="1"/>
    <xf numFmtId="0" fontId="14" fillId="0" borderId="17" xfId="0" applyNumberFormat="1" applyFont="1" applyFill="1" applyBorder="1"/>
    <xf numFmtId="0" fontId="24" fillId="0" borderId="0" xfId="0" applyNumberFormat="1" applyFont="1" applyFill="1" applyBorder="1"/>
    <xf numFmtId="0" fontId="0" fillId="0" borderId="0" xfId="0" applyFill="1" applyBorder="1" applyAlignment="1">
      <alignment horizontal="left"/>
    </xf>
    <xf numFmtId="168" fontId="0" fillId="0" borderId="0" xfId="0" applyNumberFormat="1" applyFill="1" applyBorder="1"/>
    <xf numFmtId="0" fontId="0" fillId="0" borderId="17" xfId="0" applyNumberFormat="1" applyFill="1" applyBorder="1"/>
    <xf numFmtId="0" fontId="23" fillId="0" borderId="16" xfId="0" applyFont="1" applyFill="1" applyBorder="1" applyAlignment="1">
      <alignment vertical="center"/>
    </xf>
    <xf numFmtId="9" fontId="24" fillId="0" borderId="0" xfId="0" applyNumberFormat="1" applyFont="1" applyFill="1" applyBorder="1"/>
    <xf numFmtId="0" fontId="27" fillId="0" borderId="0" xfId="0" applyFont="1" applyFill="1" applyBorder="1"/>
    <xf numFmtId="0" fontId="26" fillId="0" borderId="16" xfId="0" applyFont="1" applyFill="1" applyBorder="1"/>
    <xf numFmtId="0" fontId="26" fillId="0" borderId="16" xfId="0" applyFont="1" applyFill="1" applyBorder="1" applyAlignment="1">
      <alignment horizontal="left"/>
    </xf>
    <xf numFmtId="168" fontId="26" fillId="0" borderId="0" xfId="0" applyNumberFormat="1" applyFont="1" applyFill="1" applyBorder="1"/>
    <xf numFmtId="0" fontId="26" fillId="0" borderId="0" xfId="0" applyNumberFormat="1" applyFont="1" applyFill="1" applyBorder="1"/>
    <xf numFmtId="0" fontId="17" fillId="0" borderId="0" xfId="0" applyFont="1" applyFill="1" applyBorder="1"/>
    <xf numFmtId="0" fontId="0" fillId="0" borderId="16" xfId="0" applyFill="1" applyBorder="1" applyAlignment="1">
      <alignment horizontal="left"/>
    </xf>
    <xf numFmtId="0" fontId="0" fillId="0" borderId="0" xfId="0" applyNumberFormat="1" applyFill="1" applyBorder="1"/>
    <xf numFmtId="0" fontId="21" fillId="0" borderId="0" xfId="0" applyFont="1" applyBorder="1"/>
    <xf numFmtId="0" fontId="20" fillId="0" borderId="0" xfId="0" applyFont="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1"/>
      </font>
    </dxf>
    <dxf>
      <font>
        <color theme="1"/>
      </font>
    </dxf>
    <dxf>
      <font>
        <color theme="1"/>
      </font>
    </dxf>
    <dxf>
      <font>
        <color theme="1"/>
      </font>
    </dxf>
    <dxf>
      <font>
        <color theme="1"/>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9D917B"/>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rgb="FF9D917B"/>
      </font>
    </dxf>
    <dxf>
      <font>
        <color rgb="FF9D917B"/>
      </font>
    </dxf>
    <dxf>
      <font>
        <color rgb="FF9D917B"/>
      </font>
    </dxf>
    <dxf>
      <font>
        <color rgb="FF9D917B"/>
      </font>
    </dxf>
    <dxf>
      <font>
        <color rgb="FF9D917B"/>
      </font>
    </dxf>
    <dxf>
      <font>
        <color rgb="FF9D917B"/>
      </font>
    </dxf>
    <dxf>
      <font>
        <color auto="1"/>
      </font>
    </dxf>
    <dxf>
      <font>
        <color auto="1"/>
      </font>
    </dxf>
    <dxf>
      <font>
        <color auto="1"/>
      </font>
    </dxf>
    <dxf>
      <font>
        <color auto="1"/>
      </font>
    </dxf>
    <dxf>
      <font>
        <color auto="1"/>
      </font>
    </dxf>
    <dxf>
      <font>
        <color auto="1"/>
      </font>
    </dxf>
    <dxf>
      <font>
        <color auto="1"/>
      </font>
    </dxf>
    <dxf>
      <font>
        <color theme="1"/>
      </font>
    </dxf>
    <dxf>
      <font>
        <color theme="1"/>
      </font>
    </dxf>
    <dxf>
      <font>
        <color theme="1"/>
      </font>
    </dxf>
    <dxf>
      <font>
        <color theme="1"/>
      </font>
    </dxf>
    <dxf>
      <font>
        <color theme="1"/>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1"/>
      </font>
    </dxf>
    <dxf>
      <font>
        <color theme="1"/>
      </font>
    </dxf>
    <dxf>
      <font>
        <color theme="1"/>
      </font>
    </dxf>
    <dxf>
      <font>
        <color theme="1"/>
      </font>
    </dxf>
    <dxf>
      <font>
        <color theme="1"/>
      </font>
    </dxf>
    <dxf>
      <font>
        <color theme="1"/>
      </font>
    </dxf>
    <dxf>
      <font>
        <color auto="1"/>
      </font>
    </dxf>
    <dxf>
      <font>
        <color auto="1"/>
      </font>
    </dxf>
    <dxf>
      <font>
        <color auto="1"/>
      </font>
    </dxf>
    <dxf>
      <font>
        <color auto="1"/>
      </font>
    </dxf>
    <dxf>
      <font>
        <color auto="1"/>
      </font>
    </dxf>
    <dxf>
      <font>
        <color auto="1"/>
      </font>
    </dxf>
    <dxf>
      <font>
        <color auto="1"/>
      </font>
    </dxf>
    <dxf>
      <font>
        <color theme="1"/>
      </font>
    </dxf>
    <dxf>
      <font>
        <color theme="1"/>
      </font>
    </dxf>
    <dxf>
      <font>
        <color theme="1"/>
      </font>
    </dxf>
    <dxf>
      <font>
        <color theme="1"/>
      </font>
    </dxf>
    <dxf>
      <font>
        <color theme="1"/>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1"/>
      </font>
    </dxf>
    <dxf>
      <font>
        <color theme="1"/>
      </font>
    </dxf>
    <dxf>
      <font>
        <color theme="1"/>
      </font>
    </dxf>
    <dxf>
      <font>
        <color theme="1"/>
      </font>
    </dxf>
    <dxf>
      <font>
        <color theme="1"/>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1"/>
      </font>
    </dxf>
    <dxf>
      <font>
        <color theme="1"/>
      </font>
    </dxf>
    <dxf>
      <font>
        <color theme="1"/>
      </font>
    </dxf>
    <dxf>
      <font>
        <color theme="1"/>
      </font>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ont>
        <sz val="12"/>
      </font>
    </dxf>
    <dxf>
      <font>
        <sz val="12"/>
      </font>
    </dxf>
    <dxf>
      <font>
        <sz val="12"/>
      </font>
    </dxf>
    <dxf>
      <font>
        <color rgb="FFFF0000"/>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rgb="FFFF0000"/>
      </font>
    </dxf>
    <dxf>
      <font>
        <color rgb="FFFF0000"/>
      </font>
    </dxf>
    <dxf>
      <font>
        <sz val="12"/>
      </font>
    </dxf>
    <dxf>
      <font>
        <sz val="12"/>
      </font>
    </dxf>
    <dxf>
      <font>
        <sz val="12"/>
      </font>
    </dxf>
    <dxf>
      <font>
        <sz val="12"/>
      </font>
    </dxf>
    <dxf>
      <font>
        <sz val="12"/>
      </font>
    </dxf>
    <dxf>
      <font>
        <sz val="12"/>
      </font>
    </dxf>
    <dxf>
      <font>
        <sz val="12"/>
      </font>
    </dxf>
    <dxf>
      <font>
        <sz val="12"/>
      </font>
    </dxf>
    <dxf>
      <font>
        <sz val="12"/>
      </font>
    </dxf>
    <dxf>
      <font>
        <color rgb="FFFF0000"/>
      </font>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indexed="64"/>
        </bottom>
      </border>
    </dxf>
    <dxf>
      <border>
        <bottom style="thin">
          <color indexed="64"/>
        </bottom>
      </border>
    </dxf>
    <dxf>
      <border>
        <bottom style="thin">
          <color indexed="64"/>
        </bottom>
      </border>
    </dxf>
    <dxf>
      <font>
        <color rgb="FFFF0000"/>
      </font>
    </dxf>
    <dxf>
      <font>
        <b/>
        <i val="0"/>
        <color rgb="FF7030A0"/>
      </font>
    </dxf>
    <dxf>
      <font>
        <color rgb="FF00B050"/>
      </font>
    </dxf>
    <dxf>
      <font>
        <color rgb="FF0070C0"/>
      </font>
    </dxf>
    <dxf>
      <font>
        <color rgb="FF00B050"/>
      </font>
    </dxf>
    <dxf>
      <font>
        <color theme="5" tint="-0.24994659260841701"/>
      </font>
    </dxf>
    <dxf>
      <font>
        <color rgb="FFC00000"/>
      </font>
    </dxf>
    <dxf>
      <font>
        <b/>
        <i val="0"/>
        <color rgb="FF00B050"/>
      </font>
    </dxf>
    <dxf>
      <font>
        <b/>
        <i val="0"/>
        <color rgb="FFC00000"/>
      </font>
    </dxf>
    <dxf>
      <font>
        <b/>
        <i val="0"/>
        <color rgb="FFFFC000"/>
      </font>
    </dxf>
    <dxf>
      <font>
        <b/>
        <i val="0"/>
        <color rgb="FF00B0F0"/>
      </font>
    </dxf>
    <dxf>
      <font>
        <color rgb="FFC00000"/>
      </font>
      <fill>
        <patternFill patternType="solid">
          <fgColor theme="0"/>
          <bgColor auto="1"/>
        </patternFill>
      </fill>
    </dxf>
    <dxf>
      <font>
        <sz val="12"/>
      </font>
    </dxf>
    <dxf>
      <font>
        <sz val="12"/>
      </font>
    </dxf>
    <dxf>
      <font>
        <sz val="12"/>
      </font>
    </dxf>
    <dxf>
      <font>
        <sz val="12"/>
      </font>
    </dxf>
    <dxf>
      <font>
        <sz val="12"/>
      </font>
    </dxf>
    <dxf>
      <font>
        <sz val="12"/>
      </font>
    </dxf>
    <dxf>
      <font>
        <color rgb="FFFF0000"/>
      </font>
    </dxf>
    <dxf>
      <font>
        <sz val="12"/>
      </font>
    </dxf>
    <dxf>
      <font>
        <sz val="12"/>
      </font>
    </dxf>
    <dxf>
      <font>
        <sz val="12"/>
      </font>
    </dxf>
    <dxf>
      <font>
        <sz val="12"/>
      </font>
    </dxf>
    <dxf>
      <font>
        <sz val="12"/>
      </font>
    </dxf>
    <dxf>
      <font>
        <sz val="12"/>
      </font>
    </dxf>
    <dxf>
      <font>
        <color rgb="FFFF0000"/>
      </font>
    </dxf>
    <dxf>
      <font>
        <sz val="12"/>
      </font>
    </dxf>
    <dxf>
      <font>
        <sz val="12"/>
      </font>
    </dxf>
    <dxf>
      <font>
        <sz val="12"/>
      </font>
    </dxf>
    <dxf>
      <font>
        <color rgb="FFFF0000"/>
      </font>
    </dxf>
    <dxf>
      <numFmt numFmtId="168" formatCode="&quot;₹&quot;\ #,##0"/>
    </dxf>
    <dxf>
      <font>
        <color rgb="FF9D917B"/>
      </font>
    </dxf>
    <dxf>
      <font>
        <sz val="12"/>
      </font>
    </dxf>
    <dxf>
      <numFmt numFmtId="168" formatCode="&quot;₹&quot;\ #,##0"/>
    </dxf>
    <dxf>
      <font>
        <color rgb="FF9D917B"/>
      </font>
    </dxf>
    <dxf>
      <numFmt numFmtId="1" formatCode="0"/>
    </dxf>
    <dxf>
      <numFmt numFmtId="164" formatCode="[$-14009]dd/mm/yyyy;@"/>
    </dxf>
    <dxf>
      <numFmt numFmtId="164" formatCode="[$-14009]dd/mm/yyyy;@"/>
    </dxf>
    <dxf>
      <numFmt numFmtId="164" formatCode="[$-14009]dd/mm/yyyy;@"/>
    </dxf>
    <dxf>
      <numFmt numFmtId="1" formatCode="0"/>
    </dxf>
    <dxf>
      <font>
        <strike val="0"/>
        <sz val="11"/>
      </font>
      <fill>
        <patternFill patternType="none">
          <bgColor auto="1"/>
        </patternFill>
      </fill>
      <border diagonalUp="0" diagonalDown="0">
        <left/>
        <right/>
        <top/>
        <bottom/>
        <vertical/>
        <horizontal/>
      </border>
    </dxf>
  </dxfs>
  <tableStyles count="2" defaultTableStyle="TableStyleMedium2" defaultPivotStyle="PivotStyleLight16">
    <tableStyle name="Invisible" pivot="0" table="0" count="0" xr9:uid="{3F0A1BF5-DC78-4534-844A-4931ACA584ED}"/>
    <tableStyle name="Slicer Style 1" pivot="0" table="0" count="3" xr9:uid="{E6E637C9-7451-44BB-8584-DE8A5E0848A4}">
      <tableStyleElement type="wholeTable" dxfId="332"/>
    </tableStyle>
  </tableStyles>
  <colors>
    <mruColors>
      <color rgb="FFFBECFE"/>
      <color rgb="FFDFC9EF"/>
      <color rgb="FF615847"/>
      <color rgb="FF9D917B"/>
    </mruColors>
  </colors>
  <extLst>
    <ext xmlns:x14="http://schemas.microsoft.com/office/spreadsheetml/2009/9/main" uri="{46F421CA-312F-682f-3DD2-61675219B42D}">
      <x14:dxfs count="2">
        <dxf>
          <fill>
            <patternFill>
              <bgColor theme="8" tint="0.79998168889431442"/>
            </patternFill>
          </fill>
          <border>
            <left style="thin">
              <color theme="8" tint="0.39994506668294322"/>
            </left>
            <right style="thin">
              <color theme="8" tint="0.39994506668294322"/>
            </right>
            <top style="thin">
              <color theme="8" tint="0.39994506668294322"/>
            </top>
            <bottom style="thin">
              <color theme="8" tint="0.39994506668294322"/>
            </bottom>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pivotCacheDefinition" Target="pivotCache/pivotCacheDefinition2.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24.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3.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4.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5.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5.xml"/><Relationship Id="rId31" Type="http://schemas.microsoft.com/office/2007/relationships/slicerCache" Target="slicerCaches/slicerCache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sharedStrings" Target="sharedStrings.xml"/><Relationship Id="rId34" Type="http://schemas.microsoft.com/office/2007/relationships/slicerCache" Target="slicerCaches/slicerCache5.xml"/><Relationship Id="rId50" Type="http://schemas.openxmlformats.org/officeDocument/2006/relationships/customXml" Target="../customXml/item8.xml"/><Relationship Id="rId5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[StockSmarts.xlsx]Pivot_Analysis!Inventory Value by Category</c:name>
    <c:fmtId val="0"/>
  </c:pivotSource>
  <c:chart>
    <c:title>
      <c:tx>
        <c:rich>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mn-lt"/>
                <a:ea typeface="+mn-ea"/>
                <a:cs typeface="+mn-cs"/>
              </a:defRPr>
            </a:pPr>
            <a:r>
              <a:rPr lang="en-IN" b="1"/>
              <a:t>Inventory Value by Category</a:t>
            </a:r>
          </a:p>
        </c:rich>
      </c:tx>
      <c:layout>
        <c:manualLayout>
          <c:xMode val="edge"/>
          <c:yMode val="edge"/>
          <c:x val="0.35792330439613224"/>
          <c:y val="8.2861766774191426E-3"/>
        </c:manualLayout>
      </c:layout>
      <c:overlay val="0"/>
      <c:spPr>
        <a:noFill/>
        <a:ln>
          <a:noFill/>
        </a:ln>
        <a:effectLst/>
      </c:spPr>
      <c:txPr>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830024507359112"/>
          <c:y val="0.1368957049006502"/>
          <c:w val="0.60512935803609658"/>
          <c:h val="0.6119235149228176"/>
        </c:manualLayout>
      </c:layout>
      <c:bar3DChart>
        <c:barDir val="bar"/>
        <c:grouping val="clustered"/>
        <c:varyColors val="0"/>
        <c:ser>
          <c:idx val="0"/>
          <c:order val="0"/>
          <c:tx>
            <c:strRef>
              <c:f>Pivot_Analysis!$T$58</c:f>
              <c:strCache>
                <c:ptCount val="1"/>
                <c:pt idx="0">
                  <c:v>Total</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Pivot_Analysis!$S$59:$S$66</c:f>
              <c:strCache>
                <c:ptCount val="7"/>
                <c:pt idx="0">
                  <c:v>Bakery</c:v>
                </c:pt>
                <c:pt idx="1">
                  <c:v>Beverages</c:v>
                </c:pt>
                <c:pt idx="2">
                  <c:v>Dairy</c:v>
                </c:pt>
                <c:pt idx="3">
                  <c:v>Fruits &amp; Vegetables</c:v>
                </c:pt>
                <c:pt idx="4">
                  <c:v>Grains &amp; Pulses</c:v>
                </c:pt>
                <c:pt idx="5">
                  <c:v>Oils &amp; Fats</c:v>
                </c:pt>
                <c:pt idx="6">
                  <c:v>Seafood</c:v>
                </c:pt>
              </c:strCache>
            </c:strRef>
          </c:cat>
          <c:val>
            <c:numRef>
              <c:f>Pivot_Analysis!$T$59:$T$66</c:f>
              <c:numCache>
                <c:formatCode>"₹"\ #,##0.0;#,##0.0\ \-"₹";"₹"\ #,##0.0</c:formatCode>
                <c:ptCount val="7"/>
                <c:pt idx="0">
                  <c:v>2889.1</c:v>
                </c:pt>
                <c:pt idx="1">
                  <c:v>18018.5</c:v>
                </c:pt>
                <c:pt idx="2">
                  <c:v>10165.400000000001</c:v>
                </c:pt>
                <c:pt idx="3">
                  <c:v>18098.829999999998</c:v>
                </c:pt>
                <c:pt idx="4">
                  <c:v>6220.35</c:v>
                </c:pt>
                <c:pt idx="5">
                  <c:v>4022.2000000000003</c:v>
                </c:pt>
                <c:pt idx="6">
                  <c:v>10642</c:v>
                </c:pt>
              </c:numCache>
            </c:numRef>
          </c:val>
          <c:extLst>
            <c:ext xmlns:c16="http://schemas.microsoft.com/office/drawing/2014/chart" uri="{C3380CC4-5D6E-409C-BE32-E72D297353CC}">
              <c16:uniqueId val="{00000000-F8FE-464F-9E27-FA1822E1232A}"/>
            </c:ext>
          </c:extLst>
        </c:ser>
        <c:dLbls>
          <c:showLegendKey val="0"/>
          <c:showVal val="1"/>
          <c:showCatName val="0"/>
          <c:showSerName val="0"/>
          <c:showPercent val="0"/>
          <c:showBubbleSize val="0"/>
        </c:dLbls>
        <c:gapWidth val="150"/>
        <c:shape val="box"/>
        <c:axId val="184401071"/>
        <c:axId val="184399151"/>
        <c:axId val="0"/>
      </c:bar3DChart>
      <c:catAx>
        <c:axId val="1844010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399151"/>
        <c:crosses val="autoZero"/>
        <c:auto val="1"/>
        <c:lblAlgn val="ctr"/>
        <c:lblOffset val="100"/>
        <c:noMultiLvlLbl val="0"/>
      </c:catAx>
      <c:valAx>
        <c:axId val="184399151"/>
        <c:scaling>
          <c:orientation val="minMax"/>
        </c:scaling>
        <c:delete val="0"/>
        <c:axPos val="b"/>
        <c:majorGridlines>
          <c:spPr>
            <a:ln w="9525" cap="flat" cmpd="sng" algn="ctr">
              <a:solidFill>
                <a:schemeClr val="tx1">
                  <a:lumMod val="5000"/>
                  <a:lumOff val="9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40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[StockSmarts.xlsx]Pivot_Analysis!Estimated Sales Revenue </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b="1"/>
              <a:t>Estimated Sales Revenue </a:t>
            </a:r>
          </a:p>
        </c:rich>
      </c:tx>
      <c:overlay val="0"/>
      <c:spPr>
        <a:noFill/>
        <a:ln>
          <a:noFill/>
        </a:ln>
        <a:effectLst/>
      </c:sp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wrap="square" lIns="432000" tIns="144000" rIns="360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
        <c:idx val="4"/>
      </c:pivotFmt>
      <c:pivotFmt>
        <c:idx val="5"/>
      </c:pivotFmt>
      <c:pivotFmt>
        <c:idx val="6"/>
      </c:pivotFmt>
      <c:pivotFmt>
        <c:idx val="7"/>
      </c:pivotFmt>
      <c:pivotFmt>
        <c:idx val="8"/>
      </c:pivotFmt>
      <c:pivotFmt>
        <c:idx val="9"/>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020195322414394E-2"/>
          <c:y val="0.13366692574080735"/>
          <c:w val="0.93888888888888888"/>
          <c:h val="0.73341280256634589"/>
        </c:manualLayout>
      </c:layout>
      <c:bar3DChart>
        <c:barDir val="col"/>
        <c:grouping val="standard"/>
        <c:varyColors val="0"/>
        <c:ser>
          <c:idx val="0"/>
          <c:order val="0"/>
          <c:tx>
            <c:strRef>
              <c:f>Pivot_Analysis!$T$45</c:f>
              <c:strCache>
                <c:ptCount val="1"/>
                <c:pt idx="0">
                  <c:v>Total</c:v>
                </c:pt>
              </c:strCache>
            </c:strRef>
          </c:tx>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invertIfNegative val="0"/>
          <c:dPt>
            <c:idx val="1"/>
            <c:invertIfNegative val="0"/>
            <c:bubble3D val="0"/>
            <c:extLst>
              <c:ext xmlns:c16="http://schemas.microsoft.com/office/drawing/2014/chart" uri="{C3380CC4-5D6E-409C-BE32-E72D297353CC}">
                <c16:uniqueId val="{00000002-F7D0-40C2-84AF-E867B172C3DB}"/>
              </c:ext>
            </c:extLst>
          </c:dPt>
          <c:dPt>
            <c:idx val="2"/>
            <c:invertIfNegative val="0"/>
            <c:bubble3D val="0"/>
            <c:extLst>
              <c:ext xmlns:c16="http://schemas.microsoft.com/office/drawing/2014/chart" uri="{C3380CC4-5D6E-409C-BE32-E72D297353CC}">
                <c16:uniqueId val="{00000001-F7D0-40C2-84AF-E867B172C3DB}"/>
              </c:ext>
            </c:extLst>
          </c:dPt>
          <c:dPt>
            <c:idx val="3"/>
            <c:invertIfNegative val="0"/>
            <c:bubble3D val="0"/>
            <c:extLst>
              <c:ext xmlns:c16="http://schemas.microsoft.com/office/drawing/2014/chart" uri="{C3380CC4-5D6E-409C-BE32-E72D297353CC}">
                <c16:uniqueId val="{00000000-F7D0-40C2-84AF-E867B172C3DB}"/>
              </c:ext>
            </c:extLst>
          </c:dPt>
          <c:dPt>
            <c:idx val="4"/>
            <c:invertIfNegative val="0"/>
            <c:bubble3D val="0"/>
            <c:extLst>
              <c:ext xmlns:c16="http://schemas.microsoft.com/office/drawing/2014/chart" uri="{C3380CC4-5D6E-409C-BE32-E72D297353CC}">
                <c16:uniqueId val="{00000004-F7D0-40C2-84AF-E867B172C3DB}"/>
              </c:ext>
            </c:extLst>
          </c:dPt>
          <c:dPt>
            <c:idx val="5"/>
            <c:invertIfNegative val="0"/>
            <c:bubble3D val="0"/>
            <c:extLst>
              <c:ext xmlns:c16="http://schemas.microsoft.com/office/drawing/2014/chart" uri="{C3380CC4-5D6E-409C-BE32-E72D297353CC}">
                <c16:uniqueId val="{00000005-F7D0-40C2-84AF-E867B172C3DB}"/>
              </c:ext>
            </c:extLst>
          </c:dPt>
          <c:dPt>
            <c:idx val="6"/>
            <c:invertIfNegative val="0"/>
            <c:bubble3D val="0"/>
            <c:extLst>
              <c:ext xmlns:c16="http://schemas.microsoft.com/office/drawing/2014/chart" uri="{C3380CC4-5D6E-409C-BE32-E72D297353CC}">
                <c16:uniqueId val="{00000005-C42B-40ED-9B28-2F09BED278BF}"/>
              </c:ext>
            </c:extLst>
          </c:dPt>
          <c:dLbls>
            <c:spPr>
              <a:noFill/>
              <a:ln>
                <a:noFill/>
              </a:ln>
              <a:effectLst/>
            </c:spPr>
            <c:txPr>
              <a:bodyPr wrap="square" lIns="432000" tIns="144000" rIns="360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Pivot_Analysis!$S$46:$S$53</c:f>
              <c:strCache>
                <c:ptCount val="7"/>
                <c:pt idx="0">
                  <c:v>Bakery</c:v>
                </c:pt>
                <c:pt idx="1">
                  <c:v>Beverages</c:v>
                </c:pt>
                <c:pt idx="2">
                  <c:v>Dairy</c:v>
                </c:pt>
                <c:pt idx="3">
                  <c:v>Fruits &amp; Vegetables</c:v>
                </c:pt>
                <c:pt idx="4">
                  <c:v>Grains &amp; Pulses</c:v>
                </c:pt>
                <c:pt idx="5">
                  <c:v>Oils &amp; Fats</c:v>
                </c:pt>
                <c:pt idx="6">
                  <c:v>Seafood</c:v>
                </c:pt>
              </c:strCache>
            </c:strRef>
          </c:cat>
          <c:val>
            <c:numRef>
              <c:f>Pivot_Analysis!$T$46:$T$53</c:f>
              <c:numCache>
                <c:formatCode>"₹"\ #,##0</c:formatCode>
                <c:ptCount val="7"/>
                <c:pt idx="0">
                  <c:v>3880.7000000000003</c:v>
                </c:pt>
                <c:pt idx="1">
                  <c:v>15999.5</c:v>
                </c:pt>
                <c:pt idx="2">
                  <c:v>9041.1</c:v>
                </c:pt>
                <c:pt idx="3">
                  <c:v>16685.900000000001</c:v>
                </c:pt>
                <c:pt idx="4">
                  <c:v>6197.2</c:v>
                </c:pt>
                <c:pt idx="5">
                  <c:v>4065.6000000000004</c:v>
                </c:pt>
                <c:pt idx="6">
                  <c:v>10648</c:v>
                </c:pt>
              </c:numCache>
            </c:numRef>
          </c:val>
          <c:extLst>
            <c:ext xmlns:c16="http://schemas.microsoft.com/office/drawing/2014/chart" uri="{C3380CC4-5D6E-409C-BE32-E72D297353CC}">
              <c16:uniqueId val="{00000003-8A59-4EBB-8E67-90C9B476FA05}"/>
            </c:ext>
          </c:extLst>
        </c:ser>
        <c:dLbls>
          <c:showLegendKey val="0"/>
          <c:showVal val="1"/>
          <c:showCatName val="0"/>
          <c:showSerName val="0"/>
          <c:showPercent val="0"/>
          <c:showBubbleSize val="0"/>
        </c:dLbls>
        <c:gapWidth val="150"/>
        <c:shape val="box"/>
        <c:axId val="181788223"/>
        <c:axId val="181784863"/>
        <c:axId val="326567791"/>
      </c:bar3DChart>
      <c:catAx>
        <c:axId val="181788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784863"/>
        <c:crosses val="autoZero"/>
        <c:auto val="1"/>
        <c:lblAlgn val="ctr"/>
        <c:lblOffset val="100"/>
        <c:noMultiLvlLbl val="0"/>
      </c:catAx>
      <c:valAx>
        <c:axId val="181784863"/>
        <c:scaling>
          <c:orientation val="minMax"/>
        </c:scaling>
        <c:delete val="0"/>
        <c:axPos val="l"/>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788223"/>
        <c:crosses val="autoZero"/>
        <c:crossBetween val="between"/>
      </c:valAx>
      <c:serAx>
        <c:axId val="3265677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7848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[StockSmarts.xlsx]Pivot_Analysis!Expiry_Risk_Level</c:name>
    <c:fmtId val="0"/>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IN" b="1">
                <a:solidFill>
                  <a:schemeClr val="tx1"/>
                </a:solidFill>
              </a:rPr>
              <a:t>Inventory Expiry Risk Breakdown</a:t>
            </a:r>
            <a:endParaRPr lang="en-US" b="1">
              <a:solidFill>
                <a:schemeClr val="tx1"/>
              </a:solidFill>
            </a:endParaRPr>
          </a:p>
        </c:rich>
      </c:tx>
      <c:layout>
        <c:manualLayout>
          <c:xMode val="edge"/>
          <c:yMode val="edge"/>
          <c:x val="0.42588821989624537"/>
          <c:y val="2.7638218121004431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clip" horzOverflow="clip" vert="horz" wrap="square" lIns="360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alpha val="41000"/>
            </a:srgbClr>
          </a:solidFill>
          <a:ln w="9525" cap="flat" cmpd="sng" algn="ctr">
            <a:noFill/>
            <a:round/>
          </a:ln>
          <a:effectLst/>
        </c:spPr>
      </c:pivotFmt>
      <c:pivotFmt>
        <c:idx val="2"/>
        <c:spPr>
          <a:solidFill>
            <a:srgbClr val="FFFF00">
              <a:alpha val="25000"/>
            </a:srgbClr>
          </a:solidFill>
          <a:ln w="9525" cap="flat" cmpd="sng" algn="ctr">
            <a:noFill/>
            <a:round/>
          </a:ln>
          <a:effectLst/>
        </c:spPr>
      </c:pivotFmt>
      <c:pivotFmt>
        <c:idx val="3"/>
        <c:spPr>
          <a:solidFill>
            <a:schemeClr val="accent2">
              <a:lumMod val="75000"/>
              <a:alpha val="25000"/>
            </a:schemeClr>
          </a:solidFill>
          <a:ln w="9525" cap="flat" cmpd="sng" algn="ctr">
            <a:noFill/>
            <a:round/>
          </a:ln>
          <a:effectLst/>
        </c:spPr>
      </c:pivotFmt>
      <c:pivotFmt>
        <c:idx val="4"/>
        <c:spPr>
          <a:solidFill>
            <a:srgbClr val="00B050">
              <a:alpha val="24000"/>
            </a:srgbClr>
          </a:solidFill>
          <a:ln w="9525" cap="flat" cmpd="sng" algn="ctr">
            <a:noFill/>
            <a:round/>
          </a:ln>
          <a:effectLst/>
        </c:spPr>
      </c:pivotFmt>
    </c:pivotFmts>
    <c:plotArea>
      <c:layout>
        <c:manualLayout>
          <c:layoutTarget val="inner"/>
          <c:xMode val="edge"/>
          <c:yMode val="edge"/>
          <c:x val="0.42740184853872082"/>
          <c:y val="0.12309862272566992"/>
          <c:w val="0.47853753750229805"/>
          <c:h val="0.74328399922231947"/>
        </c:manualLayout>
      </c:layout>
      <c:doughnutChart>
        <c:varyColors val="1"/>
        <c:ser>
          <c:idx val="0"/>
          <c:order val="0"/>
          <c:tx>
            <c:strRef>
              <c:f>Pivot_Analysis!$X$19</c:f>
              <c:strCache>
                <c:ptCount val="1"/>
                <c:pt idx="0">
                  <c:v>Total</c:v>
                </c:pt>
              </c:strCache>
            </c:strRef>
          </c:tx>
          <c:spPr>
            <a:ln>
              <a:noFill/>
            </a:ln>
          </c:spPr>
          <c:dPt>
            <c:idx val="0"/>
            <c:bubble3D val="0"/>
            <c:spPr>
              <a:solidFill>
                <a:srgbClr val="FF0000">
                  <a:alpha val="41000"/>
                </a:srgbClr>
              </a:solidFill>
              <a:ln w="9525" cap="flat" cmpd="sng" algn="ctr">
                <a:noFill/>
                <a:round/>
              </a:ln>
              <a:effectLst/>
            </c:spPr>
            <c:extLst>
              <c:ext xmlns:c16="http://schemas.microsoft.com/office/drawing/2014/chart" uri="{C3380CC4-5D6E-409C-BE32-E72D297353CC}">
                <c16:uniqueId val="{00000002-4BF8-4610-90B9-0BFB681D1EBE}"/>
              </c:ext>
            </c:extLst>
          </c:dPt>
          <c:dPt>
            <c:idx val="1"/>
            <c:bubble3D val="0"/>
            <c:spPr>
              <a:solidFill>
                <a:srgbClr val="FFFF00">
                  <a:alpha val="25000"/>
                </a:srgbClr>
              </a:solidFill>
              <a:ln w="9525" cap="flat" cmpd="sng" algn="ctr">
                <a:noFill/>
                <a:round/>
              </a:ln>
              <a:effectLst/>
            </c:spPr>
            <c:extLst>
              <c:ext xmlns:c16="http://schemas.microsoft.com/office/drawing/2014/chart" uri="{C3380CC4-5D6E-409C-BE32-E72D297353CC}">
                <c16:uniqueId val="{00000003-4BF8-4610-90B9-0BFB681D1EBE}"/>
              </c:ext>
            </c:extLst>
          </c:dPt>
          <c:dPt>
            <c:idx val="2"/>
            <c:bubble3D val="0"/>
            <c:spPr>
              <a:solidFill>
                <a:schemeClr val="accent2">
                  <a:lumMod val="75000"/>
                  <a:alpha val="25000"/>
                </a:schemeClr>
              </a:solidFill>
              <a:ln w="9525" cap="flat" cmpd="sng" algn="ctr">
                <a:noFill/>
                <a:round/>
              </a:ln>
              <a:effectLst/>
            </c:spPr>
            <c:extLst>
              <c:ext xmlns:c16="http://schemas.microsoft.com/office/drawing/2014/chart" uri="{C3380CC4-5D6E-409C-BE32-E72D297353CC}">
                <c16:uniqueId val="{00000004-4BF8-4610-90B9-0BFB681D1EBE}"/>
              </c:ext>
            </c:extLst>
          </c:dPt>
          <c:dPt>
            <c:idx val="3"/>
            <c:bubble3D val="0"/>
            <c:spPr>
              <a:solidFill>
                <a:srgbClr val="00B050">
                  <a:alpha val="24000"/>
                </a:srgbClr>
              </a:solidFill>
              <a:ln w="9525" cap="flat" cmpd="sng" algn="ctr">
                <a:noFill/>
                <a:round/>
              </a:ln>
              <a:effectLst/>
            </c:spPr>
            <c:extLst>
              <c:ext xmlns:c16="http://schemas.microsoft.com/office/drawing/2014/chart" uri="{C3380CC4-5D6E-409C-BE32-E72D297353CC}">
                <c16:uniqueId val="{00000005-4BF8-4610-90B9-0BFB681D1EBE}"/>
              </c:ext>
            </c:extLst>
          </c:dPt>
          <c:dLbls>
            <c:spPr>
              <a:noFill/>
              <a:ln>
                <a:noFill/>
              </a:ln>
              <a:effectLst/>
            </c:spPr>
            <c:txPr>
              <a:bodyPr rot="0" spcFirstLastPara="1" vertOverflow="clip" horzOverflow="clip" vert="horz" wrap="square" lIns="360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Pivot_Analysis!$W$20:$W$24</c:f>
              <c:strCache>
                <c:ptCount val="4"/>
                <c:pt idx="0">
                  <c:v>Critical</c:v>
                </c:pt>
                <c:pt idx="1">
                  <c:v>Expired</c:v>
                </c:pt>
                <c:pt idx="2">
                  <c:v>Expiring Soon</c:v>
                </c:pt>
                <c:pt idx="3">
                  <c:v>Safe</c:v>
                </c:pt>
              </c:strCache>
            </c:strRef>
          </c:cat>
          <c:val>
            <c:numRef>
              <c:f>Pivot_Analysis!$X$20:$X$24</c:f>
              <c:numCache>
                <c:formatCode>General</c:formatCode>
                <c:ptCount val="4"/>
                <c:pt idx="0">
                  <c:v>1</c:v>
                </c:pt>
                <c:pt idx="1">
                  <c:v>60</c:v>
                </c:pt>
                <c:pt idx="2">
                  <c:v>6</c:v>
                </c:pt>
                <c:pt idx="3">
                  <c:v>133</c:v>
                </c:pt>
              </c:numCache>
            </c:numRef>
          </c:val>
          <c:extLst>
            <c:ext xmlns:c16="http://schemas.microsoft.com/office/drawing/2014/chart" uri="{C3380CC4-5D6E-409C-BE32-E72D297353CC}">
              <c16:uniqueId val="{00000000-4BF8-4610-90B9-0BFB681D1EBE}"/>
            </c:ext>
          </c:extLst>
        </c:ser>
        <c:dLbls>
          <c:showLegendKey val="0"/>
          <c:showVal val="0"/>
          <c:showCatName val="0"/>
          <c:showSerName val="0"/>
          <c:showPercent val="0"/>
          <c:showBubbleSize val="0"/>
          <c:showLeaderLines val="0"/>
        </c:dLbls>
        <c:firstSliceAng val="0"/>
        <c:holeSize val="60"/>
      </c:doughnutChart>
      <c:spPr>
        <a:noFill/>
        <a:ln>
          <a:noFill/>
        </a:ln>
        <a:effectLst/>
      </c:spPr>
    </c:plotArea>
    <c:legend>
      <c:legendPos val="l"/>
      <c:layout>
        <c:manualLayout>
          <c:xMode val="edge"/>
          <c:yMode val="edge"/>
          <c:x val="1.5128277669411397E-2"/>
          <c:y val="0.43671220658778032"/>
          <c:w val="0.21126338807128112"/>
          <c:h val="0.26039228543448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[StockSmarts.xlsx]Pivot_Analysis!Stock Risk Distribution</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Stock Risk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a:sp3d/>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4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219816272965874E-2"/>
          <c:y val="0.26328484981044037"/>
          <c:w val="0.90178018372703417"/>
          <c:h val="0.53774387576552929"/>
        </c:manualLayout>
      </c:layout>
      <c:pie3DChart>
        <c:varyColors val="1"/>
        <c:ser>
          <c:idx val="0"/>
          <c:order val="0"/>
          <c:tx>
            <c:strRef>
              <c:f>Pivot_Analysis!$T$37</c:f>
              <c:strCache>
                <c:ptCount val="1"/>
                <c:pt idx="0">
                  <c:v>Total</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extLst>
              <c:ext xmlns:c16="http://schemas.microsoft.com/office/drawing/2014/chart" uri="{C3380CC4-5D6E-409C-BE32-E72D297353CC}">
                <c16:uniqueId val="{00000006-83BC-4155-8F00-D7CA7F25BFFE}"/>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a:noFill/>
              </a:ln>
              <a:effectLst/>
              <a:sp3d/>
            </c:spPr>
            <c:extLst>
              <c:ext xmlns:c16="http://schemas.microsoft.com/office/drawing/2014/chart" uri="{C3380CC4-5D6E-409C-BE32-E72D297353CC}">
                <c16:uniqueId val="{00000005-83BC-4155-8F00-D7CA7F25BF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Pivot_Analysis!$S$38:$S$40</c:f>
              <c:strCache>
                <c:ptCount val="2"/>
                <c:pt idx="0">
                  <c:v>Low Stock</c:v>
                </c:pt>
                <c:pt idx="1">
                  <c:v>Sufficient</c:v>
                </c:pt>
              </c:strCache>
            </c:strRef>
          </c:cat>
          <c:val>
            <c:numRef>
              <c:f>Pivot_Analysis!$T$38:$T$40</c:f>
              <c:numCache>
                <c:formatCode>General</c:formatCode>
                <c:ptCount val="2"/>
                <c:pt idx="0">
                  <c:v>99</c:v>
                </c:pt>
                <c:pt idx="1">
                  <c:v>101</c:v>
                </c:pt>
              </c:numCache>
            </c:numRef>
          </c:val>
          <c:extLst>
            <c:ext xmlns:c16="http://schemas.microsoft.com/office/drawing/2014/chart" uri="{C3380CC4-5D6E-409C-BE32-E72D297353CC}">
              <c16:uniqueId val="{00000000-E44A-4FA7-A9D8-A77872B1947D}"/>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[StockSmarts.xlsx]Pivot_Analysis!Inventory Value Concentration by Supplier</c:name>
    <c:fmtId val="0"/>
  </c:pivotSource>
  <c:chart>
    <c:title>
      <c:tx>
        <c:rich>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mn-lt"/>
                <a:ea typeface="+mn-ea"/>
                <a:cs typeface="+mn-cs"/>
              </a:defRPr>
            </a:pPr>
            <a:r>
              <a:rPr lang="en-IN" b="1"/>
              <a:t>Inventory Value Concentration by Supplier</a:t>
            </a:r>
          </a:p>
        </c:rich>
      </c:tx>
      <c:layout>
        <c:manualLayout>
          <c:xMode val="edge"/>
          <c:yMode val="edge"/>
          <c:x val="0.27492050404694179"/>
          <c:y val="2.9032829229679622E-2"/>
        </c:manualLayout>
      </c:layout>
      <c:overlay val="0"/>
      <c:spPr>
        <a:noFill/>
        <a:ln>
          <a:noFill/>
        </a:ln>
        <a:effectLst/>
      </c:spPr>
      <c:txPr>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12659721010189"/>
          <c:y val="0.12673375928792222"/>
          <c:w val="0.56292204312157323"/>
          <c:h val="0.71603992209307166"/>
        </c:manualLayout>
      </c:layout>
      <c:bar3DChart>
        <c:barDir val="bar"/>
        <c:grouping val="clustered"/>
        <c:varyColors val="0"/>
        <c:ser>
          <c:idx val="0"/>
          <c:order val="0"/>
          <c:tx>
            <c:strRef>
              <c:f>Pivot_Analysis!$T$2</c:f>
              <c:strCache>
                <c:ptCount val="1"/>
                <c:pt idx="0">
                  <c:v>Total</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Pivot_Analysis!$S$3:$S$18</c:f>
              <c:strCache>
                <c:ptCount val="15"/>
                <c:pt idx="0">
                  <c:v>Vinder</c:v>
                </c:pt>
                <c:pt idx="1">
                  <c:v>Skipstorm</c:v>
                </c:pt>
                <c:pt idx="2">
                  <c:v>Pixonyx</c:v>
                </c:pt>
                <c:pt idx="3">
                  <c:v>Yadel</c:v>
                </c:pt>
                <c:pt idx="4">
                  <c:v>Meedoo</c:v>
                </c:pt>
                <c:pt idx="5">
                  <c:v>Voomm</c:v>
                </c:pt>
                <c:pt idx="6">
                  <c:v>Browsecat</c:v>
                </c:pt>
                <c:pt idx="7">
                  <c:v>Feedmix</c:v>
                </c:pt>
                <c:pt idx="8">
                  <c:v>Realpoint</c:v>
                </c:pt>
                <c:pt idx="9">
                  <c:v>Midel</c:v>
                </c:pt>
                <c:pt idx="10">
                  <c:v>Skivee</c:v>
                </c:pt>
                <c:pt idx="11">
                  <c:v>Flipbug</c:v>
                </c:pt>
                <c:pt idx="12">
                  <c:v>Realbridge</c:v>
                </c:pt>
                <c:pt idx="13">
                  <c:v>Skajo</c:v>
                </c:pt>
                <c:pt idx="14">
                  <c:v>Cogibox</c:v>
                </c:pt>
              </c:strCache>
            </c:strRef>
          </c:cat>
          <c:val>
            <c:numRef>
              <c:f>Pivot_Analysis!$T$3:$T$18</c:f>
              <c:numCache>
                <c:formatCode>General</c:formatCode>
                <c:ptCount val="15"/>
                <c:pt idx="0">
                  <c:v>5809.58</c:v>
                </c:pt>
                <c:pt idx="1">
                  <c:v>2475</c:v>
                </c:pt>
                <c:pt idx="2">
                  <c:v>2310</c:v>
                </c:pt>
                <c:pt idx="3">
                  <c:v>1986.25</c:v>
                </c:pt>
                <c:pt idx="4">
                  <c:v>1656</c:v>
                </c:pt>
                <c:pt idx="5">
                  <c:v>1620</c:v>
                </c:pt>
                <c:pt idx="6">
                  <c:v>1488</c:v>
                </c:pt>
                <c:pt idx="7">
                  <c:v>1431</c:v>
                </c:pt>
                <c:pt idx="8">
                  <c:v>1337.6</c:v>
                </c:pt>
                <c:pt idx="9">
                  <c:v>1199</c:v>
                </c:pt>
                <c:pt idx="10">
                  <c:v>1100</c:v>
                </c:pt>
                <c:pt idx="11">
                  <c:v>1080.5999999999999</c:v>
                </c:pt>
                <c:pt idx="12">
                  <c:v>1044</c:v>
                </c:pt>
                <c:pt idx="13">
                  <c:v>990</c:v>
                </c:pt>
                <c:pt idx="14">
                  <c:v>937.5</c:v>
                </c:pt>
              </c:numCache>
            </c:numRef>
          </c:val>
          <c:extLst>
            <c:ext xmlns:c16="http://schemas.microsoft.com/office/drawing/2014/chart" uri="{C3380CC4-5D6E-409C-BE32-E72D297353CC}">
              <c16:uniqueId val="{00000000-EAD2-44CE-B3FA-85180FFC7F92}"/>
            </c:ext>
          </c:extLst>
        </c:ser>
        <c:dLbls>
          <c:showLegendKey val="0"/>
          <c:showVal val="1"/>
          <c:showCatName val="0"/>
          <c:showSerName val="0"/>
          <c:showPercent val="0"/>
          <c:showBubbleSize val="0"/>
        </c:dLbls>
        <c:gapWidth val="150"/>
        <c:shape val="box"/>
        <c:axId val="300044751"/>
        <c:axId val="300046191"/>
        <c:axId val="0"/>
      </c:bar3DChart>
      <c:catAx>
        <c:axId val="300044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0046191"/>
        <c:crosses val="autoZero"/>
        <c:auto val="1"/>
        <c:lblAlgn val="ctr"/>
        <c:lblOffset val="100"/>
        <c:noMultiLvlLbl val="0"/>
      </c:catAx>
      <c:valAx>
        <c:axId val="300046191"/>
        <c:scaling>
          <c:orientation val="minMax"/>
        </c:scaling>
        <c:delete val="0"/>
        <c:axPos val="b"/>
        <c:majorGridlines>
          <c:spPr>
            <a:ln w="9525" cap="flat" cmpd="sng" algn="ctr">
              <a:solidFill>
                <a:schemeClr val="tx1">
                  <a:lumMod val="5000"/>
                  <a:lumOff val="9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004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[StockSmarts.xlsx]Pivot_Analysis!Inventory Vs Sales Efficiency by Category</c:name>
    <c:fmtId val="0"/>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b="1"/>
              <a:t>Inventory vs</a:t>
            </a:r>
            <a:r>
              <a:rPr lang="en-IN" b="1" baseline="0"/>
              <a:t> Sales Efficiency</a:t>
            </a:r>
            <a:endParaRPr lang="en-IN" b="1"/>
          </a:p>
        </c:rich>
      </c:tx>
      <c:layout>
        <c:manualLayout>
          <c:xMode val="edge"/>
          <c:yMode val="edge"/>
          <c:x val="0.38158634276811559"/>
          <c:y val="3.0701416710537093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15875" cap="rnd">
            <a:solidFill>
              <a:srgbClr val="00B050"/>
            </a:solidFill>
            <a:bevel/>
          </a:ln>
          <a:effectLst/>
        </c:spPr>
        <c:marker>
          <c:symbol val="circle"/>
          <c:size val="5"/>
          <c:spPr>
            <a:solidFill>
              <a:srgbClr val="00B050"/>
            </a:soli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15875" cap="rnd">
            <a:solidFill>
              <a:srgbClr val="00B050"/>
            </a:solidFill>
            <a:bevel/>
          </a:ln>
          <a:effectLst/>
        </c:spPr>
        <c:marker>
          <c:symbol val="circle"/>
          <c:size val="5"/>
          <c:spPr>
            <a:solidFill>
              <a:srgbClr val="00B050"/>
            </a:solidFill>
            <a:ln w="9525" cap="flat" cmpd="sng" algn="ctr">
              <a:solidFill>
                <a:schemeClr val="accent5">
                  <a:shade val="95000"/>
                </a:schemeClr>
              </a:solidFill>
              <a:round/>
            </a:ln>
            <a:effectLst/>
          </c:spPr>
        </c:marker>
      </c:pivotFmt>
      <c:pivotFmt>
        <c:idx val="3"/>
        <c:spPr>
          <a:ln w="15875" cap="rnd">
            <a:solidFill>
              <a:srgbClr val="00B050"/>
            </a:solidFill>
            <a:bevel/>
          </a:ln>
          <a:effectLst/>
        </c:spPr>
        <c:marker>
          <c:symbol val="circle"/>
          <c:size val="5"/>
          <c:spPr>
            <a:solidFill>
              <a:srgbClr val="00B050"/>
            </a:solidFill>
            <a:ln w="9525" cap="flat" cmpd="sng" algn="ctr">
              <a:solidFill>
                <a:schemeClr val="accent5">
                  <a:shade val="95000"/>
                </a:schemeClr>
              </a:solidFill>
              <a:round/>
            </a:ln>
            <a:effectLst/>
          </c:spPr>
        </c:marker>
      </c:pivotFmt>
    </c:pivotFmts>
    <c:plotArea>
      <c:layout>
        <c:manualLayout>
          <c:layoutTarget val="inner"/>
          <c:xMode val="edge"/>
          <c:yMode val="edge"/>
          <c:x val="3.6137819429812729E-2"/>
          <c:y val="0.11740369298507622"/>
          <c:w val="0.76325528166953893"/>
          <c:h val="0.76012773151336799"/>
        </c:manualLayout>
      </c:layout>
      <c:barChart>
        <c:barDir val="col"/>
        <c:grouping val="clustered"/>
        <c:varyColors val="0"/>
        <c:ser>
          <c:idx val="0"/>
          <c:order val="0"/>
          <c:tx>
            <c:strRef>
              <c:f>Pivot_Analysis!$X$30</c:f>
              <c:strCache>
                <c:ptCount val="1"/>
                <c:pt idx="0">
                  <c:v>Inventory</c:v>
                </c:pt>
              </c:strCache>
            </c:strRef>
          </c:t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15000"/>
                </a:schemeClr>
              </a:solidFill>
              <a:round/>
            </a:ln>
            <a:effectLst/>
          </c:spPr>
          <c:invertIfNegative val="0"/>
          <c:dPt>
            <c:idx val="6"/>
            <c:invertIfNegative val="0"/>
            <c:bubble3D val="0"/>
            <c:extLst>
              <c:ext xmlns:c16="http://schemas.microsoft.com/office/drawing/2014/chart" uri="{C3380CC4-5D6E-409C-BE32-E72D297353CC}">
                <c16:uniqueId val="{000000B3-8A54-4023-AEA6-9E33C5266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Pivot_Analysis!$W$31:$W$38</c:f>
              <c:strCache>
                <c:ptCount val="7"/>
                <c:pt idx="0">
                  <c:v>Fruits &amp; Vegetables</c:v>
                </c:pt>
                <c:pt idx="1">
                  <c:v>Beverages</c:v>
                </c:pt>
                <c:pt idx="2">
                  <c:v>Seafood</c:v>
                </c:pt>
                <c:pt idx="3">
                  <c:v>Dairy</c:v>
                </c:pt>
                <c:pt idx="4">
                  <c:v>Grains &amp; Pulses</c:v>
                </c:pt>
                <c:pt idx="5">
                  <c:v>Oils &amp; Fats</c:v>
                </c:pt>
                <c:pt idx="6">
                  <c:v>Bakery</c:v>
                </c:pt>
              </c:strCache>
            </c:strRef>
          </c:cat>
          <c:val>
            <c:numRef>
              <c:f>Pivot_Analysis!$X$31:$X$38</c:f>
              <c:numCache>
                <c:formatCode>0</c:formatCode>
                <c:ptCount val="7"/>
                <c:pt idx="0">
                  <c:v>18098.829999999998</c:v>
                </c:pt>
                <c:pt idx="1">
                  <c:v>18018.5</c:v>
                </c:pt>
                <c:pt idx="2">
                  <c:v>10642</c:v>
                </c:pt>
                <c:pt idx="3">
                  <c:v>10165.400000000001</c:v>
                </c:pt>
                <c:pt idx="4">
                  <c:v>6220.35</c:v>
                </c:pt>
                <c:pt idx="5">
                  <c:v>4022.2000000000003</c:v>
                </c:pt>
                <c:pt idx="6">
                  <c:v>2889.1</c:v>
                </c:pt>
              </c:numCache>
            </c:numRef>
          </c:val>
          <c:extLst>
            <c:ext xmlns:c16="http://schemas.microsoft.com/office/drawing/2014/chart" uri="{C3380CC4-5D6E-409C-BE32-E72D297353CC}">
              <c16:uniqueId val="{00000000-8A54-4023-AEA6-9E33C52661DA}"/>
            </c:ext>
          </c:extLst>
        </c:ser>
        <c:dLbls>
          <c:dLblPos val="outEnd"/>
          <c:showLegendKey val="0"/>
          <c:showVal val="1"/>
          <c:showCatName val="0"/>
          <c:showSerName val="0"/>
          <c:showPercent val="0"/>
          <c:showBubbleSize val="0"/>
        </c:dLbls>
        <c:gapWidth val="219"/>
        <c:axId val="475838719"/>
        <c:axId val="475836319"/>
      </c:barChart>
      <c:lineChart>
        <c:grouping val="standard"/>
        <c:varyColors val="0"/>
        <c:ser>
          <c:idx val="1"/>
          <c:order val="1"/>
          <c:tx>
            <c:strRef>
              <c:f>Pivot_Analysis!$Y$30</c:f>
              <c:strCache>
                <c:ptCount val="1"/>
                <c:pt idx="0">
                  <c:v>Sales Efficiency by Category</c:v>
                </c:pt>
              </c:strCache>
            </c:strRef>
          </c:tx>
          <c:spPr>
            <a:ln w="15875" cap="rnd">
              <a:solidFill>
                <a:srgbClr val="00B050"/>
              </a:solidFill>
              <a:bevel/>
            </a:ln>
            <a:effectLst/>
          </c:spPr>
          <c:marker>
            <c:symbol val="circle"/>
            <c:size val="5"/>
            <c:spPr>
              <a:solidFill>
                <a:srgbClr val="00B050"/>
              </a:solidFill>
              <a:ln w="9525" cap="flat" cmpd="sng" algn="ctr">
                <a:solidFill>
                  <a:schemeClr val="accent5">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Pivot_Analysis!$W$31:$W$38</c:f>
              <c:strCache>
                <c:ptCount val="7"/>
                <c:pt idx="0">
                  <c:v>Fruits &amp; Vegetables</c:v>
                </c:pt>
                <c:pt idx="1">
                  <c:v>Beverages</c:v>
                </c:pt>
                <c:pt idx="2">
                  <c:v>Seafood</c:v>
                </c:pt>
                <c:pt idx="3">
                  <c:v>Dairy</c:v>
                </c:pt>
                <c:pt idx="4">
                  <c:v>Grains &amp; Pulses</c:v>
                </c:pt>
                <c:pt idx="5">
                  <c:v>Oils &amp; Fats</c:v>
                </c:pt>
                <c:pt idx="6">
                  <c:v>Bakery</c:v>
                </c:pt>
              </c:strCache>
            </c:strRef>
          </c:cat>
          <c:val>
            <c:numRef>
              <c:f>Pivot_Analysis!$Y$31:$Y$38</c:f>
              <c:numCache>
                <c:formatCode>0</c:formatCode>
                <c:ptCount val="7"/>
                <c:pt idx="0">
                  <c:v>16685.900000000001</c:v>
                </c:pt>
                <c:pt idx="1">
                  <c:v>15999.5</c:v>
                </c:pt>
                <c:pt idx="2">
                  <c:v>10648</c:v>
                </c:pt>
                <c:pt idx="3">
                  <c:v>9041.1</c:v>
                </c:pt>
                <c:pt idx="4">
                  <c:v>6197.2</c:v>
                </c:pt>
                <c:pt idx="5">
                  <c:v>4065.6000000000004</c:v>
                </c:pt>
                <c:pt idx="6">
                  <c:v>3880.7000000000003</c:v>
                </c:pt>
              </c:numCache>
            </c:numRef>
          </c:val>
          <c:smooth val="0"/>
          <c:extLst>
            <c:ext xmlns:c16="http://schemas.microsoft.com/office/drawing/2014/chart" uri="{C3380CC4-5D6E-409C-BE32-E72D297353CC}">
              <c16:uniqueId val="{00000001-8A54-4023-AEA6-9E33C52661DA}"/>
            </c:ext>
          </c:extLst>
        </c:ser>
        <c:dLbls>
          <c:showLegendKey val="0"/>
          <c:showVal val="1"/>
          <c:showCatName val="0"/>
          <c:showSerName val="0"/>
          <c:showPercent val="0"/>
          <c:showBubbleSize val="0"/>
        </c:dLbls>
        <c:marker val="1"/>
        <c:smooth val="0"/>
        <c:axId val="96966159"/>
        <c:axId val="96964719"/>
      </c:lineChart>
      <c:catAx>
        <c:axId val="47583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5836319"/>
        <c:crossesAt val="0"/>
        <c:auto val="1"/>
        <c:lblAlgn val="ctr"/>
        <c:lblOffset val="100"/>
        <c:noMultiLvlLbl val="0"/>
      </c:catAx>
      <c:valAx>
        <c:axId val="47583631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5838719"/>
        <c:crosses val="autoZero"/>
        <c:crossBetween val="between"/>
      </c:valAx>
      <c:valAx>
        <c:axId val="96964719"/>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6966159"/>
        <c:crosses val="max"/>
        <c:crossBetween val="between"/>
      </c:valAx>
      <c:catAx>
        <c:axId val="96966159"/>
        <c:scaling>
          <c:orientation val="minMax"/>
        </c:scaling>
        <c:delete val="1"/>
        <c:axPos val="b"/>
        <c:numFmt formatCode="General" sourceLinked="1"/>
        <c:majorTickMark val="out"/>
        <c:minorTickMark val="none"/>
        <c:tickLblPos val="nextTo"/>
        <c:crossAx val="96964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29</xdr:row>
      <xdr:rowOff>7620</xdr:rowOff>
    </xdr:from>
    <xdr:to>
      <xdr:col>1</xdr:col>
      <xdr:colOff>635598</xdr:colOff>
      <xdr:row>42</xdr:row>
      <xdr:rowOff>97156</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C1C4B1A-8FE5-47D9-B444-92B2FB5C7F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5323691"/>
              <a:ext cx="1831938"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716280</xdr:colOff>
      <xdr:row>42</xdr:row>
      <xdr:rowOff>76200</xdr:rowOff>
    </xdr:from>
    <xdr:to>
      <xdr:col>2</xdr:col>
      <xdr:colOff>1208442</xdr:colOff>
      <xdr:row>56</xdr:row>
      <xdr:rowOff>13334</xdr:rowOff>
    </xdr:to>
    <mc:AlternateContent xmlns:mc="http://schemas.openxmlformats.org/markup-compatibility/2006" xmlns:a14="http://schemas.microsoft.com/office/drawing/2010/main">
      <mc:Choice Requires="a14">
        <xdr:graphicFrame macro="">
          <xdr:nvGraphicFramePr>
            <xdr:cNvPr id="3" name="Supplier_Name_Clean">
              <a:extLst>
                <a:ext uri="{FF2B5EF4-FFF2-40B4-BE49-F238E27FC236}">
                  <a16:creationId xmlns:a16="http://schemas.microsoft.com/office/drawing/2014/main" id="{61288C75-3EDA-BD99-FA8D-507D21155366}"/>
                </a:ext>
              </a:extLst>
            </xdr:cNvPr>
            <xdr:cNvGraphicFramePr/>
          </xdr:nvGraphicFramePr>
          <xdr:xfrm>
            <a:off x="0" y="0"/>
            <a:ext cx="0" cy="0"/>
          </xdr:xfrm>
          <a:graphic>
            <a:graphicData uri="http://schemas.microsoft.com/office/drawing/2010/slicer">
              <sle:slicer xmlns:sle="http://schemas.microsoft.com/office/drawing/2010/slicer" name="Supplier_Name_Clean"/>
            </a:graphicData>
          </a:graphic>
        </xdr:graphicFrame>
      </mc:Choice>
      <mc:Fallback xmlns="">
        <xdr:sp macro="" textlink="">
          <xdr:nvSpPr>
            <xdr:cNvPr id="0" name=""/>
            <xdr:cNvSpPr>
              <a:spLocks noTextEdit="1"/>
            </xdr:cNvSpPr>
          </xdr:nvSpPr>
          <xdr:spPr>
            <a:xfrm>
              <a:off x="1851660" y="775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42</xdr:row>
      <xdr:rowOff>83820</xdr:rowOff>
    </xdr:from>
    <xdr:to>
      <xdr:col>1</xdr:col>
      <xdr:colOff>627978</xdr:colOff>
      <xdr:row>56</xdr:row>
      <xdr:rowOff>20954</xdr:rowOff>
    </xdr:to>
    <mc:AlternateContent xmlns:mc="http://schemas.openxmlformats.org/markup-compatibility/2006" xmlns:a14="http://schemas.microsoft.com/office/drawing/2010/main">
      <mc:Choice Requires="a14">
        <xdr:graphicFrame macro="">
          <xdr:nvGraphicFramePr>
            <xdr:cNvPr id="4" name="Warehouse_Location">
              <a:extLst>
                <a:ext uri="{FF2B5EF4-FFF2-40B4-BE49-F238E27FC236}">
                  <a16:creationId xmlns:a16="http://schemas.microsoft.com/office/drawing/2014/main" id="{DAA5F4CD-1319-BB6A-3944-BE65621AC06B}"/>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15240" y="7764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716280</xdr:colOff>
      <xdr:row>29</xdr:row>
      <xdr:rowOff>7620</xdr:rowOff>
    </xdr:from>
    <xdr:to>
      <xdr:col>2</xdr:col>
      <xdr:colOff>1208442</xdr:colOff>
      <xdr:row>42</xdr:row>
      <xdr:rowOff>97156</xdr:rowOff>
    </xdr:to>
    <mc:AlternateContent xmlns:mc="http://schemas.openxmlformats.org/markup-compatibility/2006" xmlns:a14="http://schemas.microsoft.com/office/drawing/2010/main">
      <mc:Choice Requires="a14">
        <xdr:graphicFrame macro="">
          <xdr:nvGraphicFramePr>
            <xdr:cNvPr id="5" name="Expiry_Risk_Level">
              <a:extLst>
                <a:ext uri="{FF2B5EF4-FFF2-40B4-BE49-F238E27FC236}">
                  <a16:creationId xmlns:a16="http://schemas.microsoft.com/office/drawing/2014/main" id="{4BBABC1F-B2EA-F574-6F74-8A3426FEBE14}"/>
                </a:ext>
              </a:extLst>
            </xdr:cNvPr>
            <xdr:cNvGraphicFramePr/>
          </xdr:nvGraphicFramePr>
          <xdr:xfrm>
            <a:off x="0" y="0"/>
            <a:ext cx="0" cy="0"/>
          </xdr:xfrm>
          <a:graphic>
            <a:graphicData uri="http://schemas.microsoft.com/office/drawing/2010/slicer">
              <sle:slicer xmlns:sle="http://schemas.microsoft.com/office/drawing/2010/slicer" name="Expiry_Risk_Level"/>
            </a:graphicData>
          </a:graphic>
        </xdr:graphicFrame>
      </mc:Choice>
      <mc:Fallback xmlns="">
        <xdr:sp macro="" textlink="">
          <xdr:nvSpPr>
            <xdr:cNvPr id="0" name=""/>
            <xdr:cNvSpPr>
              <a:spLocks noTextEdit="1"/>
            </xdr:cNvSpPr>
          </xdr:nvSpPr>
          <xdr:spPr>
            <a:xfrm>
              <a:off x="1851660" y="531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1345</xdr:colOff>
      <xdr:row>57</xdr:row>
      <xdr:rowOff>25548</xdr:rowOff>
    </xdr:from>
    <xdr:to>
      <xdr:col>1</xdr:col>
      <xdr:colOff>625289</xdr:colOff>
      <xdr:row>63</xdr:row>
      <xdr:rowOff>143434</xdr:rowOff>
    </xdr:to>
    <mc:AlternateContent xmlns:mc="http://schemas.openxmlformats.org/markup-compatibility/2006" xmlns:a14="http://schemas.microsoft.com/office/drawing/2010/main">
      <mc:Choice Requires="a14">
        <xdr:graphicFrame macro="">
          <xdr:nvGraphicFramePr>
            <xdr:cNvPr id="6" name="Table1[Expiry_Risk_Level]">
              <a:extLst>
                <a:ext uri="{FF2B5EF4-FFF2-40B4-BE49-F238E27FC236}">
                  <a16:creationId xmlns:a16="http://schemas.microsoft.com/office/drawing/2014/main" id="{AD0C1C91-B757-0CD9-AE56-CC4ED16EE2E3}"/>
                </a:ext>
              </a:extLst>
            </xdr:cNvPr>
            <xdr:cNvGraphicFramePr/>
          </xdr:nvGraphicFramePr>
          <xdr:xfrm>
            <a:off x="0" y="0"/>
            <a:ext cx="0" cy="0"/>
          </xdr:xfrm>
          <a:graphic>
            <a:graphicData uri="http://schemas.microsoft.com/office/drawing/2010/slicer">
              <sle:slicer xmlns:sle="http://schemas.microsoft.com/office/drawing/2010/slicer" name="Table1[Expiry_Risk_Level]"/>
            </a:graphicData>
          </a:graphic>
        </xdr:graphicFrame>
      </mc:Choice>
      <mc:Fallback xmlns="">
        <xdr:sp macro="" textlink="">
          <xdr:nvSpPr>
            <xdr:cNvPr id="0" name=""/>
            <xdr:cNvSpPr>
              <a:spLocks noTextEdit="1"/>
            </xdr:cNvSpPr>
          </xdr:nvSpPr>
          <xdr:spPr>
            <a:xfrm>
              <a:off x="1345" y="10884048"/>
              <a:ext cx="1843144" cy="1260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944880</xdr:colOff>
      <xdr:row>70</xdr:row>
      <xdr:rowOff>76200</xdr:rowOff>
    </xdr:to>
    <xdr:sp macro="" textlink="">
      <xdr:nvSpPr>
        <xdr:cNvPr id="31" name="Rectangle 30">
          <a:extLst>
            <a:ext uri="{FF2B5EF4-FFF2-40B4-BE49-F238E27FC236}">
              <a16:creationId xmlns:a16="http://schemas.microsoft.com/office/drawing/2014/main" id="{0F990365-1B49-7295-8278-14972FD03AE8}"/>
            </a:ext>
          </a:extLst>
        </xdr:cNvPr>
        <xdr:cNvSpPr/>
      </xdr:nvSpPr>
      <xdr:spPr>
        <a:xfrm>
          <a:off x="0" y="0"/>
          <a:ext cx="36301680" cy="13853160"/>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IN" sz="4800" b="1" i="1"/>
        </a:p>
      </xdr:txBody>
    </xdr:sp>
    <xdr:clientData/>
  </xdr:twoCellAnchor>
  <xdr:twoCellAnchor>
    <xdr:from>
      <xdr:col>0</xdr:col>
      <xdr:colOff>0</xdr:colOff>
      <xdr:row>14</xdr:row>
      <xdr:rowOff>16477</xdr:rowOff>
    </xdr:from>
    <xdr:to>
      <xdr:col>5</xdr:col>
      <xdr:colOff>590550</xdr:colOff>
      <xdr:row>45</xdr:row>
      <xdr:rowOff>171450</xdr:rowOff>
    </xdr:to>
    <xdr:graphicFrame macro="">
      <xdr:nvGraphicFramePr>
        <xdr:cNvPr id="3" name="Inventory Value by Category">
          <a:extLst>
            <a:ext uri="{FF2B5EF4-FFF2-40B4-BE49-F238E27FC236}">
              <a16:creationId xmlns:a16="http://schemas.microsoft.com/office/drawing/2014/main" id="{F81B4DCA-DDDA-A9EF-91BB-EABBB9204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29935</xdr:colOff>
      <xdr:row>40</xdr:row>
      <xdr:rowOff>929</xdr:rowOff>
    </xdr:from>
    <xdr:to>
      <xdr:col>4</xdr:col>
      <xdr:colOff>1058796</xdr:colOff>
      <xdr:row>42</xdr:row>
      <xdr:rowOff>928</xdr:rowOff>
    </xdr:to>
    <xdr:sp macro="" textlink="">
      <xdr:nvSpPr>
        <xdr:cNvPr id="5" name="TextBox 4">
          <a:extLst>
            <a:ext uri="{FF2B5EF4-FFF2-40B4-BE49-F238E27FC236}">
              <a16:creationId xmlns:a16="http://schemas.microsoft.com/office/drawing/2014/main" id="{336714E0-432D-5B8A-E724-954A7443DF09}"/>
            </a:ext>
          </a:extLst>
        </xdr:cNvPr>
        <xdr:cNvSpPr txBox="1"/>
      </xdr:nvSpPr>
      <xdr:spPr>
        <a:xfrm>
          <a:off x="1801585" y="8592479"/>
          <a:ext cx="6343811" cy="38099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 concentration of inventory in top categories increases holding cost exposure.</a:t>
          </a:r>
          <a:endParaRPr lang="en-IN" sz="1100"/>
        </a:p>
      </xdr:txBody>
    </xdr:sp>
    <xdr:clientData/>
  </xdr:twoCellAnchor>
  <xdr:twoCellAnchor>
    <xdr:from>
      <xdr:col>5</xdr:col>
      <xdr:colOff>598168</xdr:colOff>
      <xdr:row>14</xdr:row>
      <xdr:rowOff>24012</xdr:rowOff>
    </xdr:from>
    <xdr:to>
      <xdr:col>11</xdr:col>
      <xdr:colOff>1417850</xdr:colOff>
      <xdr:row>46</xdr:row>
      <xdr:rowOff>95250</xdr:rowOff>
    </xdr:to>
    <xdr:graphicFrame macro="">
      <xdr:nvGraphicFramePr>
        <xdr:cNvPr id="6" name="Estimated Sales Revenue ">
          <a:extLst>
            <a:ext uri="{FF2B5EF4-FFF2-40B4-BE49-F238E27FC236}">
              <a16:creationId xmlns:a16="http://schemas.microsoft.com/office/drawing/2014/main" id="{E30C3ABB-33FE-0068-F3FB-F38175660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1408376</xdr:colOff>
      <xdr:row>14</xdr:row>
      <xdr:rowOff>30254</xdr:rowOff>
    </xdr:from>
    <xdr:to>
      <xdr:col>15</xdr:col>
      <xdr:colOff>1485900</xdr:colOff>
      <xdr:row>45</xdr:row>
      <xdr:rowOff>152400</xdr:rowOff>
    </xdr:to>
    <xdr:graphicFrame macro="">
      <xdr:nvGraphicFramePr>
        <xdr:cNvPr id="8" name="Inventory Expiry Risk Breakdown">
          <a:extLst>
            <a:ext uri="{FF2B5EF4-FFF2-40B4-BE49-F238E27FC236}">
              <a16:creationId xmlns:a16="http://schemas.microsoft.com/office/drawing/2014/main" id="{9520CDD3-887E-C0C2-8C0C-C3A493DA4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1501584</xdr:colOff>
      <xdr:row>13</xdr:row>
      <xdr:rowOff>181641</xdr:rowOff>
    </xdr:from>
    <xdr:to>
      <xdr:col>20</xdr:col>
      <xdr:colOff>800100</xdr:colOff>
      <xdr:row>45</xdr:row>
      <xdr:rowOff>133350</xdr:rowOff>
    </xdr:to>
    <xdr:graphicFrame macro="">
      <xdr:nvGraphicFramePr>
        <xdr:cNvPr id="9" name="Stock Risk Distribution">
          <a:extLst>
            <a:ext uri="{FF2B5EF4-FFF2-40B4-BE49-F238E27FC236}">
              <a16:creationId xmlns:a16="http://schemas.microsoft.com/office/drawing/2014/main" id="{950E16C3-B65B-6CC7-9E3D-2223F374A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1006344</xdr:colOff>
      <xdr:row>45</xdr:row>
      <xdr:rowOff>136909</xdr:rowOff>
    </xdr:from>
    <xdr:to>
      <xdr:col>20</xdr:col>
      <xdr:colOff>800099</xdr:colOff>
      <xdr:row>70</xdr:row>
      <xdr:rowOff>38100</xdr:rowOff>
    </xdr:to>
    <xdr:graphicFrame macro="">
      <xdr:nvGraphicFramePr>
        <xdr:cNvPr id="10" name="Chart 9">
          <a:extLst>
            <a:ext uri="{FF2B5EF4-FFF2-40B4-BE49-F238E27FC236}">
              <a16:creationId xmlns:a16="http://schemas.microsoft.com/office/drawing/2014/main" id="{E5558676-4A82-5B3D-11EC-C7BECAF06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58416</xdr:colOff>
      <xdr:row>57</xdr:row>
      <xdr:rowOff>28691</xdr:rowOff>
    </xdr:from>
    <xdr:to>
      <xdr:col>19</xdr:col>
      <xdr:colOff>2062860</xdr:colOff>
      <xdr:row>70</xdr:row>
      <xdr:rowOff>29186</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1A95C364-C853-988C-6C35-4BBF434FAC3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719766" y="11858741"/>
              <a:ext cx="2008254" cy="2476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45</xdr:row>
      <xdr:rowOff>171450</xdr:rowOff>
    </xdr:from>
    <xdr:to>
      <xdr:col>11</xdr:col>
      <xdr:colOff>1009650</xdr:colOff>
      <xdr:row>70</xdr:row>
      <xdr:rowOff>54581</xdr:rowOff>
    </xdr:to>
    <xdr:graphicFrame macro="">
      <xdr:nvGraphicFramePr>
        <xdr:cNvPr id="60" name="Chart 59">
          <a:extLst>
            <a:ext uri="{FF2B5EF4-FFF2-40B4-BE49-F238E27FC236}">
              <a16:creationId xmlns:a16="http://schemas.microsoft.com/office/drawing/2014/main" id="{D085FBD8-A876-354D-081B-EB1DA6316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1</xdr:row>
      <xdr:rowOff>48987</xdr:rowOff>
    </xdr:from>
    <xdr:to>
      <xdr:col>4</xdr:col>
      <xdr:colOff>110838</xdr:colOff>
      <xdr:row>14</xdr:row>
      <xdr:rowOff>152399</xdr:rowOff>
    </xdr:to>
    <xdr:grpSp>
      <xdr:nvGrpSpPr>
        <xdr:cNvPr id="34" name="Group 33">
          <a:extLst>
            <a:ext uri="{FF2B5EF4-FFF2-40B4-BE49-F238E27FC236}">
              <a16:creationId xmlns:a16="http://schemas.microsoft.com/office/drawing/2014/main" id="{F89C6FB7-6E89-7087-BF0E-3494BCC3BE92}"/>
            </a:ext>
          </a:extLst>
        </xdr:cNvPr>
        <xdr:cNvGrpSpPr/>
      </xdr:nvGrpSpPr>
      <xdr:grpSpPr>
        <a:xfrm>
          <a:off x="1" y="1207227"/>
          <a:ext cx="7182197" cy="2480852"/>
          <a:chOff x="0" y="1211037"/>
          <a:chExt cx="7162800" cy="2579912"/>
        </a:xfrm>
      </xdr:grpSpPr>
      <xdr:sp macro="" textlink="">
        <xdr:nvSpPr>
          <xdr:cNvPr id="11" name="Rectangle 10">
            <a:extLst>
              <a:ext uri="{FF2B5EF4-FFF2-40B4-BE49-F238E27FC236}">
                <a16:creationId xmlns:a16="http://schemas.microsoft.com/office/drawing/2014/main" id="{6FF42676-DCA7-754C-580A-48158D49CECB}"/>
              </a:ext>
            </a:extLst>
          </xdr:cNvPr>
          <xdr:cNvSpPr/>
        </xdr:nvSpPr>
        <xdr:spPr>
          <a:xfrm>
            <a:off x="0" y="1211037"/>
            <a:ext cx="7162800" cy="2399040"/>
          </a:xfrm>
          <a:prstGeom prst="rect">
            <a:avLst/>
          </a:prstGeom>
          <a:gradFill flip="none" rotWithShape="1">
            <a:gsLst>
              <a:gs pos="0">
                <a:schemeClr val="accent5">
                  <a:lumMod val="20000"/>
                  <a:lumOff val="80000"/>
                </a:schemeClr>
              </a:gs>
              <a:gs pos="79000">
                <a:schemeClr val="accent5">
                  <a:lumMod val="45000"/>
                  <a:lumOff val="55000"/>
                </a:schemeClr>
              </a:gs>
              <a:gs pos="100000">
                <a:schemeClr val="accent5">
                  <a:lumMod val="60000"/>
                  <a:lumOff val="40000"/>
                </a:schemeClr>
              </a:gs>
            </a:gsLst>
            <a:lin ang="2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         </a:t>
            </a:r>
            <a:r>
              <a:rPr lang="en-IN" sz="2000" b="0" i="0" u="none" strike="noStrike" baseline="0">
                <a:solidFill>
                  <a:schemeClr val="tx1"/>
                </a:solidFill>
                <a:effectLst/>
                <a:latin typeface="+mn-lt"/>
                <a:ea typeface="+mn-ea"/>
                <a:cs typeface="+mn-cs"/>
              </a:rPr>
              <a:t>    </a:t>
            </a:r>
            <a:endParaRPr lang="en-IN" sz="2000">
              <a:solidFill>
                <a:schemeClr val="tx1"/>
              </a:solidFill>
            </a:endParaRPr>
          </a:p>
        </xdr:txBody>
      </xdr:sp>
      <xdr:pic>
        <xdr:nvPicPr>
          <xdr:cNvPr id="14" name="Graphic 13" descr="Piggy Bank with solid fill">
            <a:extLst>
              <a:ext uri="{FF2B5EF4-FFF2-40B4-BE49-F238E27FC236}">
                <a16:creationId xmlns:a16="http://schemas.microsoft.com/office/drawing/2014/main" id="{17603EB9-20F4-1CE6-09D8-C3D28A1D9D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2465" y="1485900"/>
            <a:ext cx="2414853" cy="2114550"/>
          </a:xfrm>
          <a:prstGeom prst="rect">
            <a:avLst/>
          </a:prstGeom>
          <a:effectLst>
            <a:outerShdw blurRad="50800" dist="38100" dir="2700000" algn="tl" rotWithShape="0">
              <a:prstClr val="black">
                <a:alpha val="40000"/>
              </a:prstClr>
            </a:outerShdw>
          </a:effectLst>
        </xdr:spPr>
      </xdr:pic>
      <xdr:sp macro="" textlink="">
        <xdr:nvSpPr>
          <xdr:cNvPr id="15" name="TextBox 4">
            <a:extLst>
              <a:ext uri="{FF2B5EF4-FFF2-40B4-BE49-F238E27FC236}">
                <a16:creationId xmlns:a16="http://schemas.microsoft.com/office/drawing/2014/main" id="{95C20F21-DA08-FD14-24CB-A72FA3715B0C}"/>
              </a:ext>
            </a:extLst>
          </xdr:cNvPr>
          <xdr:cNvSpPr txBox="1"/>
        </xdr:nvSpPr>
        <xdr:spPr>
          <a:xfrm>
            <a:off x="2206456" y="1296795"/>
            <a:ext cx="4789684" cy="58790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3600" b="1" i="1">
                <a:solidFill>
                  <a:schemeClr val="tx1"/>
                </a:solidFill>
              </a:rPr>
              <a:t>Inventory</a:t>
            </a:r>
            <a:r>
              <a:rPr lang="en-IN" sz="3600" b="1" baseline="0">
                <a:solidFill>
                  <a:schemeClr val="tx1"/>
                </a:solidFill>
              </a:rPr>
              <a:t> </a:t>
            </a:r>
            <a:r>
              <a:rPr lang="en-IN" sz="3600" b="1" i="1" baseline="0">
                <a:solidFill>
                  <a:schemeClr val="tx1"/>
                </a:solidFill>
              </a:rPr>
              <a:t>Value</a:t>
            </a:r>
            <a:endParaRPr lang="en-IN" sz="3600" b="1" i="1">
              <a:solidFill>
                <a:schemeClr val="tx1"/>
              </a:solidFill>
            </a:endParaRPr>
          </a:p>
        </xdr:txBody>
      </xdr:sp>
      <xdr:sp macro="" textlink="Pivot_Analysis!$W$3">
        <xdr:nvSpPr>
          <xdr:cNvPr id="29" name="TextBox 28">
            <a:extLst>
              <a:ext uri="{FF2B5EF4-FFF2-40B4-BE49-F238E27FC236}">
                <a16:creationId xmlns:a16="http://schemas.microsoft.com/office/drawing/2014/main" id="{1282096D-A75B-CF1C-DF72-C27E6DC131D2}"/>
              </a:ext>
            </a:extLst>
          </xdr:cNvPr>
          <xdr:cNvSpPr txBox="1"/>
        </xdr:nvSpPr>
        <xdr:spPr>
          <a:xfrm>
            <a:off x="3467616" y="1996768"/>
            <a:ext cx="2552184" cy="78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ACE81F-5446-41D4-B0D1-17996462CF01}" type="TxLink">
              <a:rPr lang="en-US" sz="3600" b="1" i="0" u="none" strike="noStrike">
                <a:solidFill>
                  <a:srgbClr val="000000"/>
                </a:solidFill>
                <a:latin typeface="Calibri"/>
                <a:ea typeface="Calibri"/>
                <a:cs typeface="Calibri"/>
              </a:rPr>
              <a:pPr/>
              <a:t>₹ 70,056</a:t>
            </a:fld>
            <a:endParaRPr lang="en-US" sz="3600" b="1"/>
          </a:p>
        </xdr:txBody>
      </xdr:sp>
      <xdr:sp macro="" textlink="">
        <xdr:nvSpPr>
          <xdr:cNvPr id="16" name="TextBox 15">
            <a:extLst>
              <a:ext uri="{FF2B5EF4-FFF2-40B4-BE49-F238E27FC236}">
                <a16:creationId xmlns:a16="http://schemas.microsoft.com/office/drawing/2014/main" id="{9A83057C-AB16-4F27-A83E-1876EBFB2EAF}"/>
              </a:ext>
            </a:extLst>
          </xdr:cNvPr>
          <xdr:cNvSpPr txBox="1"/>
        </xdr:nvSpPr>
        <xdr:spPr>
          <a:xfrm>
            <a:off x="2354007" y="3086896"/>
            <a:ext cx="4022704" cy="70405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1"/>
              <a:t>Capital Locked in Stock</a:t>
            </a:r>
          </a:p>
        </xdr:txBody>
      </xdr:sp>
    </xdr:grpSp>
    <xdr:clientData/>
  </xdr:twoCellAnchor>
  <xdr:twoCellAnchor>
    <xdr:from>
      <xdr:col>4</xdr:col>
      <xdr:colOff>152397</xdr:colOff>
      <xdr:row>1</xdr:row>
      <xdr:rowOff>71499</xdr:rowOff>
    </xdr:from>
    <xdr:to>
      <xdr:col>8</xdr:col>
      <xdr:colOff>748145</xdr:colOff>
      <xdr:row>14</xdr:row>
      <xdr:rowOff>119496</xdr:rowOff>
    </xdr:to>
    <xdr:grpSp>
      <xdr:nvGrpSpPr>
        <xdr:cNvPr id="26" name="Group 25">
          <a:extLst>
            <a:ext uri="{FF2B5EF4-FFF2-40B4-BE49-F238E27FC236}">
              <a16:creationId xmlns:a16="http://schemas.microsoft.com/office/drawing/2014/main" id="{A416640D-1007-48C1-3992-316134C4E862}"/>
            </a:ext>
          </a:extLst>
        </xdr:cNvPr>
        <xdr:cNvGrpSpPr/>
      </xdr:nvGrpSpPr>
      <xdr:grpSpPr>
        <a:xfrm>
          <a:off x="7223757" y="1229739"/>
          <a:ext cx="7667108" cy="2425437"/>
          <a:chOff x="2774870" y="516577"/>
          <a:chExt cx="3060410" cy="1292289"/>
        </a:xfrm>
      </xdr:grpSpPr>
      <xdr:sp macro="" textlink="">
        <xdr:nvSpPr>
          <xdr:cNvPr id="55" name="Rectangle 54">
            <a:extLst>
              <a:ext uri="{FF2B5EF4-FFF2-40B4-BE49-F238E27FC236}">
                <a16:creationId xmlns:a16="http://schemas.microsoft.com/office/drawing/2014/main" id="{F1EBFFBF-CEE2-4ACC-99BA-CD779AC1B6C7}"/>
              </a:ext>
            </a:extLst>
          </xdr:cNvPr>
          <xdr:cNvSpPr/>
        </xdr:nvSpPr>
        <xdr:spPr>
          <a:xfrm>
            <a:off x="2774870" y="516577"/>
            <a:ext cx="2777408" cy="1225137"/>
          </a:xfrm>
          <a:prstGeom prst="rect">
            <a:avLst/>
          </a:prstGeom>
          <a:gradFill flip="none" rotWithShape="1">
            <a:gsLst>
              <a:gs pos="4000">
                <a:schemeClr val="accent5">
                  <a:lumMod val="60000"/>
                  <a:lumOff val="40000"/>
                </a:schemeClr>
              </a:gs>
              <a:gs pos="96000">
                <a:schemeClr val="accent6">
                  <a:lumMod val="60000"/>
                  <a:lumOff val="40000"/>
                </a:schemeClr>
              </a:gs>
              <a:gs pos="55000">
                <a:schemeClr val="accent6">
                  <a:lumMod val="20000"/>
                  <a:lumOff val="80000"/>
                </a:schemeClr>
              </a:gs>
            </a:gsLst>
            <a:lin ang="2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         </a:t>
            </a:r>
            <a:r>
              <a:rPr lang="en-IN" sz="2000" b="0" i="0" u="none" strike="noStrike" baseline="0">
                <a:solidFill>
                  <a:schemeClr val="tx1"/>
                </a:solidFill>
                <a:effectLst/>
                <a:latin typeface="+mn-lt"/>
                <a:ea typeface="+mn-ea"/>
                <a:cs typeface="+mn-cs"/>
              </a:rPr>
              <a:t>    </a:t>
            </a:r>
            <a:endParaRPr lang="en-IN" sz="2000">
              <a:solidFill>
                <a:schemeClr val="tx1"/>
              </a:solidFill>
            </a:endParaRPr>
          </a:p>
        </xdr:txBody>
      </xdr:sp>
      <xdr:sp macro="" textlink="">
        <xdr:nvSpPr>
          <xdr:cNvPr id="57" name="TextBox 4">
            <a:extLst>
              <a:ext uri="{FF2B5EF4-FFF2-40B4-BE49-F238E27FC236}">
                <a16:creationId xmlns:a16="http://schemas.microsoft.com/office/drawing/2014/main" id="{527126E3-5CF7-4D91-B190-A4A0FC7898D4}"/>
              </a:ext>
            </a:extLst>
          </xdr:cNvPr>
          <xdr:cNvSpPr txBox="1"/>
        </xdr:nvSpPr>
        <xdr:spPr>
          <a:xfrm>
            <a:off x="3728726" y="544259"/>
            <a:ext cx="2106554" cy="30198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3600" b="1" i="1"/>
              <a:t>Est</a:t>
            </a:r>
            <a:r>
              <a:rPr lang="en-IN" sz="3600" b="1"/>
              <a:t>. </a:t>
            </a:r>
            <a:r>
              <a:rPr lang="en-IN" sz="3600" b="1" i="1"/>
              <a:t>Revenue</a:t>
            </a:r>
          </a:p>
        </xdr:txBody>
      </xdr:sp>
      <xdr:sp macro="" textlink="Pivot_Analysis!$W$17">
        <xdr:nvSpPr>
          <xdr:cNvPr id="58" name="TextBox 57">
            <a:extLst>
              <a:ext uri="{FF2B5EF4-FFF2-40B4-BE49-F238E27FC236}">
                <a16:creationId xmlns:a16="http://schemas.microsoft.com/office/drawing/2014/main" id="{6D898E95-F770-4A4C-A4FF-A9C717E04037}"/>
              </a:ext>
            </a:extLst>
          </xdr:cNvPr>
          <xdr:cNvSpPr txBox="1"/>
        </xdr:nvSpPr>
        <xdr:spPr>
          <a:xfrm>
            <a:off x="4161085" y="934280"/>
            <a:ext cx="1351147" cy="39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3ADB93-B63A-4867-921F-99A1844E1413}" type="TxLink">
              <a:rPr lang="en-US" sz="3600" b="1" i="0" u="none" strike="noStrike">
                <a:solidFill>
                  <a:srgbClr val="000000"/>
                </a:solidFill>
                <a:latin typeface="Calibri"/>
                <a:ea typeface="Calibri"/>
                <a:cs typeface="Calibri"/>
              </a:rPr>
              <a:pPr/>
              <a:t>₹ 66,518</a:t>
            </a:fld>
            <a:endParaRPr lang="en-US" sz="3600" b="1">
              <a:solidFill>
                <a:schemeClr val="tx1"/>
              </a:solidFill>
            </a:endParaRPr>
          </a:p>
        </xdr:txBody>
      </xdr:sp>
      <xdr:sp macro="" textlink="">
        <xdr:nvSpPr>
          <xdr:cNvPr id="18" name="TextBox 17">
            <a:extLst>
              <a:ext uri="{FF2B5EF4-FFF2-40B4-BE49-F238E27FC236}">
                <a16:creationId xmlns:a16="http://schemas.microsoft.com/office/drawing/2014/main" id="{CD33F84F-167D-4E13-84B2-8EA10BF0CD0A}"/>
              </a:ext>
            </a:extLst>
          </xdr:cNvPr>
          <xdr:cNvSpPr txBox="1"/>
        </xdr:nvSpPr>
        <xdr:spPr>
          <a:xfrm>
            <a:off x="3762592" y="1454860"/>
            <a:ext cx="1548101" cy="35400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1"/>
              <a:t>Revenue Potential</a:t>
            </a:r>
          </a:p>
        </xdr:txBody>
      </xdr:sp>
      <xdr:pic>
        <xdr:nvPicPr>
          <xdr:cNvPr id="21" name="Graphic 20" descr="Money with solid fill">
            <a:extLst>
              <a:ext uri="{FF2B5EF4-FFF2-40B4-BE49-F238E27FC236}">
                <a16:creationId xmlns:a16="http://schemas.microsoft.com/office/drawing/2014/main" id="{59EF1699-79F0-AC92-0797-F5ACC40B4D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61953" y="718456"/>
            <a:ext cx="816429" cy="805543"/>
          </a:xfrm>
          <a:prstGeom prst="rect">
            <a:avLst/>
          </a:prstGeom>
        </xdr:spPr>
      </xdr:pic>
    </xdr:grpSp>
    <xdr:clientData/>
  </xdr:twoCellAnchor>
  <xdr:twoCellAnchor>
    <xdr:from>
      <xdr:col>8</xdr:col>
      <xdr:colOff>27708</xdr:colOff>
      <xdr:row>1</xdr:row>
      <xdr:rowOff>65808</xdr:rowOff>
    </xdr:from>
    <xdr:to>
      <xdr:col>11</xdr:col>
      <xdr:colOff>1709194</xdr:colOff>
      <xdr:row>14</xdr:row>
      <xdr:rowOff>14892</xdr:rowOff>
    </xdr:to>
    <xdr:grpSp>
      <xdr:nvGrpSpPr>
        <xdr:cNvPr id="2" name="Group 1">
          <a:extLst>
            <a:ext uri="{FF2B5EF4-FFF2-40B4-BE49-F238E27FC236}">
              <a16:creationId xmlns:a16="http://schemas.microsoft.com/office/drawing/2014/main" id="{D88E20DC-22A1-633F-ADE5-3D243D2C6A9E}"/>
            </a:ext>
          </a:extLst>
        </xdr:cNvPr>
        <xdr:cNvGrpSpPr/>
      </xdr:nvGrpSpPr>
      <xdr:grpSpPr>
        <a:xfrm>
          <a:off x="14170428" y="1224048"/>
          <a:ext cx="6985006" cy="2326524"/>
          <a:chOff x="20889686" y="489857"/>
          <a:chExt cx="2492829" cy="1240970"/>
        </a:xfrm>
        <a:gradFill flip="none" rotWithShape="1">
          <a:gsLst>
            <a:gs pos="0">
              <a:schemeClr val="accent6">
                <a:lumMod val="60000"/>
                <a:lumOff val="40000"/>
              </a:schemeClr>
            </a:gs>
            <a:gs pos="98000">
              <a:schemeClr val="accent2">
                <a:lumMod val="60000"/>
                <a:lumOff val="40000"/>
              </a:schemeClr>
            </a:gs>
            <a:gs pos="56000">
              <a:schemeClr val="accent6">
                <a:lumMod val="20000"/>
                <a:lumOff val="80000"/>
              </a:schemeClr>
            </a:gs>
          </a:gsLst>
          <a:lin ang="600000" scaled="0"/>
          <a:tileRect/>
        </a:gradFill>
      </xdr:grpSpPr>
      <xdr:sp macro="" textlink="">
        <xdr:nvSpPr>
          <xdr:cNvPr id="36" name="Rectangle: Rounded Corners 35">
            <a:extLst>
              <a:ext uri="{FF2B5EF4-FFF2-40B4-BE49-F238E27FC236}">
                <a16:creationId xmlns:a16="http://schemas.microsoft.com/office/drawing/2014/main" id="{9FAABEF6-DA5D-4E95-8F61-8E1301D717B3}"/>
              </a:ext>
            </a:extLst>
          </xdr:cNvPr>
          <xdr:cNvSpPr/>
        </xdr:nvSpPr>
        <xdr:spPr>
          <a:xfrm>
            <a:off x="20889686" y="489857"/>
            <a:ext cx="2492829" cy="1240970"/>
          </a:xfrm>
          <a:prstGeom prst="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         </a:t>
            </a:r>
            <a:r>
              <a:rPr lang="en-IN" sz="2000" b="0" i="0" u="none" strike="noStrike" baseline="0">
                <a:solidFill>
                  <a:schemeClr val="tx1"/>
                </a:solidFill>
                <a:effectLst/>
                <a:latin typeface="+mn-lt"/>
                <a:ea typeface="+mn-ea"/>
                <a:cs typeface="+mn-cs"/>
              </a:rPr>
              <a:t>   </a:t>
            </a:r>
            <a:endParaRPr lang="en-IN" sz="2000">
              <a:solidFill>
                <a:schemeClr val="tx1"/>
              </a:solidFill>
            </a:endParaRPr>
          </a:p>
        </xdr:txBody>
      </xdr:sp>
      <xdr:sp macro="" textlink="">
        <xdr:nvSpPr>
          <xdr:cNvPr id="38" name="TextBox 4">
            <a:extLst>
              <a:ext uri="{FF2B5EF4-FFF2-40B4-BE49-F238E27FC236}">
                <a16:creationId xmlns:a16="http://schemas.microsoft.com/office/drawing/2014/main" id="{4868573B-06B7-4DFC-B4C2-95FE31D27B6E}"/>
              </a:ext>
            </a:extLst>
          </xdr:cNvPr>
          <xdr:cNvSpPr txBox="1"/>
        </xdr:nvSpPr>
        <xdr:spPr>
          <a:xfrm>
            <a:off x="21358923" y="526634"/>
            <a:ext cx="1668291" cy="345349"/>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3600" b="1" i="1"/>
              <a:t>Expiring Soon Products</a:t>
            </a:r>
          </a:p>
        </xdr:txBody>
      </xdr:sp>
      <xdr:sp macro="" textlink="Pivot_Analysis!$W$8">
        <xdr:nvSpPr>
          <xdr:cNvPr id="39" name="TextBox 38">
            <a:extLst>
              <a:ext uri="{FF2B5EF4-FFF2-40B4-BE49-F238E27FC236}">
                <a16:creationId xmlns:a16="http://schemas.microsoft.com/office/drawing/2014/main" id="{9DB21CF7-FAE1-4975-9C6A-43EB64E5D0A7}"/>
              </a:ext>
            </a:extLst>
          </xdr:cNvPr>
          <xdr:cNvSpPr txBox="1"/>
        </xdr:nvSpPr>
        <xdr:spPr>
          <a:xfrm>
            <a:off x="22197748" y="954091"/>
            <a:ext cx="304797" cy="6095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83ED2B-97A7-407A-9401-C73DE5BF3E7F}" type="TxLink">
              <a:rPr lang="en-US" sz="3600" b="1" i="0" u="none" strike="noStrike">
                <a:solidFill>
                  <a:srgbClr val="000000"/>
                </a:solidFill>
                <a:latin typeface="Calibri"/>
                <a:ea typeface="Calibri"/>
                <a:cs typeface="Calibri"/>
              </a:rPr>
              <a:pPr/>
              <a:t>7</a:t>
            </a:fld>
            <a:endParaRPr lang="en-IN" sz="3600" b="1">
              <a:solidFill>
                <a:schemeClr val="tx1"/>
              </a:solidFill>
            </a:endParaRPr>
          </a:p>
        </xdr:txBody>
      </xdr:sp>
    </xdr:grpSp>
    <xdr:clientData/>
  </xdr:twoCellAnchor>
  <xdr:twoCellAnchor>
    <xdr:from>
      <xdr:col>9</xdr:col>
      <xdr:colOff>417370</xdr:colOff>
      <xdr:row>11</xdr:row>
      <xdr:rowOff>34360</xdr:rowOff>
    </xdr:from>
    <xdr:to>
      <xdr:col>11</xdr:col>
      <xdr:colOff>10885</xdr:colOff>
      <xdr:row>14</xdr:row>
      <xdr:rowOff>169718</xdr:rowOff>
    </xdr:to>
    <xdr:sp macro="" textlink="">
      <xdr:nvSpPr>
        <xdr:cNvPr id="19" name="TextBox 18">
          <a:extLst>
            <a:ext uri="{FF2B5EF4-FFF2-40B4-BE49-F238E27FC236}">
              <a16:creationId xmlns:a16="http://schemas.microsoft.com/office/drawing/2014/main" id="{031BCA19-4E0D-41CA-8D61-58DFEAE3AF33}"/>
            </a:ext>
          </a:extLst>
        </xdr:cNvPr>
        <xdr:cNvSpPr txBox="1"/>
      </xdr:nvSpPr>
      <xdr:spPr>
        <a:xfrm>
          <a:off x="16288741" y="3049703"/>
          <a:ext cx="3120487" cy="69052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1"/>
            <a:t>Urgent Clearance</a:t>
          </a:r>
          <a:r>
            <a:rPr lang="en-IN" sz="2000" i="1" baseline="0"/>
            <a:t> Required</a:t>
          </a:r>
          <a:endParaRPr lang="en-IN" sz="2000" i="1"/>
        </a:p>
      </xdr:txBody>
    </xdr:sp>
    <xdr:clientData/>
  </xdr:twoCellAnchor>
  <xdr:twoCellAnchor>
    <xdr:from>
      <xdr:col>8</xdr:col>
      <xdr:colOff>224228</xdr:colOff>
      <xdr:row>4</xdr:row>
      <xdr:rowOff>109672</xdr:rowOff>
    </xdr:from>
    <xdr:to>
      <xdr:col>9</xdr:col>
      <xdr:colOff>125213</xdr:colOff>
      <xdr:row>11</xdr:row>
      <xdr:rowOff>53656</xdr:rowOff>
    </xdr:to>
    <xdr:pic>
      <xdr:nvPicPr>
        <xdr:cNvPr id="23" name="Graphic 22" descr="Warning with solid fill">
          <a:extLst>
            <a:ext uri="{FF2B5EF4-FFF2-40B4-BE49-F238E27FC236}">
              <a16:creationId xmlns:a16="http://schemas.microsoft.com/office/drawing/2014/main" id="{A5918E9F-75EE-AE78-CD70-A0D11FF5E34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332114" y="1829615"/>
          <a:ext cx="1664470" cy="1239384"/>
        </a:xfrm>
        <a:prstGeom prst="rect">
          <a:avLst/>
        </a:prstGeom>
      </xdr:spPr>
    </xdr:pic>
    <xdr:clientData/>
  </xdr:twoCellAnchor>
  <xdr:twoCellAnchor>
    <xdr:from>
      <xdr:col>0</xdr:col>
      <xdr:colOff>0</xdr:colOff>
      <xdr:row>0</xdr:row>
      <xdr:rowOff>0</xdr:rowOff>
    </xdr:from>
    <xdr:to>
      <xdr:col>16</xdr:col>
      <xdr:colOff>274320</xdr:colOff>
      <xdr:row>1</xdr:row>
      <xdr:rowOff>57150</xdr:rowOff>
    </xdr:to>
    <xdr:sp macro="" textlink="">
      <xdr:nvSpPr>
        <xdr:cNvPr id="32" name="Rectangle 31">
          <a:extLst>
            <a:ext uri="{FF2B5EF4-FFF2-40B4-BE49-F238E27FC236}">
              <a16:creationId xmlns:a16="http://schemas.microsoft.com/office/drawing/2014/main" id="{072A2999-B35B-4BEB-8091-286362FAFBD2}"/>
            </a:ext>
          </a:extLst>
        </xdr:cNvPr>
        <xdr:cNvSpPr/>
      </xdr:nvSpPr>
      <xdr:spPr>
        <a:xfrm>
          <a:off x="0" y="0"/>
          <a:ext cx="28559760" cy="121539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4800" b="1" i="1">
              <a:solidFill>
                <a:schemeClr val="tx1"/>
              </a:solidFill>
            </a:rPr>
            <a:t>Inventory &amp; Sales Performance Dashboard</a:t>
          </a:r>
        </a:p>
      </xdr:txBody>
    </xdr:sp>
    <xdr:clientData/>
  </xdr:twoCellAnchor>
  <xdr:twoCellAnchor>
    <xdr:from>
      <xdr:col>11</xdr:col>
      <xdr:colOff>1734481</xdr:colOff>
      <xdr:row>1</xdr:row>
      <xdr:rowOff>65723</xdr:rowOff>
    </xdr:from>
    <xdr:to>
      <xdr:col>16</xdr:col>
      <xdr:colOff>1677538</xdr:colOff>
      <xdr:row>15</xdr:row>
      <xdr:rowOff>35863</xdr:rowOff>
    </xdr:to>
    <xdr:grpSp>
      <xdr:nvGrpSpPr>
        <xdr:cNvPr id="70" name="Group 69">
          <a:extLst>
            <a:ext uri="{FF2B5EF4-FFF2-40B4-BE49-F238E27FC236}">
              <a16:creationId xmlns:a16="http://schemas.microsoft.com/office/drawing/2014/main" id="{8BC44811-0C43-656A-CDDD-B813A23C558E}"/>
            </a:ext>
          </a:extLst>
        </xdr:cNvPr>
        <xdr:cNvGrpSpPr/>
      </xdr:nvGrpSpPr>
      <xdr:grpSpPr>
        <a:xfrm>
          <a:off x="21180721" y="1223963"/>
          <a:ext cx="8782257" cy="2530460"/>
          <a:chOff x="21241681" y="1229505"/>
          <a:chExt cx="8809966" cy="2491667"/>
        </a:xfrm>
      </xdr:grpSpPr>
      <xdr:grpSp>
        <xdr:nvGrpSpPr>
          <xdr:cNvPr id="35" name="Group 34">
            <a:extLst>
              <a:ext uri="{FF2B5EF4-FFF2-40B4-BE49-F238E27FC236}">
                <a16:creationId xmlns:a16="http://schemas.microsoft.com/office/drawing/2014/main" id="{F5C1A3EA-4C83-4B8B-824D-FED183A539B9}"/>
              </a:ext>
            </a:extLst>
          </xdr:cNvPr>
          <xdr:cNvGrpSpPr/>
        </xdr:nvGrpSpPr>
        <xdr:grpSpPr>
          <a:xfrm>
            <a:off x="21241681" y="1229505"/>
            <a:ext cx="8809966" cy="2491667"/>
            <a:chOff x="5635159" y="465862"/>
            <a:chExt cx="2930515" cy="1345849"/>
          </a:xfrm>
        </xdr:grpSpPr>
        <xdr:grpSp>
          <xdr:nvGrpSpPr>
            <xdr:cNvPr id="40" name="Group 39">
              <a:extLst>
                <a:ext uri="{FF2B5EF4-FFF2-40B4-BE49-F238E27FC236}">
                  <a16:creationId xmlns:a16="http://schemas.microsoft.com/office/drawing/2014/main" id="{1B0DEAA4-A540-29BF-C6AC-0C29525CB141}"/>
                </a:ext>
              </a:extLst>
            </xdr:cNvPr>
            <xdr:cNvGrpSpPr/>
          </xdr:nvGrpSpPr>
          <xdr:grpSpPr>
            <a:xfrm>
              <a:off x="5635159" y="465862"/>
              <a:ext cx="2858028" cy="1240970"/>
              <a:chOff x="20886044" y="444091"/>
              <a:chExt cx="2858028" cy="1240970"/>
            </a:xfrm>
            <a:gradFill flip="none" rotWithShape="1">
              <a:gsLst>
                <a:gs pos="0">
                  <a:schemeClr val="accent6">
                    <a:lumMod val="40000"/>
                    <a:lumOff val="60000"/>
                  </a:schemeClr>
                </a:gs>
                <a:gs pos="98000">
                  <a:schemeClr val="accent2">
                    <a:lumMod val="45000"/>
                    <a:lumOff val="55000"/>
                  </a:schemeClr>
                </a:gs>
                <a:gs pos="56000">
                  <a:schemeClr val="accent2">
                    <a:lumMod val="30000"/>
                    <a:lumOff val="70000"/>
                  </a:schemeClr>
                </a:gs>
              </a:gsLst>
              <a:lin ang="600000" scaled="0"/>
              <a:tileRect/>
            </a:gradFill>
          </xdr:grpSpPr>
          <xdr:sp macro="" textlink="">
            <xdr:nvSpPr>
              <xdr:cNvPr id="44" name="Rectangle: Rounded Corners 43">
                <a:extLst>
                  <a:ext uri="{FF2B5EF4-FFF2-40B4-BE49-F238E27FC236}">
                    <a16:creationId xmlns:a16="http://schemas.microsoft.com/office/drawing/2014/main" id="{3D711B33-19AA-8FC6-C2D1-07DEFA92D2D2}"/>
                  </a:ext>
                </a:extLst>
              </xdr:cNvPr>
              <xdr:cNvSpPr/>
            </xdr:nvSpPr>
            <xdr:spPr>
              <a:xfrm>
                <a:off x="20886044" y="444091"/>
                <a:ext cx="2492829" cy="1240970"/>
              </a:xfrm>
              <a:prstGeom prst="rect">
                <a:avLst/>
              </a:prstGeom>
              <a:gradFill flip="none" rotWithShape="1">
                <a:gsLst>
                  <a:gs pos="73000">
                    <a:srgbClr val="DFC9EF"/>
                  </a:gs>
                  <a:gs pos="11000">
                    <a:schemeClr val="accent2">
                      <a:lumMod val="60000"/>
                      <a:lumOff val="40000"/>
                    </a:schemeClr>
                  </a:gs>
                  <a:gs pos="47000">
                    <a:schemeClr val="accent2">
                      <a:lumMod val="20000"/>
                      <a:lumOff val="80000"/>
                    </a:schemeClr>
                  </a:gs>
                </a:gsLst>
                <a:lin ang="6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         </a:t>
                </a:r>
                <a:r>
                  <a:rPr lang="en-IN" sz="2000" b="0" i="0" u="none" strike="noStrike" baseline="0">
                    <a:solidFill>
                      <a:schemeClr val="tx1"/>
                    </a:solidFill>
                    <a:effectLst/>
                    <a:latin typeface="+mn-lt"/>
                    <a:ea typeface="+mn-ea"/>
                    <a:cs typeface="+mn-cs"/>
                  </a:rPr>
                  <a:t>   </a:t>
                </a:r>
                <a:endParaRPr lang="en-IN" sz="2000">
                  <a:solidFill>
                    <a:schemeClr val="tx1"/>
                  </a:solidFill>
                </a:endParaRPr>
              </a:p>
            </xdr:txBody>
          </xdr:sp>
          <xdr:sp macro="" textlink="">
            <xdr:nvSpPr>
              <xdr:cNvPr id="45" name="TextBox 4">
                <a:extLst>
                  <a:ext uri="{FF2B5EF4-FFF2-40B4-BE49-F238E27FC236}">
                    <a16:creationId xmlns:a16="http://schemas.microsoft.com/office/drawing/2014/main" id="{23EE7105-1307-F6A8-7CDB-26D39747F9A9}"/>
                  </a:ext>
                </a:extLst>
              </xdr:cNvPr>
              <xdr:cNvSpPr txBox="1"/>
            </xdr:nvSpPr>
            <xdr:spPr>
              <a:xfrm>
                <a:off x="21658459" y="509388"/>
                <a:ext cx="2085613" cy="3453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3600" b="1" i="1"/>
                  <a:t>Reorder Cost Est.</a:t>
                </a:r>
              </a:p>
            </xdr:txBody>
          </xdr:sp>
          <xdr:sp macro="" textlink="Pivot_Analysis!$W$11">
            <xdr:nvSpPr>
              <xdr:cNvPr id="46" name="TextBox 45">
                <a:extLst>
                  <a:ext uri="{FF2B5EF4-FFF2-40B4-BE49-F238E27FC236}">
                    <a16:creationId xmlns:a16="http://schemas.microsoft.com/office/drawing/2014/main" id="{19AA0BE3-B25D-E4DC-A3D0-9BAFDF77AEB3}"/>
                  </a:ext>
                </a:extLst>
              </xdr:cNvPr>
              <xdr:cNvSpPr txBox="1"/>
            </xdr:nvSpPr>
            <xdr:spPr>
              <a:xfrm>
                <a:off x="22020027" y="944339"/>
                <a:ext cx="953833"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57DC72-AB06-4699-A947-CDAFB22C84B3}" type="TxLink">
                  <a:rPr lang="en-US" sz="3600" b="1" i="0" u="none" strike="noStrike">
                    <a:solidFill>
                      <a:srgbClr val="000000"/>
                    </a:solidFill>
                    <a:latin typeface="Calibri"/>
                    <a:ea typeface="Calibri"/>
                    <a:cs typeface="Calibri"/>
                  </a:rPr>
                  <a:pPr/>
                  <a:t>₹ 20,876</a:t>
                </a:fld>
                <a:endParaRPr lang="en-IN" sz="3600" b="1">
                  <a:solidFill>
                    <a:schemeClr val="tx1"/>
                  </a:solidFill>
                </a:endParaRPr>
              </a:p>
            </xdr:txBody>
          </xdr:sp>
        </xdr:grpSp>
        <xdr:sp macro="" textlink="">
          <xdr:nvSpPr>
            <xdr:cNvPr id="42" name="TextBox 41">
              <a:extLst>
                <a:ext uri="{FF2B5EF4-FFF2-40B4-BE49-F238E27FC236}">
                  <a16:creationId xmlns:a16="http://schemas.microsoft.com/office/drawing/2014/main" id="{963D302E-39C5-20E9-6BF7-D063270C3501}"/>
                </a:ext>
              </a:extLst>
            </xdr:cNvPr>
            <xdr:cNvSpPr txBox="1"/>
          </xdr:nvSpPr>
          <xdr:spPr>
            <a:xfrm>
              <a:off x="6540932" y="1447809"/>
              <a:ext cx="2024742" cy="36390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1"/>
                <a:t>Procurement budget</a:t>
              </a:r>
            </a:p>
          </xdr:txBody>
        </xdr:sp>
      </xdr:grpSp>
      <xdr:pic>
        <xdr:nvPicPr>
          <xdr:cNvPr id="49" name="Graphic 48" descr="Coins with solid fill">
            <a:extLst>
              <a:ext uri="{FF2B5EF4-FFF2-40B4-BE49-F238E27FC236}">
                <a16:creationId xmlns:a16="http://schemas.microsoft.com/office/drawing/2014/main" id="{94960071-BCC2-C6A3-E91B-148A178610B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541839" y="1618448"/>
            <a:ext cx="1371600" cy="1375240"/>
          </a:xfrm>
          <a:prstGeom prst="rect">
            <a:avLst/>
          </a:prstGeom>
        </xdr:spPr>
      </xdr:pic>
    </xdr:grpSp>
    <xdr:clientData/>
  </xdr:twoCellAnchor>
  <xdr:twoCellAnchor>
    <xdr:from>
      <xdr:col>16</xdr:col>
      <xdr:colOff>404444</xdr:colOff>
      <xdr:row>1</xdr:row>
      <xdr:rowOff>65724</xdr:rowOff>
    </xdr:from>
    <xdr:to>
      <xdr:col>20</xdr:col>
      <xdr:colOff>1722857</xdr:colOff>
      <xdr:row>14</xdr:row>
      <xdr:rowOff>21803</xdr:rowOff>
    </xdr:to>
    <xdr:grpSp>
      <xdr:nvGrpSpPr>
        <xdr:cNvPr id="64" name="Group 63">
          <a:extLst>
            <a:ext uri="{FF2B5EF4-FFF2-40B4-BE49-F238E27FC236}">
              <a16:creationId xmlns:a16="http://schemas.microsoft.com/office/drawing/2014/main" id="{E0DD4EE8-763F-FBA8-3232-F50A304F1E75}"/>
            </a:ext>
          </a:extLst>
        </xdr:cNvPr>
        <xdr:cNvGrpSpPr/>
      </xdr:nvGrpSpPr>
      <xdr:grpSpPr>
        <a:xfrm>
          <a:off x="28689884" y="1223964"/>
          <a:ext cx="9822333" cy="2333519"/>
          <a:chOff x="20886044" y="444091"/>
          <a:chExt cx="2798117" cy="1240970"/>
        </a:xfrm>
        <a:gradFill flip="none" rotWithShape="1">
          <a:gsLst>
            <a:gs pos="0">
              <a:schemeClr val="accent6">
                <a:lumMod val="40000"/>
                <a:lumOff val="60000"/>
              </a:schemeClr>
            </a:gs>
            <a:gs pos="98000">
              <a:schemeClr val="accent2">
                <a:lumMod val="45000"/>
                <a:lumOff val="55000"/>
              </a:schemeClr>
            </a:gs>
            <a:gs pos="56000">
              <a:schemeClr val="accent2">
                <a:lumMod val="30000"/>
                <a:lumOff val="70000"/>
              </a:schemeClr>
            </a:gs>
          </a:gsLst>
          <a:lin ang="600000" scaled="0"/>
          <a:tileRect/>
        </a:gradFill>
      </xdr:grpSpPr>
      <xdr:sp macro="" textlink="">
        <xdr:nvSpPr>
          <xdr:cNvPr id="66" name="Rectangle: Rounded Corners 43">
            <a:extLst>
              <a:ext uri="{FF2B5EF4-FFF2-40B4-BE49-F238E27FC236}">
                <a16:creationId xmlns:a16="http://schemas.microsoft.com/office/drawing/2014/main" id="{EA3A029D-E3DB-13F8-D680-8B9637229E55}"/>
              </a:ext>
            </a:extLst>
          </xdr:cNvPr>
          <xdr:cNvSpPr/>
        </xdr:nvSpPr>
        <xdr:spPr>
          <a:xfrm>
            <a:off x="20886044" y="444091"/>
            <a:ext cx="2492829" cy="1240970"/>
          </a:xfrm>
          <a:prstGeom prst="rect">
            <a:avLst/>
          </a:prstGeom>
          <a:gradFill flip="none" rotWithShape="1">
            <a:gsLst>
              <a:gs pos="95000">
                <a:schemeClr val="bg1">
                  <a:lumMod val="95000"/>
                </a:schemeClr>
              </a:gs>
              <a:gs pos="25000">
                <a:srgbClr val="DFC9EF"/>
              </a:gs>
              <a:gs pos="64000">
                <a:srgbClr val="FBECFE"/>
              </a:gs>
            </a:gsLst>
            <a:lin ang="6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         </a:t>
            </a:r>
            <a:r>
              <a:rPr lang="en-IN" sz="2000" b="0" i="0" u="none" strike="noStrike" baseline="0">
                <a:solidFill>
                  <a:schemeClr val="tx1"/>
                </a:solidFill>
                <a:effectLst/>
                <a:latin typeface="+mn-lt"/>
                <a:ea typeface="+mn-ea"/>
                <a:cs typeface="+mn-cs"/>
              </a:rPr>
              <a:t>   </a:t>
            </a:r>
            <a:endParaRPr lang="en-IN" sz="2000">
              <a:solidFill>
                <a:schemeClr val="tx1"/>
              </a:solidFill>
            </a:endParaRPr>
          </a:p>
        </xdr:txBody>
      </xdr:sp>
      <xdr:sp macro="" textlink="">
        <xdr:nvSpPr>
          <xdr:cNvPr id="67" name="TextBox 4">
            <a:extLst>
              <a:ext uri="{FF2B5EF4-FFF2-40B4-BE49-F238E27FC236}">
                <a16:creationId xmlns:a16="http://schemas.microsoft.com/office/drawing/2014/main" id="{CF108030-CA19-1E5F-047E-ED34CF77A22D}"/>
              </a:ext>
            </a:extLst>
          </xdr:cNvPr>
          <xdr:cNvSpPr txBox="1"/>
        </xdr:nvSpPr>
        <xdr:spPr>
          <a:xfrm>
            <a:off x="21598548" y="516872"/>
            <a:ext cx="2085613" cy="3453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3600" b="1" i="1"/>
              <a:t>Supplier</a:t>
            </a:r>
            <a:r>
              <a:rPr lang="en-IN" sz="3600" b="1" i="1" baseline="0"/>
              <a:t> Dependency</a:t>
            </a:r>
            <a:endParaRPr lang="en-IN" sz="3600" b="1" i="1"/>
          </a:p>
        </xdr:txBody>
      </xdr:sp>
      <xdr:sp macro="" textlink="Pivot_Analysis!$W$14">
        <xdr:nvSpPr>
          <xdr:cNvPr id="68" name="TextBox 67">
            <a:extLst>
              <a:ext uri="{FF2B5EF4-FFF2-40B4-BE49-F238E27FC236}">
                <a16:creationId xmlns:a16="http://schemas.microsoft.com/office/drawing/2014/main" id="{733000BA-28A8-4CF1-1C2A-E73FA5B10C76}"/>
              </a:ext>
            </a:extLst>
          </xdr:cNvPr>
          <xdr:cNvSpPr txBox="1"/>
        </xdr:nvSpPr>
        <xdr:spPr>
          <a:xfrm>
            <a:off x="22020027" y="944339"/>
            <a:ext cx="953833"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2680AC-CA23-4EB8-9BC4-0D805C6EED8D}" type="TxLink">
              <a:rPr lang="en-US" sz="3600" b="1" i="0" u="none" strike="noStrike">
                <a:solidFill>
                  <a:srgbClr val="000000"/>
                </a:solidFill>
                <a:latin typeface="Calibri"/>
                <a:ea typeface="Calibri"/>
                <a:cs typeface="Calibri"/>
              </a:rPr>
              <a:pPr/>
              <a:t>8.3%</a:t>
            </a:fld>
            <a:endParaRPr lang="en-IN" sz="3600" b="1">
              <a:solidFill>
                <a:schemeClr val="tx1"/>
              </a:solidFill>
            </a:endParaRPr>
          </a:p>
        </xdr:txBody>
      </xdr:sp>
    </xdr:grpSp>
    <xdr:clientData/>
  </xdr:twoCellAnchor>
  <xdr:twoCellAnchor>
    <xdr:from>
      <xdr:col>17</xdr:col>
      <xdr:colOff>1464913</xdr:colOff>
      <xdr:row>11</xdr:row>
      <xdr:rowOff>68726</xdr:rowOff>
    </xdr:from>
    <xdr:to>
      <xdr:col>21</xdr:col>
      <xdr:colOff>458340</xdr:colOff>
      <xdr:row>15</xdr:row>
      <xdr:rowOff>22008</xdr:rowOff>
    </xdr:to>
    <xdr:sp macro="" textlink="">
      <xdr:nvSpPr>
        <xdr:cNvPr id="65" name="TextBox 64">
          <a:extLst>
            <a:ext uri="{FF2B5EF4-FFF2-40B4-BE49-F238E27FC236}">
              <a16:creationId xmlns:a16="http://schemas.microsoft.com/office/drawing/2014/main" id="{BA461264-C7B7-CB83-180D-F3C5E47B90ED}"/>
            </a:ext>
          </a:extLst>
        </xdr:cNvPr>
        <xdr:cNvSpPr txBox="1"/>
      </xdr:nvSpPr>
      <xdr:spPr>
        <a:xfrm>
          <a:off x="31612404" y="3033599"/>
          <a:ext cx="6086954" cy="6737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Procurement budget</a:t>
          </a:r>
          <a:endParaRPr lang="en-IN" sz="2000" i="1"/>
        </a:p>
      </xdr:txBody>
    </xdr:sp>
    <xdr:clientData/>
  </xdr:twoCellAnchor>
  <xdr:twoCellAnchor editAs="oneCell">
    <xdr:from>
      <xdr:col>16</xdr:col>
      <xdr:colOff>692727</xdr:colOff>
      <xdr:row>4</xdr:row>
      <xdr:rowOff>96983</xdr:rowOff>
    </xdr:from>
    <xdr:to>
      <xdr:col>17</xdr:col>
      <xdr:colOff>180108</xdr:colOff>
      <xdr:row>11</xdr:row>
      <xdr:rowOff>96982</xdr:rowOff>
    </xdr:to>
    <xdr:pic>
      <xdr:nvPicPr>
        <xdr:cNvPr id="72" name="Graphic 71" descr="Teacher with solid fill">
          <a:extLst>
            <a:ext uri="{FF2B5EF4-FFF2-40B4-BE49-F238E27FC236}">
              <a16:creationId xmlns:a16="http://schemas.microsoft.com/office/drawing/2014/main" id="{FC58107D-C9FE-F3F7-F825-8F8154C4D91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9066836" y="1801092"/>
          <a:ext cx="1260763" cy="1260763"/>
        </a:xfrm>
        <a:prstGeom prst="rect">
          <a:avLst/>
        </a:prstGeom>
      </xdr:spPr>
    </xdr:pic>
    <xdr:clientData/>
  </xdr:twoCellAnchor>
  <xdr:twoCellAnchor editAs="oneCell">
    <xdr:from>
      <xdr:col>19</xdr:col>
      <xdr:colOff>33734</xdr:colOff>
      <xdr:row>46</xdr:row>
      <xdr:rowOff>77026</xdr:rowOff>
    </xdr:from>
    <xdr:to>
      <xdr:col>19</xdr:col>
      <xdr:colOff>2110740</xdr:colOff>
      <xdr:row>56</xdr:row>
      <xdr:rowOff>19050</xdr:rowOff>
    </xdr:to>
    <mc:AlternateContent xmlns:mc="http://schemas.openxmlformats.org/markup-compatibility/2006" xmlns:a14="http://schemas.microsoft.com/office/drawing/2010/main">
      <mc:Choice Requires="a14">
        <xdr:graphicFrame macro="">
          <xdr:nvGraphicFramePr>
            <xdr:cNvPr id="74" name="Table1[Expiry_Risk_Level] 1">
              <a:extLst>
                <a:ext uri="{FF2B5EF4-FFF2-40B4-BE49-F238E27FC236}">
                  <a16:creationId xmlns:a16="http://schemas.microsoft.com/office/drawing/2014/main" id="{C1CFCD49-3356-47B3-BE79-2EDF85CED4D5}"/>
                </a:ext>
              </a:extLst>
            </xdr:cNvPr>
            <xdr:cNvGraphicFramePr/>
          </xdr:nvGraphicFramePr>
          <xdr:xfrm>
            <a:off x="0" y="0"/>
            <a:ext cx="0" cy="0"/>
          </xdr:xfrm>
          <a:graphic>
            <a:graphicData uri="http://schemas.microsoft.com/office/drawing/2010/slicer">
              <sle:slicer xmlns:sle="http://schemas.microsoft.com/office/drawing/2010/slicer" name="Table1[Expiry_Risk_Level] 1"/>
            </a:graphicData>
          </a:graphic>
        </xdr:graphicFrame>
      </mc:Choice>
      <mc:Fallback xmlns="">
        <xdr:sp macro="" textlink="">
          <xdr:nvSpPr>
            <xdr:cNvPr id="0" name=""/>
            <xdr:cNvSpPr>
              <a:spLocks noTextEdit="1"/>
            </xdr:cNvSpPr>
          </xdr:nvSpPr>
          <xdr:spPr>
            <a:xfrm>
              <a:off x="33695084" y="9811576"/>
              <a:ext cx="2080816" cy="1847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0.3901</cdr:x>
      <cdr:y>0.85898</cdr:y>
    </cdr:from>
    <cdr:to>
      <cdr:x>0.68758</cdr:x>
      <cdr:y>0.98352</cdr:y>
    </cdr:to>
    <cdr:sp macro="" textlink="">
      <cdr:nvSpPr>
        <cdr:cNvPr id="2" name="TextBox 4">
          <a:extLst xmlns:a="http://schemas.openxmlformats.org/drawingml/2006/main">
            <a:ext uri="{FF2B5EF4-FFF2-40B4-BE49-F238E27FC236}">
              <a16:creationId xmlns:a16="http://schemas.microsoft.com/office/drawing/2014/main" id="{336714E0-432D-5B8A-E724-954A7443DF09}"/>
            </a:ext>
          </a:extLst>
        </cdr:cNvPr>
        <cdr:cNvSpPr txBox="1"/>
      </cdr:nvSpPr>
      <cdr:spPr>
        <a:xfrm xmlns:a="http://schemas.openxmlformats.org/drawingml/2006/main">
          <a:off x="4186534" y="3031299"/>
          <a:ext cx="3192495" cy="439496"/>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bg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a:t>Revenue Potential from Existing</a:t>
          </a:r>
          <a:r>
            <a:rPr lang="en-IN" baseline="0"/>
            <a:t> Stock</a:t>
          </a:r>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0.4285</cdr:x>
      <cdr:y>0.88934</cdr:y>
    </cdr:from>
    <cdr:to>
      <cdr:x>0.95281</cdr:x>
      <cdr:y>0.9946</cdr:y>
    </cdr:to>
    <cdr:sp macro="" textlink="">
      <cdr:nvSpPr>
        <cdr:cNvPr id="2" name="TextBox 4">
          <a:extLst xmlns:a="http://schemas.openxmlformats.org/drawingml/2006/main">
            <a:ext uri="{FF2B5EF4-FFF2-40B4-BE49-F238E27FC236}">
              <a16:creationId xmlns:a16="http://schemas.microsoft.com/office/drawing/2014/main" id="{336714E0-432D-5B8A-E724-954A7443DF09}"/>
            </a:ext>
          </a:extLst>
        </cdr:cNvPr>
        <cdr:cNvSpPr txBox="1"/>
      </cdr:nvSpPr>
      <cdr:spPr>
        <a:xfrm xmlns:a="http://schemas.openxmlformats.org/drawingml/2006/main">
          <a:off x="2641831" y="3455268"/>
          <a:ext cx="3232496" cy="408969"/>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bg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a:t>Inventory requiring immediate</a:t>
          </a:r>
          <a:r>
            <a:rPr lang="en-IN" baseline="0"/>
            <a:t> clearance</a:t>
          </a:r>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0.33314</cdr:x>
      <cdr:y>0.89474</cdr:y>
    </cdr:from>
    <cdr:to>
      <cdr:x>0.95361</cdr:x>
      <cdr:y>1</cdr:y>
    </cdr:to>
    <cdr:sp macro="" textlink="">
      <cdr:nvSpPr>
        <cdr:cNvPr id="2" name="TextBox 4">
          <a:extLst xmlns:a="http://schemas.openxmlformats.org/drawingml/2006/main">
            <a:ext uri="{FF2B5EF4-FFF2-40B4-BE49-F238E27FC236}">
              <a16:creationId xmlns:a16="http://schemas.microsoft.com/office/drawing/2014/main" id="{336714E0-432D-5B8A-E724-954A7443DF09}"/>
            </a:ext>
          </a:extLst>
        </cdr:cNvPr>
        <cdr:cNvSpPr txBox="1"/>
      </cdr:nvSpPr>
      <cdr:spPr>
        <a:xfrm xmlns:a="http://schemas.openxmlformats.org/drawingml/2006/main">
          <a:off x="4491261" y="3780014"/>
          <a:ext cx="8364997" cy="444693"/>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bg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200"/>
            <a:t>Heavy dependency on top suppliers introduces procurement risk.</a:t>
          </a:r>
        </a:p>
      </cdr:txBody>
    </cdr:sp>
  </cdr:relSizeAnchor>
</c:userShapes>
</file>

<file path=xl/drawings/drawing6.xml><?xml version="1.0" encoding="utf-8"?>
<c:userShapes xmlns:c="http://schemas.openxmlformats.org/drawingml/2006/chart">
  <cdr:relSizeAnchor xmlns:cdr="http://schemas.openxmlformats.org/drawingml/2006/chartDrawing">
    <cdr:from>
      <cdr:x>0.18085</cdr:x>
      <cdr:y>0.91636</cdr:y>
    </cdr:from>
    <cdr:to>
      <cdr:x>0.92422</cdr:x>
      <cdr:y>1</cdr:y>
    </cdr:to>
    <cdr:sp macro="" textlink="">
      <cdr:nvSpPr>
        <cdr:cNvPr id="2" name="TextBox 4">
          <a:extLst xmlns:a="http://schemas.openxmlformats.org/drawingml/2006/main">
            <a:ext uri="{FF2B5EF4-FFF2-40B4-BE49-F238E27FC236}">
              <a16:creationId xmlns:a16="http://schemas.microsoft.com/office/drawing/2014/main" id="{336714E0-432D-5B8A-E724-954A7443DF09}"/>
            </a:ext>
          </a:extLst>
        </cdr:cNvPr>
        <cdr:cNvSpPr txBox="1"/>
      </cdr:nvSpPr>
      <cdr:spPr>
        <a:xfrm xmlns:a="http://schemas.openxmlformats.org/drawingml/2006/main">
          <a:off x="2478539" y="5063698"/>
          <a:ext cx="10187942" cy="46219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bg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a:t>Categories where</a:t>
          </a:r>
          <a:r>
            <a:rPr lang="en-IN" baseline="0"/>
            <a:t> Inventory value significantly exceeds sales revenue indicate inefficient stock utilization and opportunities for inventory optimization</a:t>
          </a:r>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ya Ghoshal" refreshedDate="46007.690941782406" createdVersion="8" refreshedVersion="8" minRefreshableVersion="3" recordCount="200" xr:uid="{F8FF6AC5-2E61-41FB-AB1B-32601FFFCBB1}">
  <cacheSource type="worksheet">
    <worksheetSource name="bw"/>
  </cacheSource>
  <cacheFields count="30">
    <cacheField name="Product_ID" numFmtId="0">
      <sharedItems/>
    </cacheField>
    <cacheField name="Product_Name" numFmtId="0">
      <sharedItems/>
    </cacheField>
    <cacheField name="Product_Name_Clean" numFmtId="0">
      <sharedItems/>
    </cacheField>
    <cacheField name="Category" numFmtId="0">
      <sharedItems/>
    </cacheField>
    <cacheField name="Category_Clean" numFmtId="0">
      <sharedItems count="7">
        <s v="Grains &amp; Pulses"/>
        <s v="Beverages"/>
        <s v="Fruits &amp; Vegetables"/>
        <s v="Oils &amp; Fats"/>
        <s v="Dairy"/>
        <s v="Bakery"/>
        <s v="Seafood"/>
      </sharedItems>
    </cacheField>
    <cacheField name="Supplier_ID" numFmtId="0">
      <sharedItems/>
    </cacheField>
    <cacheField name="Supplier_Name" numFmtId="0">
      <sharedItems/>
    </cacheField>
    <cacheField name="Supplier_Name_Clean" numFmtId="0">
      <sharedItems count="152">
        <s v="Jaxnation"/>
        <s v="Feedmix"/>
        <s v="Vinder"/>
        <s v="Brightbean"/>
        <s v="Topicstorm"/>
        <s v="Dabjam"/>
        <s v="Tagfeed"/>
        <s v="Muxo"/>
        <s v="Thoughtstorm"/>
        <s v="Wordify"/>
        <s v="Fivebridge"/>
        <s v="Zooxo"/>
        <s v="Vitz"/>
        <s v="Voomm"/>
        <s v="Babblestorm"/>
        <s v="Youfeed"/>
        <s v="Mynte"/>
        <s v="Reallinks"/>
        <s v="Skivee"/>
        <s v="Mydeo"/>
        <s v="Devshare"/>
        <s v="Jabbertype"/>
        <s v="Gigazoom"/>
        <s v="Chatterbridge"/>
        <s v="Feedspan"/>
        <s v="Mydo"/>
        <s v="Realpoint"/>
        <s v="Photospace"/>
        <s v="Centizu"/>
        <s v="Brainverse"/>
        <s v="Photojam"/>
        <s v="Kamba"/>
        <s v="Pixonyx"/>
        <s v="Midel"/>
        <s v="Skyble"/>
        <s v="Linklinks"/>
        <s v="Flipbug"/>
        <s v="Kare"/>
        <s v="Snaptags"/>
        <s v="Twitternation"/>
        <s v="Layo"/>
        <s v="Kayveo"/>
        <s v="Roombo"/>
        <s v="Voonyx"/>
        <s v="Browsezoom"/>
        <s v="Fiveclub"/>
        <s v="Skipfire"/>
        <s v="Flashspan"/>
        <s v="Katz"/>
        <s v="Yamia"/>
        <s v="Kwinu"/>
        <s v="Vinte"/>
        <s v="Twitterwire"/>
        <s v="Ntag"/>
        <s v="Blogspan"/>
        <s v="Avaveo"/>
        <s v="Brainbox"/>
        <s v="Voonix"/>
        <s v="Shufflebeat"/>
        <s v="Skipstorm"/>
        <s v="Dazzlesphere"/>
        <s v="Realblab"/>
        <s v="Eire"/>
        <s v="Blogtag"/>
        <s v="Ntags"/>
        <s v="Tagtune"/>
        <s v="Skiba"/>
        <s v="Voolia"/>
        <s v="Oyoloo"/>
        <s v="Tagopia"/>
        <s v="Ozu"/>
        <s v="Edgepulse"/>
        <s v="Oyondu"/>
        <s v="Abatz"/>
        <s v="Browsetype"/>
        <s v="Photobean"/>
        <s v="Skinte"/>
        <s v="Cogilith"/>
        <s v="Bluezoom"/>
        <s v="Jaloo"/>
        <s v="Vidoo"/>
        <s v="Shuffledrive"/>
        <s v="Topicblab"/>
        <s v="Yadel"/>
        <s v="Livetube"/>
        <s v="Zoombox"/>
        <s v="Photobug"/>
        <s v="Skynoodle"/>
        <s v="Feedbug"/>
        <s v="Fadeo"/>
        <s v="Edgeify"/>
        <s v="Eayo"/>
        <s v="Devbug"/>
        <s v="Wikivu"/>
        <s v="Dynabox"/>
        <s v="Rooxo"/>
        <s v="Quire"/>
        <s v="Realcube"/>
        <s v="Brainsphere"/>
        <s v="Dabshots"/>
        <s v="Riffwire"/>
        <s v="Eadel"/>
        <s v="Gigaclub"/>
        <s v="Centidel"/>
        <s v="Shufflester"/>
        <s v="Skajo"/>
        <s v="Eidel"/>
        <s v="Thoughtblab"/>
        <s v="Bubblemix"/>
        <s v="Meemm"/>
        <s v="Kanoodle"/>
        <s v="Flipopia"/>
        <s v="Realbridge"/>
        <s v="Skyvu"/>
        <s v="Jabberstorm"/>
        <s v="Geba"/>
        <s v="Skimia"/>
        <s v="Buzzshare"/>
        <s v="Oyoyo"/>
        <s v="Yombu"/>
        <s v="Meeveo"/>
        <s v="Skidoo"/>
        <s v="Meedoo"/>
        <s v="Tavu"/>
        <s v="Trudeo"/>
        <s v="Yotz"/>
        <s v="Demizz"/>
        <s v="Skippad"/>
        <s v="Topiclounge"/>
        <s v="Browsecat"/>
        <s v="Npath"/>
        <s v="Devpoint"/>
        <s v="Skibox"/>
        <s v="Gevee"/>
        <s v="Meevee"/>
        <s v="Photofeed"/>
        <s v="Latz"/>
        <s v="Cogibox"/>
        <s v="Pixope"/>
        <s v="Tanoodle"/>
        <s v="Jaxspan"/>
        <s v="Jayo"/>
        <s v="Quamba"/>
        <s v="Zazio"/>
        <s v="Izio"/>
        <s v="Brainlounge"/>
        <s v="Trilia"/>
        <s v="Voolith"/>
        <s v="Twitterbridge"/>
        <s v="Feedfire"/>
        <s v="Jumpxs"/>
        <s v="Babbleopia"/>
      </sharedItems>
    </cacheField>
    <cacheField name="Stock_Quantity" numFmtId="1">
      <sharedItems containsSemiMixedTypes="0" containsString="0" containsNumber="1" containsInteger="1" minValue="10" maxValue="100"/>
    </cacheField>
    <cacheField name="Reorder_Level" numFmtId="0">
      <sharedItems containsSemiMixedTypes="0" containsString="0" containsNumber="1" containsInteger="1" minValue="1" maxValue="100"/>
    </cacheField>
    <cacheField name="Reorder_Quantity" numFmtId="0">
      <sharedItems containsSemiMixedTypes="0" containsString="0" containsNumber="1" containsInteger="1" minValue="0" maxValue="184"/>
    </cacheField>
    <cacheField name="Stock_Status" numFmtId="0">
      <sharedItems/>
    </cacheField>
    <cacheField name="Unit_Price" numFmtId="0">
      <sharedItems/>
    </cacheField>
    <cacheField name="Unit_Price_Clean" numFmtId="0">
      <sharedItems containsSemiMixedTypes="0" containsString="0" containsNumber="1" minValue="0.8" maxValue="98.43"/>
    </cacheField>
    <cacheField name="Date_Received" numFmtId="164">
      <sharedItems containsSemiMixedTypes="0" containsNonDate="0" containsDate="1" containsString="0" minDate="2024-01-05T00:00:00" maxDate="2025-06-02T00:00:00"/>
    </cacheField>
    <cacheField name="Last_Order_Date" numFmtId="164">
      <sharedItems containsSemiMixedTypes="0" containsNonDate="0" containsDate="1" containsString="0" minDate="2024-01-05T00:00:00" maxDate="2025-12-03T00:00:00"/>
    </cacheField>
    <cacheField name="Expiration_Date" numFmtId="164">
      <sharedItems containsSemiMixedTypes="0" containsNonDate="0" containsDate="1" containsString="0" minDate="2024-08-29T00:00:00" maxDate="2028-04-12T00:00:00"/>
    </cacheField>
    <cacheField name="Expiry_Risk" numFmtId="0">
      <sharedItems/>
    </cacheField>
    <cacheField name="Warehouse_Location" numFmtId="0">
      <sharedItems count="200">
        <s v="48 Del Sol Trail"/>
        <s v="36 3rd Place"/>
        <s v="3296 Walton Court"/>
        <s v="3 Westerfield Crossing"/>
        <s v="15068 Scoville Court"/>
        <s v="050 Mcbride Avenue"/>
        <s v="12 Truax Court"/>
        <s v="267 International Plaza"/>
        <s v="550 Clemons Plaza"/>
        <s v="55782 Welch Hill"/>
        <s v="04776 Saint Paul Park"/>
        <s v="61932 Cascade Crossing"/>
        <s v="13 Forest Run Place"/>
        <s v="5104 Jana Court"/>
        <s v="00 Drewry Court"/>
        <s v="195 Portage Junction"/>
        <s v="52691 8th Drive"/>
        <s v="285 1st Park"/>
        <s v="17780 Lindbergh Junction"/>
        <s v="7834 Cordelia Alley"/>
        <s v="42 Bunker Hill Junction"/>
        <s v="08 Randy Junction"/>
        <s v="37 Browning Trail"/>
        <s v="51890 Lindbergh Terrace"/>
        <s v="49869 Bunker Hill Terrace"/>
        <s v="66879 Susan Place"/>
        <s v="895 Northland Hill"/>
        <s v="91 Kinsman Terrace"/>
        <s v="492 Shoshone Road"/>
        <s v="3 Hooker Way"/>
        <s v="157 David Center"/>
        <s v="3645 Ridge Oak Drive"/>
        <s v="504 Green Park"/>
        <s v="26175 Oxford Way"/>
        <s v="582 Sauthoff Crossing"/>
        <s v="13 Corscot Hill"/>
        <s v="67 Little Fleur Road"/>
        <s v="4 Raven Drive"/>
        <s v="70001 Vahlen Lane"/>
        <s v="6 Orin Place"/>
        <s v="108 Morning Center"/>
        <s v="867 Merrick Place"/>
        <s v="564 Hazelcrest Crossing"/>
        <s v="76 Toban Plaza"/>
        <s v="6 Lunder Parkway"/>
        <s v="00397 Bay Terrace"/>
        <s v="8 Surrey Pass"/>
        <s v="80 Old Shore Plaza"/>
        <s v="387 Jay Point"/>
        <s v="24045 Bluestem Point"/>
        <s v="805 Nancy Crossing"/>
        <s v="44022 Barnett Way"/>
        <s v="3 Ronald Regan Center"/>
        <s v="4 Judy Hill"/>
        <s v="90865 Sherman Court"/>
        <s v="9695 Alpine Trail"/>
        <s v="72083 Acker Crossing"/>
        <s v="812 Shelley Circle"/>
        <s v="7193 Crownhardt Drive"/>
        <s v="76928 Tennyson Parkway"/>
        <s v="44801 Myrtle Center"/>
        <s v="79 Cardinal Court"/>
        <s v="622 Anthes Lane"/>
        <s v="8626 Chinook Parkway"/>
        <s v="19112 Little Fleur Road"/>
        <s v="40643 Sullivan Lane"/>
        <s v="5756 Stephen Avenue"/>
        <s v="22 Dexter Trail"/>
        <s v="9305 Warrior Way"/>
        <s v="16 Elgar Point"/>
        <s v="81 Oneill Circle"/>
        <s v="4508 Shopko Trail"/>
        <s v="00 Luster Alley"/>
        <s v="459 Gateway Pass"/>
        <s v="82737 Ryan Place"/>
        <s v="7 Mockingbird Hill"/>
        <s v="081 Bellgrove Place"/>
        <s v="05433 Towne Terrace"/>
        <s v="924 La Follette Alley"/>
        <s v="7 Gateway Center"/>
        <s v="175 Sycamore Circle"/>
        <s v="553 Mayfield Crossing"/>
        <s v="74997 Katie Terrace"/>
        <s v="3616 Carey Pass"/>
        <s v="86207 Tennyson Parkway"/>
        <s v="6 Nobel Junction"/>
        <s v="81878 Nobel Point"/>
        <s v="61707 Mariners Cove Park"/>
        <s v="5 Waxwing Junction"/>
        <s v="16 Autumn Leaf Way"/>
        <s v="22782 Oriole Way"/>
        <s v="43442 Homewood Street"/>
        <s v="19 Shoshone Circle"/>
        <s v="97 Sunnyside Court"/>
        <s v="357 Maple Park"/>
        <s v="6195 Monterey Center"/>
        <s v="7242 Claremont Avenue"/>
        <s v="127 Eliot Road"/>
        <s v="8 Russell Pass"/>
        <s v="85408 Toban Crossing"/>
        <s v="113 Donald Court"/>
        <s v="978 Shasta Lane"/>
        <s v="46 Hoffman Trail"/>
        <s v="7 Spohn Avenue"/>
        <s v="1468 Meadow Vale Court"/>
        <s v="208 Miller Court"/>
        <s v="509 Carpenter Trail"/>
        <s v="19069 Cordelia Drive"/>
        <s v="203 Mariners Cove Junction"/>
        <s v="7819 Fallview Park"/>
        <s v="993 Kensington Drive"/>
        <s v="772 Golf Course Junction"/>
        <s v="29992 Warrior Center"/>
        <s v="8 Heffernan Point"/>
        <s v="451 Grim Hill"/>
        <s v="005 Tomscot Hill"/>
        <s v="9 Bartillon Trail"/>
        <s v="7 West Street"/>
        <s v="03416 Valley Edge Circle"/>
        <s v="21633 Sycamore Center"/>
        <s v="43107 Schlimgen Circle"/>
        <s v="988 Southridge Way"/>
        <s v="6 Charing Cross Circle"/>
        <s v="19180 Hagan Parkway"/>
        <s v="84642 Clarendon Point"/>
        <s v="6 Messerschmidt Place"/>
        <s v="80930 Briar Crest Point"/>
        <s v="64389 Arkansas Alley"/>
        <s v="51 7th Court"/>
        <s v="042 Di Loreto Court"/>
        <s v="403 Loomis Way"/>
        <s v="6 John Wall Plaza"/>
        <s v="92321 Nelson Trail"/>
        <s v="95 Onsgard Way"/>
        <s v="8 Fremont Circle"/>
        <s v="00847 Reindahl Place"/>
        <s v="9516 Burrows Circle"/>
        <s v="92655 Pond Park"/>
        <s v="46 Cardinal Way"/>
        <s v="805 Center Parkway"/>
        <s v="6738 Tennyson Road"/>
        <s v="61224 Northridge Avenue"/>
        <s v="6 Swallow Crossing"/>
        <s v="33424 Express Avenue"/>
        <s v="4 Sundown Place"/>
        <s v="01330 Sheridan Way"/>
        <s v="2 Petterle Road"/>
        <s v="65721 Caliangt Crossing"/>
        <s v="7444 Saint Paul Circle"/>
        <s v="6990 Kings Place"/>
        <s v="836 Brown Alley"/>
        <s v="739 Swallow Road"/>
        <s v="14 Talmadge Park"/>
        <s v="2 Basil Street"/>
        <s v="938 Hanover Point"/>
        <s v="3 Ilene Terrace"/>
        <s v="5414 Linden Point"/>
        <s v="554 Eliot Point"/>
        <s v="97687 Mendota Terrace"/>
        <s v="26 Graceland Circle"/>
        <s v="120 Gale Circle"/>
        <s v="13 Bluejay Way"/>
        <s v="01471 Burrows Lane"/>
        <s v="6382 Anniversary Pass"/>
        <s v="757 Grasskamp Drive"/>
        <s v="87417 Forest Pass"/>
        <s v="5 Transport Pass"/>
        <s v="357 High Crossing Parkway"/>
        <s v="42 Clemons Terrace"/>
        <s v="48 Vahlen Place"/>
        <s v="94862 Beilfuss Terrace"/>
        <s v="759 Waywood Court"/>
        <s v="236 Gateway Lane"/>
        <s v="0039 Shelley Place"/>
        <s v="3 Raven Court"/>
        <s v="44 Kensington Road"/>
        <s v="86 Maryland Junction"/>
        <s v="443 Browning Terrace"/>
        <s v="5 Forest Run Way"/>
        <s v="87784 Blaine Way"/>
        <s v="0 Oxford Crossing"/>
        <s v="298 Corry Plaza"/>
        <s v="52105 Mandrake Place"/>
        <s v="7369 Thackeray Drive"/>
        <s v="6 Haas Circle"/>
        <s v="1959 Marcy Center"/>
        <s v="1309 Elka Junction"/>
        <s v="2 Grayhawk Junction"/>
        <s v="95261 Morningstar Way"/>
        <s v="84148 Prairie Rose Center"/>
        <s v="109 Twin Pines Avenue"/>
        <s v="6 Harbort Hill"/>
        <s v="96 American Center"/>
        <s v="39 Lakewood Gardens Center"/>
        <s v="5900 Vahlen Avenue"/>
        <s v="8 Spaight Circle"/>
        <s v="5 Linden Terrace"/>
        <s v="1 Westport Crossing"/>
        <s v="2446 Anhalt Way"/>
        <s v="0 Miller Pass"/>
      </sharedItems>
    </cacheField>
    <cacheField name="Sales_Volume" numFmtId="0">
      <sharedItems containsSemiMixedTypes="0" containsString="0" containsNumber="1" containsInteger="1" minValue="20" maxValue="100"/>
    </cacheField>
    <cacheField name="Inventory_Value" numFmtId="0">
      <sharedItems containsSemiMixedTypes="0" containsString="0" containsNumber="1" minValue="18" maxValue="5512.08"/>
    </cacheField>
    <cacheField name="Status" numFmtId="0">
      <sharedItems/>
    </cacheField>
    <cacheField name="Total_Inventory_Value" numFmtId="0">
      <sharedItems containsSemiMixedTypes="0" containsString="0" containsNumber="1" minValue="18" maxValue="5512.08"/>
    </cacheField>
    <cacheField name="Estimated_Sales_Revenue" numFmtId="0">
      <sharedItems containsSemiMixedTypes="0" containsString="0" containsNumber="1" minValue="27" maxValue="3445.05"/>
    </cacheField>
    <cacheField name="Turnover_Status" numFmtId="0">
      <sharedItems count="2">
        <s v="Fast Moving"/>
        <s v="Slow Moving"/>
      </sharedItems>
    </cacheField>
    <cacheField name="Days_To_Expiry" numFmtId="1">
      <sharedItems containsSemiMixedTypes="0" containsString="0" containsNumber="1" containsInteger="1" minValue="-474" maxValue="847"/>
    </cacheField>
    <cacheField name="Expiry_Risk_Level" numFmtId="0">
      <sharedItems count="3">
        <s v="Safe"/>
        <s v="Expired"/>
        <s v="Expiring Soon"/>
      </sharedItems>
    </cacheField>
    <cacheField name="Stock_Risk_Level" numFmtId="0">
      <sharedItems count="2">
        <s v="Low Stock"/>
        <s v="Sufficient"/>
      </sharedItems>
    </cacheField>
    <cacheField name="Reorder_Cost_Estimate" numFmtId="0">
      <sharedItems containsSemiMixedTypes="0" containsString="0" containsNumber="1" minValue="0" maxValue="3600"/>
    </cacheField>
    <cacheField name="Product_Health" numFmtId="0">
      <sharedItems count="4">
        <s v="Reorder Needed"/>
        <s v="Loss"/>
        <s v="Healthy"/>
        <s v="Discount Soon"/>
      </sharedItems>
    </cacheField>
  </cacheFields>
  <extLst>
    <ext xmlns:x14="http://schemas.microsoft.com/office/spreadsheetml/2009/9/main" uri="{725AE2AE-9491-48be-B2B4-4EB974FC3084}">
      <x14:pivotCacheDefinition pivotCacheId="1063204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876673611114" createdVersion="8" refreshedVersion="8" minRefreshableVersion="3" recordCount="0" supportSubquery="1" supportAdvancedDrill="1" xr:uid="{77AE3245-A82D-405D-8928-FA0E0EEC6A32}">
  <cacheSource type="external" connectionId="1"/>
  <cacheFields count="3">
    <cacheField name="[Table_ExternalData_1].[Table1[Date_Received]] (Month)].[Table1[Date_Received]] (Month)]" caption="Table1[Date_Received] (Month)" numFmtId="0" hierarchy="32" level="1">
      <sharedItems count="12">
        <s v="Jan"/>
        <s v="Feb"/>
        <s v="Mar"/>
        <s v="Apr"/>
        <s v="May"/>
        <s v="Jun"/>
        <s v="Jul"/>
        <s v="Aug"/>
        <s v="Sep"/>
        <s v="Oct"/>
        <s v="Nov"/>
        <s v="Dec"/>
      </sharedItems>
    </cacheField>
    <cacheField name="[Measures].[Sum of Table1[Total_Inventory_Value]]]" caption="Sum of Table1[Total_Inventory_Value]" numFmtId="0" hierarchy="78" level="32767"/>
    <cacheField name="[Measures].[Sum of Table1[Sales_Volume]]]" caption="Sum of Table1[Sales_Volume]" numFmtId="0" hierarchy="88"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2" memberValueDatatype="130" unbalanced="0">
      <fieldsUsage count="2">
        <fieldUsage x="-1"/>
        <fieldUsage x="0"/>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674909837966" createdVersion="8" refreshedVersion="8" minRefreshableVersion="3" recordCount="0" supportSubquery="1" supportAdvancedDrill="1" xr:uid="{692839C6-AE2F-44D7-B7DD-5CBB409EF7C9}">
  <cacheSource type="external" connectionId="1"/>
  <cacheFields count="2">
    <cacheField name="[Table_ExternalData_1].[Table1[Date_Received]] (Month)].[Table1[Date_Received]] (Month)]" caption="Table1[Date_Received] (Month)" numFmtId="0" hierarchy="32" level="1">
      <sharedItems count="12">
        <s v="Jan"/>
        <s v="Feb"/>
        <s v="Mar"/>
        <s v="Apr"/>
        <s v="May"/>
        <s v="Jun"/>
        <s v="Jul"/>
        <s v="Aug"/>
        <s v="Sep"/>
        <s v="Oct"/>
        <s v="Nov"/>
        <s v="Dec"/>
      </sharedItems>
    </cacheField>
    <cacheField name="[Measures].[Sum of Table1[Sales_Volume]]]" caption="Sum of Table1[Sales_Volume]" numFmtId="0" hierarchy="88"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2" memberValueDatatype="130" unbalanced="0">
      <fieldsUsage count="2">
        <fieldUsage x="-1"/>
        <fieldUsage x="0"/>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892436805552" createdVersion="8" refreshedVersion="8" minRefreshableVersion="3" recordCount="0" supportSubquery="1" supportAdvancedDrill="1" xr:uid="{0CECB57A-680A-4679-85A7-D18925077F86}">
  <cacheSource type="external" connectionId="1"/>
  <cacheFields count="2">
    <cacheField name="[Measures].[Count of Table1[Product_ID]]]" caption="Count of Table1[Product_ID]" numFmtId="0" hierarchy="93" level="32767"/>
    <cacheField name="[Table_ExternalData_1].[Table1[Status]]].[Table1[Status]]]" caption="Table1[Status]" numFmtId="0" hierarchy="21" level="1">
      <sharedItems count="3">
        <s v="Active"/>
        <s v="Backordered"/>
        <s v="Discontinued"/>
      </sharedItems>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2" memberValueDatatype="130" unbalanced="0">
      <fieldsUsage count="2">
        <fieldUsage x="-1"/>
        <fieldUsage x="1"/>
      </fieldsUsage>
    </cacheHierarchy>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97121909722" createdVersion="8" refreshedVersion="8" minRefreshableVersion="3" recordCount="0" supportSubquery="1" supportAdvancedDrill="1" xr:uid="{82A74364-AE9E-4518-8940-67FE1216C74C}">
  <cacheSource type="external" connectionId="1"/>
  <cacheFields count="2">
    <cacheField name="[Table_ExternalData_1].[Table1[Status]]].[Table1[Status]]]" caption="Table1[Status]" numFmtId="0" hierarchy="21" level="1">
      <sharedItems count="2">
        <s v="Backordered"/>
        <s v="Discontinued"/>
      </sharedItems>
    </cacheField>
    <cacheField name="[Measures].[Count of Table1[Product_Name_Clean]]]" caption="Count of Table1[Product_Name_Clean]" numFmtId="0" hierarchy="92"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2" memberValueDatatype="130" unbalanced="0">
      <fieldsUsage count="2">
        <fieldUsage x="-1"/>
        <fieldUsage x="0"/>
      </fieldsUsage>
    </cacheHierarchy>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969714583334" createdVersion="8" refreshedVersion="8" minRefreshableVersion="3" recordCount="0" supportSubquery="1" supportAdvancedDrill="1" xr:uid="{FC0ED87D-4954-4A28-94C5-08A48C12A4D9}">
  <cacheSource type="external" connectionId="1"/>
  <cacheFields count="2">
    <cacheField name="[Measures].[Count of Table1[Product_Name_Clean]]]" caption="Count of Table1[Product_Name_Clean]" numFmtId="0" hierarchy="92" level="32767"/>
    <cacheField name="[Table_ExternalData_1].[Table1[Status]]].[Table1[Status]]]" caption="Table1[Status]" numFmtId="0" hierarchy="21" level="1">
      <sharedItems count="1">
        <s v="Active"/>
      </sharedItems>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2" memberValueDatatype="130" unbalanced="0">
      <fieldsUsage count="2">
        <fieldUsage x="-1"/>
        <fieldUsage x="1"/>
      </fieldsUsage>
    </cacheHierarchy>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966932060182" createdVersion="8" refreshedVersion="8" minRefreshableVersion="3" recordCount="0" supportSubquery="1" supportAdvancedDrill="1" xr:uid="{95AC0C67-4E7D-4840-8C61-A83033F77B15}">
  <cacheSource type="external" connectionId="1"/>
  <cacheFields count="1">
    <cacheField name="[Measures].[Count of Table1[Product_Name_Clean]]]" caption="Count of Table1[Product_Name_Clean]" numFmtId="0" hierarchy="92"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4467594" createdVersion="8" refreshedVersion="8" minRefreshableVersion="3" recordCount="0" supportSubquery="1" supportAdvancedDrill="1" xr:uid="{2F718F2D-A4DD-4D7F-A9E9-B744C18E56D7}">
  <cacheSource type="external" connectionId="1"/>
  <cacheFields count="2">
    <cacheField name="[Measures].[Sum of Total_Inventory_Value]" caption="Sum of Total_Inventory_Value" numFmtId="0" hierarchy="74"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1"/>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5046294" createdVersion="8" refreshedVersion="8" minRefreshableVersion="3" recordCount="0" supportSubquery="1" supportAdvancedDrill="1" xr:uid="{F248DD47-864C-42A5-9E63-2596E2BE61D4}">
  <cacheSource type="external" connectionId="1"/>
  <cacheFields count="3">
    <cacheField name="[Table1].[Category_Clean].[Category_Clean]" caption="Category_Clean" numFmtId="0" hierarchy="37" level="1">
      <sharedItems count="7">
        <s v="Bakery"/>
        <s v="Beverages"/>
        <s v="Dairy"/>
        <s v="Fruits &amp; Vegetables"/>
        <s v="Grains &amp; Pulses"/>
        <s v="Oils &amp; Fats"/>
        <s v="Seafood"/>
      </sharedItems>
    </cacheField>
    <cacheField name="[Measures].[Est Sales Rev]" caption="Est Sales Rev" numFmtId="0" hierarchy="70"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2"/>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5625002" createdVersion="8" refreshedVersion="8" minRefreshableVersion="3" recordCount="0" supportSubquery="1" supportAdvancedDrill="1" xr:uid="{9C19FB7A-55FF-4320-986C-1FE751131C96}">
  <cacheSource type="external" connectionId="1"/>
  <cacheFields count="3">
    <cacheField name="[Table1].[Expiry_Risk_Level].[Expiry_Risk_Level]" caption="Expiry_Risk_Level" numFmtId="0" hierarchy="59" level="1">
      <sharedItems count="4">
        <s v="Critical"/>
        <s v="Expired"/>
        <s v="Expiring Soon"/>
        <s v="Safe"/>
      </sharedItems>
    </cacheField>
    <cacheField name="[Measures].[Count of Product_ID]" caption="Count of Product_ID" numFmtId="0" hierarchy="77"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2"/>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2" memberValueDatatype="130" unbalanced="0">
      <fieldsUsage count="2">
        <fieldUsage x="-1"/>
        <fieldUsage x="0"/>
      </fieldsUsage>
    </cacheHierarchy>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6087964" createdVersion="8" refreshedVersion="8" minRefreshableVersion="3" recordCount="0" supportSubquery="1" supportAdvancedDrill="1" xr:uid="{78AE015A-E7E9-48AD-84DD-8B9D9543642B}">
  <cacheSource type="external" connectionId="1"/>
  <cacheFields count="3">
    <cacheField name="[Measures].[Total inv Value]" caption="Total inv Value" numFmtId="0" hierarchy="64" level="32767"/>
    <cacheField name="[Table1].[Category_Clean].[Category_Clean]" caption="Category_Clean" numFmtId="0" hierarchy="37" level="1">
      <sharedItems count="7">
        <s v="Bakery"/>
        <s v="Beverages"/>
        <s v="Dairy"/>
        <s v="Fruits &amp; Vegetables"/>
        <s v="Grains &amp; Pulses"/>
        <s v="Oils &amp; Fats"/>
        <s v="Seafood"/>
      </sharedItems>
    </cacheField>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2"/>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2" memberValueDatatype="130" unbalanced="0">
      <fieldsUsage count="2">
        <fieldUsage x="-1"/>
        <fieldUsage x="1"/>
      </fieldsUsage>
    </cacheHierarchy>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oneField="1">
      <fieldsUsage count="1">
        <fieldUsage x="0"/>
      </fieldsUsage>
    </cacheHierarchy>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6782411" createdVersion="8" refreshedVersion="8" minRefreshableVersion="3" recordCount="0" supportSubquery="1" supportAdvancedDrill="1" xr:uid="{92513578-303C-4AC6-8696-23E2478F7BE6}">
  <cacheSource type="external" connectionId="1"/>
  <cacheFields count="3">
    <cacheField name="[Table1].[Supplier_Name_Clean].[Supplier_Name_Clean]" caption="Supplier_Name_Clean" numFmtId="0" hierarchy="40" level="1">
      <sharedItems count="15">
        <s v="Browsecat"/>
        <s v="Cogibox"/>
        <s v="Feedmix"/>
        <s v="Flipbug"/>
        <s v="Meedoo"/>
        <s v="Midel"/>
        <s v="Pixonyx"/>
        <s v="Realbridge"/>
        <s v="Realpoint"/>
        <s v="Skajo"/>
        <s v="Skipstorm"/>
        <s v="Skivee"/>
        <s v="Vinder"/>
        <s v="Voomm"/>
        <s v="Yadel"/>
      </sharedItems>
    </cacheField>
    <cacheField name="[Measures].[Sum of Total_Inventory_Value]" caption="Sum of Total_Inventory_Value" numFmtId="0" hierarchy="74"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2"/>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2" memberValueDatatype="130" unbalanced="0">
      <fieldsUsage count="2">
        <fieldUsage x="-1"/>
        <fieldUsage x="0"/>
      </fieldsUsage>
    </cacheHierarchy>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7245372" createdVersion="8" refreshedVersion="8" minRefreshableVersion="3" recordCount="0" supportSubquery="1" supportAdvancedDrill="1" xr:uid="{921476BE-2C03-4261-AC40-77D4037E022A}">
  <cacheSource type="external" connectionId="1"/>
  <cacheFields count="4">
    <cacheField name="[Table1].[Category_Clean].[Category_Clean]" caption="Category_Clean" numFmtId="0" hierarchy="37" level="1">
      <sharedItems count="7">
        <s v="Bakery"/>
        <s v="Beverages"/>
        <s v="Dairy"/>
        <s v="Fruits &amp; Vegetables"/>
        <s v="Grains &amp; Pulses"/>
        <s v="Oils &amp; Fats"/>
        <s v="Seafood"/>
      </sharedItems>
    </cacheField>
    <cacheField name="[Measures].[Sum of Estimated_Sales_Revenue]" caption="Sum of Estimated_Sales_Revenue" numFmtId="0" hierarchy="76" level="32767"/>
    <cacheField name="[Measures].[Sum of Total_Inventory_Value]" caption="Sum of Total_Inventory_Value" numFmtId="0" hierarchy="74"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3"/>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oneField="1" hidden="1">
      <fieldsUsage count="1">
        <fieldUsage x="2"/>
      </fieldsUsage>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oneField="1" hidden="1">
      <fieldsUsage count="1">
        <fieldUsage x="1"/>
      </fieldsUsage>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7592596" createdVersion="8" refreshedVersion="8" minRefreshableVersion="3" recordCount="0" supportSubquery="1" supportAdvancedDrill="1" xr:uid="{74F792B0-1163-431E-8DE5-12DA95016305}">
  <cacheSource type="external" connectionId="1"/>
  <cacheFields count="3">
    <cacheField name="[Table1].[Expiry_Risk_Level].[Expiry_Risk_Level]" caption="Expiry_Risk_Level" numFmtId="0" hierarchy="59" level="1">
      <sharedItems containsSemiMixedTypes="0" containsNonDate="0" containsString="0"/>
    </cacheField>
    <cacheField name="[Measures].[Count of Product_ID]" caption="Count of Product_ID" numFmtId="0" hierarchy="77"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2"/>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2" memberValueDatatype="130" unbalanced="0">
      <fieldsUsage count="2">
        <fieldUsage x="-1"/>
        <fieldUsage x="0"/>
      </fieldsUsage>
    </cacheHierarchy>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7939812" createdVersion="8" refreshedVersion="8" minRefreshableVersion="3" recordCount="0" supportSubquery="1" supportAdvancedDrill="1" xr:uid="{D99F7ACB-6AC9-4B31-A2B9-3CA56B872CA2}">
  <cacheSource type="external" connectionId="1"/>
  <cacheFields count="2">
    <cacheField name="[Measures].[Sum of Table1[Reorder_Cost_Estimate]]]" caption="Sum of Table1[Reorder_Cost_Estimate]" numFmtId="0" hierarchy="83"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1"/>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8287035" createdVersion="8" refreshedVersion="8" minRefreshableVersion="3" recordCount="0" supportSubquery="1" supportAdvancedDrill="1" xr:uid="{B51AF7AB-7751-45B9-AB8C-7FD7243D7C91}">
  <cacheSource type="external" connectionId="1"/>
  <cacheFields count="2">
    <cacheField name="[Measures].[Supplier Dependency %]" caption="Supplier Dependency %" numFmtId="0" hierarchy="68"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1"/>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oneField="1">
      <fieldsUsage count="1">
        <fieldUsage x="0"/>
      </fieldsUsage>
    </cacheHierarchy>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8402781" createdVersion="8" refreshedVersion="8" minRefreshableVersion="3" recordCount="0" supportSubquery="1" supportAdvancedDrill="1" xr:uid="{F2BEF3D0-BC5A-4D6B-A556-AC668C52E153}">
  <cacheSource type="external" connectionId="1"/>
  <cacheFields count="2">
    <cacheField name="[Measures].[Sum of Estimated_Sales_Revenue]" caption="Sum of Estimated_Sales_Revenue" numFmtId="0" hierarchy="76" level="32767"/>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1"/>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oneField="1" hidden="1">
      <fieldsUsage count="1">
        <fieldUsage x="0"/>
      </fieldsUsage>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70956909722" createdVersion="8" refreshedVersion="8" minRefreshableVersion="3" recordCount="0" supportSubquery="1" supportAdvancedDrill="1" xr:uid="{2F0A6A76-9CE9-4403-A237-F60BEE74C722}">
  <cacheSource type="external" connectionId="1"/>
  <cacheFields count="3">
    <cacheField name="[Measures].[Count of Product_ID]" caption="Count of Product_ID" numFmtId="0" hierarchy="77" level="32767"/>
    <cacheField name="[Table1].[Stock_Risk_Level].[Stock_Risk_Level]" caption="Stock_Risk_Level" numFmtId="0" hierarchy="60" level="1">
      <sharedItems count="2">
        <s v="Low Stock"/>
        <s v="Sufficient"/>
      </sharedItems>
    </cacheField>
    <cacheField name="[Table_ExternalData_1].[Table1[Expiry_Risk_Level]]].[Table1[Expiry_Risk_Level]]]" caption="Table1[Expiry_Risk_Level]" numFmtId="0" hierarchy="26" level="1">
      <sharedItems containsSemiMixedTypes="0" containsNonDate="0" containsString="0"/>
    </cacheField>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fieldsUsage count="2">
        <fieldUsage x="-1"/>
        <fieldUsage x="2"/>
      </fieldsUsage>
    </cacheHierarchy>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2" memberValueDatatype="130" unbalanced="0">
      <fieldsUsage count="2">
        <fieldUsage x="-1"/>
        <fieldUsage x="1"/>
      </fieldsUsage>
    </cacheHierarchy>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002769560182" createdVersion="8" refreshedVersion="8" minRefreshableVersion="3" recordCount="0" supportSubquery="1" supportAdvancedDrill="1" xr:uid="{1893F68F-3A71-47C5-A2ED-7E703992E4AC}">
  <cacheSource type="external" connectionId="1"/>
  <cacheFields count="4">
    <cacheField name="[Measures].[Sum of Table1[Estimated_Sales_Revenue]]]" caption="Sum of Table1[Estimated_Sales_Revenue]" numFmtId="0" hierarchy="79" level="32767"/>
    <cacheField name="[Measures].[Sum of Total_Inventory_Value]" caption="Sum of Total_Inventory_Value" numFmtId="0" hierarchy="74" level="32767"/>
    <cacheField name="[Measures].[Count of Table1[Product_Name_Clean]]]" caption="Count of Table1[Product_Name_Clean]" numFmtId="0" hierarchy="92" level="32767"/>
    <cacheField name="[Measures].[Sum of Sales_Volume]" caption="Sum of Sales_Volume" numFmtId="0" hierarchy="87"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935120833332" createdVersion="8" refreshedVersion="8" minRefreshableVersion="3" recordCount="0" supportSubquery="1" supportAdvancedDrill="1" xr:uid="{B715356E-975D-467D-996B-1C999400ED8F}">
  <cacheSource type="external" connectionId="1"/>
  <cacheFields count="2">
    <cacheField name="[Table_ExternalData_1].[Table1[Turnover_Status]]].[Table1[Turnover_Status]]]" caption="Table1[Turnover_Status]" numFmtId="0" hierarchy="24" level="1">
      <sharedItems count="2">
        <s v="Fast Moving"/>
        <s v="Slow Moving"/>
      </sharedItems>
    </cacheField>
    <cacheField name="[Measures].[Count of Table1[Product_Name_Clean]]]" caption="Count of Table1[Product_Name_Clean]" numFmtId="0" hierarchy="92"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2" memberValueDatatype="130" unbalanced="0">
      <fieldsUsage count="2">
        <fieldUsage x="-1"/>
        <fieldUsage x="0"/>
      </fieldsUsage>
    </cacheHierarchy>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935237731479" createdVersion="8" refreshedVersion="8" minRefreshableVersion="3" recordCount="0" supportSubquery="1" supportAdvancedDrill="1" xr:uid="{D9B934A7-B8FB-4718-8477-ACE2AA4832C1}">
  <cacheSource type="external" connectionId="1"/>
  <cacheFields count="3">
    <cacheField name="[Table_ExternalData_1].[Table1[Supplier_Name_Clean]]].[Table1[Supplier_Name_Clean]]]" caption="Table1[Supplier_Name_Clean]" numFmtId="0" hierarchy="7" level="1">
      <sharedItems count="1">
        <s v="Vinder"/>
      </sharedItems>
    </cacheField>
    <cacheField name="[Measures].[Sum of Table1[Estimated_Sales_Revenue]]]" caption="Sum of Table1[Estimated_Sales_Revenue]" numFmtId="0" hierarchy="79" level="32767"/>
    <cacheField name="[Measures].[Count of Table1[Product_Name_Clean]]]" caption="Count of Table1[Product_Name_Clean]" numFmtId="0" hierarchy="92"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2" memberValueDatatype="130" unbalanced="0">
      <fieldsUsage count="2">
        <fieldUsage x="-1"/>
        <fieldUsage x="0"/>
      </fieldsUsage>
    </cacheHierarchy>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937738773151" createdVersion="8" refreshedVersion="8" minRefreshableVersion="3" recordCount="0" supportSubquery="1" supportAdvancedDrill="1" xr:uid="{6681B975-9C3C-41E9-9E7C-AE4AD2D808DE}">
  <cacheSource type="external" connectionId="1"/>
  <cacheFields count="4">
    <cacheField name="[Table_ExternalData_1].[Table1[Supplier_Name_Clean]]].[Table1[Supplier_Name_Clean]]]" caption="Table1[Supplier_Name_Clean]" numFmtId="0" hierarchy="7" level="1">
      <sharedItems count="152">
        <s v="Blogtag"/>
        <s v="Browsecat"/>
        <s v="Feedmix"/>
        <s v="Flipbug"/>
        <s v="Jaxspan"/>
        <s v="Midel"/>
        <s v="Skipstorm"/>
        <s v="Vinder"/>
        <s v="Yadel"/>
        <s v="Zazio"/>
        <s v="Abatz" u="1"/>
        <s v="Avaveo" u="1"/>
        <s v="Babbleopia" u="1"/>
        <s v="Babblestorm" u="1"/>
        <s v="Blogspan" u="1"/>
        <s v="Bluezoom" u="1"/>
        <s v="Brainbox" u="1"/>
        <s v="Brainlounge" u="1"/>
        <s v="Brainsphere" u="1"/>
        <s v="Brainverse" u="1"/>
        <s v="Brightbean" u="1"/>
        <s v="Browsetype" u="1"/>
        <s v="Browsezoom" u="1"/>
        <s v="Bubblemix" u="1"/>
        <s v="Buzzshare" u="1"/>
        <s v="Centidel" u="1"/>
        <s v="Centizu" u="1"/>
        <s v="Chatterbridge" u="1"/>
        <s v="Cogibox" u="1"/>
        <s v="Cogilith" u="1"/>
        <s v="Dabjam" u="1"/>
        <s v="Dabshots" u="1"/>
        <s v="Dazzlesphere" u="1"/>
        <s v="Demizz" u="1"/>
        <s v="Devbug" u="1"/>
        <s v="Devpoint" u="1"/>
        <s v="Devshare" u="1"/>
        <s v="Dynabox" u="1"/>
        <s v="Eadel" u="1"/>
        <s v="Eayo" u="1"/>
        <s v="Edgeify" u="1"/>
        <s v="Edgepulse" u="1"/>
        <s v="Eidel" u="1"/>
        <s v="Eire" u="1"/>
        <s v="Fadeo" u="1"/>
        <s v="Feedbug" u="1"/>
        <s v="Feedfire" u="1"/>
        <s v="Feedspan" u="1"/>
        <s v="Fivebridge" u="1"/>
        <s v="Fiveclub" u="1"/>
        <s v="Flashspan" u="1"/>
        <s v="Flipopia" u="1"/>
        <s v="Geba" u="1"/>
        <s v="Gevee" u="1"/>
        <s v="Gigaclub" u="1"/>
        <s v="Gigazoom" u="1"/>
        <s v="Izio" u="1"/>
        <s v="Jabberstorm" u="1"/>
        <s v="Jabbertype" u="1"/>
        <s v="Jaloo" u="1"/>
        <s v="Jaxnation" u="1"/>
        <s v="Jayo" u="1"/>
        <s v="Jumpxs" u="1"/>
        <s v="Kamba" u="1"/>
        <s v="Kanoodle" u="1"/>
        <s v="Kare" u="1"/>
        <s v="Katz" u="1"/>
        <s v="Kayveo" u="1"/>
        <s v="Kwinu" u="1"/>
        <s v="Latz" u="1"/>
        <s v="Layo" u="1"/>
        <s v="Linklinks" u="1"/>
        <s v="Livetube" u="1"/>
        <s v="Meedoo" u="1"/>
        <s v="Meemm" u="1"/>
        <s v="Meevee" u="1"/>
        <s v="Meeveo" u="1"/>
        <s v="Muxo" u="1"/>
        <s v="Mydeo" u="1"/>
        <s v="Mydo" u="1"/>
        <s v="Mynte" u="1"/>
        <s v="Npath" u="1"/>
        <s v="Ntag" u="1"/>
        <s v="Ntags" u="1"/>
        <s v="Oyoloo" u="1"/>
        <s v="Oyondu" u="1"/>
        <s v="Oyoyo" u="1"/>
        <s v="Ozu" u="1"/>
        <s v="Photobean" u="1"/>
        <s v="Photobug" u="1"/>
        <s v="Photofeed" u="1"/>
        <s v="Photojam" u="1"/>
        <s v="Photospace" u="1"/>
        <s v="Pixonyx" u="1"/>
        <s v="Pixope" u="1"/>
        <s v="Quamba" u="1"/>
        <s v="Quire" u="1"/>
        <s v="Realblab" u="1"/>
        <s v="Realbridge" u="1"/>
        <s v="Realcube" u="1"/>
        <s v="Reallinks" u="1"/>
        <s v="Realpoint" u="1"/>
        <s v="Riffwire" u="1"/>
        <s v="Roombo" u="1"/>
        <s v="Rooxo" u="1"/>
        <s v="Shufflebeat" u="1"/>
        <s v="Shuffledrive" u="1"/>
        <s v="Shufflester" u="1"/>
        <s v="Skajo" u="1"/>
        <s v="Skiba" u="1"/>
        <s v="Skibox" u="1"/>
        <s v="Skidoo" u="1"/>
        <s v="Skimia" u="1"/>
        <s v="Skinte" u="1"/>
        <s v="Skipfire" u="1"/>
        <s v="Skippad" u="1"/>
        <s v="Skivee" u="1"/>
        <s v="Skyble" u="1"/>
        <s v="Skynoodle" u="1"/>
        <s v="Skyvu" u="1"/>
        <s v="Snaptags" u="1"/>
        <s v="Tagfeed" u="1"/>
        <s v="Tagopia" u="1"/>
        <s v="Tagtune" u="1"/>
        <s v="Tanoodle" u="1"/>
        <s v="Tavu" u="1"/>
        <s v="Thoughtblab" u="1"/>
        <s v="Thoughtstorm" u="1"/>
        <s v="Topicblab" u="1"/>
        <s v="Topiclounge" u="1"/>
        <s v="Topicstorm" u="1"/>
        <s v="Trilia" u="1"/>
        <s v="Trudeo" u="1"/>
        <s v="Twitterbridge" u="1"/>
        <s v="Twitternation" u="1"/>
        <s v="Twitterwire" u="1"/>
        <s v="Vidoo" u="1"/>
        <s v="Vinte" u="1"/>
        <s v="Vitz" u="1"/>
        <s v="Voolia" u="1"/>
        <s v="Voolith" u="1"/>
        <s v="Voomm" u="1"/>
        <s v="Voonix" u="1"/>
        <s v="Voonyx" u="1"/>
        <s v="Wikivu" u="1"/>
        <s v="Wordify" u="1"/>
        <s v="Yamia" u="1"/>
        <s v="Yombu" u="1"/>
        <s v="Yotz" u="1"/>
        <s v="Youfeed" u="1"/>
        <s v="Zoombox" u="1"/>
        <s v="Zooxo" u="1"/>
      </sharedItems>
    </cacheField>
    <cacheField name="[Measures].[Sum of Table1[Estimated_Sales_Revenue]]]" caption="Sum of Table1[Estimated_Sales_Revenue]" numFmtId="0" hierarchy="79" level="32767"/>
    <cacheField name="[Measures].[Sum of Table1[Sales_Volume]]]" caption="Sum of Table1[Sales_Volume]" numFmtId="0" hierarchy="88" level="32767"/>
    <cacheField name="[Measures].[Count of Table1[Product_Name_Clean]]]" caption="Count of Table1[Product_Name_Clean]" numFmtId="0" hierarchy="92"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2" memberValueDatatype="130" unbalanced="0">
      <fieldsUsage count="2">
        <fieldUsage x="-1"/>
        <fieldUsage x="0"/>
      </fieldsUsage>
    </cacheHierarchy>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9.939775810184" createdVersion="8" refreshedVersion="8" minRefreshableVersion="3" recordCount="0" supportSubquery="1" supportAdvancedDrill="1" xr:uid="{BFEFACCF-E16C-4F1B-B530-CB8DE4820871}">
  <cacheSource type="external" connectionId="1"/>
  <cacheFields count="2">
    <cacheField name="[Measures].[Average of Table1[Inventory_Value]]]" caption="Average of Table1[Inventory_Value]" numFmtId="0" hierarchy="95" level="32767"/>
    <cacheField name="[Measures].[Count of Table1[Product_Name_Clean]]]" caption="Count of Table1[Product_Name_Clean]" numFmtId="0" hierarchy="92" level="32767"/>
  </cacheFields>
  <cacheHierarchies count="99">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0"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y uniqueName="[Measures].[Average of Table1[Inventory_Value]]]" caption="Average of Table1[Inventory_Value]" measure="1" displayFolder="" measureGroup="Table_ExternalData_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Table1[Turnover_Status]]]" caption="Count of Table1[Turnover_Status]" measure="1" displayFolder="" measureGroup="Table_ExternalData_1" count="0" hidden="1">
      <extLst>
        <ext xmlns:x15="http://schemas.microsoft.com/office/spreadsheetml/2010/11/main" uri="{B97F6D7D-B522-45F9-BDA1-12C45D357490}">
          <x15:cacheHierarchy aggregatedColumn="24"/>
        </ext>
      </extLst>
    </cacheHierarchy>
    <cacheHierarchy uniqueName="[Measures].[Count of Table1[Supplier_Name_Clean]]]" caption="Count of Table1[Supplier_Name_Clean]" measure="1" displayFolder="" measureGroup="Table_ExternalData_1" count="0" hidden="1">
      <extLst>
        <ext xmlns:x15="http://schemas.microsoft.com/office/spreadsheetml/2010/11/main" uri="{B97F6D7D-B522-45F9-BDA1-12C45D357490}">
          <x15:cacheHierarchy aggregatedColumn="7"/>
        </ext>
      </extLst>
    </cacheHierarchy>
    <cacheHierarchy uniqueName="[Measures].[Count of Table1[Sales_Volume]]]" caption="Count of Table1[Sales_Volume]" measure="1" displayFolder="" measureGroup="Table_ExternalData_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 Ghoshal" refreshedDate="46028.996431597225" createdVersion="3" refreshedVersion="8" minRefreshableVersion="3" recordCount="0" supportSubquery="1" supportAdvancedDrill="1" xr:uid="{F76525DC-236C-47A8-B3B4-01540165E277}">
  <cacheSource type="external" connectionId="1">
    <extLst>
      <ext xmlns:x14="http://schemas.microsoft.com/office/spreadsheetml/2009/9/main" uri="{F057638F-6D5F-4e77-A914-E7F072B9BCA8}">
        <x14:sourceConnection name="ThisWorkbookDataModel"/>
      </ext>
    </extLst>
  </cacheSource>
  <cacheFields count="0"/>
  <cacheHierarchies count="95">
    <cacheHierarchy uniqueName="[Table_ExternalData_1].[Table1[Product_ID]]]" caption="Table1[Product_ID]" attribute="1" defaultMemberUniqueName="[Table_ExternalData_1].[Table1[Product_ID]]].[All]" allUniqueName="[Table_ExternalData_1].[Table1[Product_ID]]].[All]" dimensionUniqueName="[Table_ExternalData_1]" displayFolder="" count="0" memberValueDatatype="130" unbalanced="0"/>
    <cacheHierarchy uniqueName="[Table_ExternalData_1].[Table1[Product_Name]]]" caption="Table1[Product_Name]" attribute="1" defaultMemberUniqueName="[Table_ExternalData_1].[Table1[Product_Name]]].[All]" allUniqueName="[Table_ExternalData_1].[Table1[Product_Name]]].[All]" dimensionUniqueName="[Table_ExternalData_1]" displayFolder="" count="0" memberValueDatatype="130" unbalanced="0"/>
    <cacheHierarchy uniqueName="[Table_ExternalData_1].[Table1[Product_Name_Clean]]]" caption="Table1[Product_Name_Clean]" attribute="1" defaultMemberUniqueName="[Table_ExternalData_1].[Table1[Product_Name_Clean]]].[All]" allUniqueName="[Table_ExternalData_1].[Table1[Product_Name_Clean]]].[All]" dimensionUniqueName="[Table_ExternalData_1]" displayFolder="" count="0" memberValueDatatype="130" unbalanced="0"/>
    <cacheHierarchy uniqueName="[Table_ExternalData_1].[Table1[Category]]]" caption="Table1[Category]" attribute="1" defaultMemberUniqueName="[Table_ExternalData_1].[Table1[Category]]].[All]" allUniqueName="[Table_ExternalData_1].[Table1[Category]]].[All]" dimensionUniqueName="[Table_ExternalData_1]" displayFolder="" count="0" memberValueDatatype="130" unbalanced="0"/>
    <cacheHierarchy uniqueName="[Table_ExternalData_1].[Table1[Category_Clean]]]" caption="Table1[Category_Clean]" attribute="1" defaultMemberUniqueName="[Table_ExternalData_1].[Table1[Category_Clean]]].[All]" allUniqueName="[Table_ExternalData_1].[Table1[Category_Clean]]].[All]" dimensionUniqueName="[Table_ExternalData_1]" displayFolder="" count="0" memberValueDatatype="130" unbalanced="0"/>
    <cacheHierarchy uniqueName="[Table_ExternalData_1].[Table1[Supplier_ID]]]" caption="Table1[Supplier_ID]" attribute="1" defaultMemberUniqueName="[Table_ExternalData_1].[Table1[Supplier_ID]]].[All]" allUniqueName="[Table_ExternalData_1].[Table1[Supplier_ID]]].[All]" dimensionUniqueName="[Table_ExternalData_1]" displayFolder="" count="0" memberValueDatatype="130" unbalanced="0"/>
    <cacheHierarchy uniqueName="[Table_ExternalData_1].[Table1[Supplier_Name]]]" caption="Table1[Supplier_Name]" attribute="1" defaultMemberUniqueName="[Table_ExternalData_1].[Table1[Supplier_Name]]].[All]" allUniqueName="[Table_ExternalData_1].[Table1[Supplier_Name]]].[All]" dimensionUniqueName="[Table_ExternalData_1]" displayFolder="" count="0" memberValueDatatype="130" unbalanced="0"/>
    <cacheHierarchy uniqueName="[Table_ExternalData_1].[Table1[Supplier_Name_Clean]]]" caption="Table1[Supplier_Name_Clean]" attribute="1" defaultMemberUniqueName="[Table_ExternalData_1].[Table1[Supplier_Name_Clean]]].[All]" allUniqueName="[Table_ExternalData_1].[Table1[Supplier_Name_Clean]]].[All]" dimensionUniqueName="[Table_ExternalData_1]" displayFolder="" count="0" memberValueDatatype="130" unbalanced="0"/>
    <cacheHierarchy uniqueName="[Table_ExternalData_1].[Table1[Stock_Quantity]]]" caption="Table1[Stock_Quantity]" attribute="1" defaultMemberUniqueName="[Table_ExternalData_1].[Table1[Stock_Quantity]]].[All]" allUniqueName="[Table_ExternalData_1].[Table1[Stock_Quantity]]].[All]" dimensionUniqueName="[Table_ExternalData_1]" displayFolder="" count="0" memberValueDatatype="20" unbalanced="0"/>
    <cacheHierarchy uniqueName="[Table_ExternalData_1].[Table1[Reorder_Level]]]" caption="Table1[Reorder_Level]" attribute="1" defaultMemberUniqueName="[Table_ExternalData_1].[Table1[Reorder_Level]]].[All]" allUniqueName="[Table_ExternalData_1].[Table1[Reorder_Level]]].[All]" dimensionUniqueName="[Table_ExternalData_1]" displayFolder="" count="0" memberValueDatatype="20" unbalanced="0"/>
    <cacheHierarchy uniqueName="[Table_ExternalData_1].[Table1[Reorder_Quantity]]]" caption="Table1[Reorder_Quantity]" attribute="1" defaultMemberUniqueName="[Table_ExternalData_1].[Table1[Reorder_Quantity]]].[All]" allUniqueName="[Table_ExternalData_1].[Table1[Reorder_Quantity]]].[All]" dimensionUniqueName="[Table_ExternalData_1]" displayFolder="" count="0" memberValueDatatype="20" unbalanced="0"/>
    <cacheHierarchy uniqueName="[Table_ExternalData_1].[Table1[Stock_Status]]]" caption="Table1[Stock_Status]" attribute="1" defaultMemberUniqueName="[Table_ExternalData_1].[Table1[Stock_Status]]].[All]" allUniqueName="[Table_ExternalData_1].[Table1[Stock_Status]]].[All]" dimensionUniqueName="[Table_ExternalData_1]" displayFolder="" count="0" memberValueDatatype="130" unbalanced="0"/>
    <cacheHierarchy uniqueName="[Table_ExternalData_1].[Table1[Unit_Price]]]" caption="Table1[Unit_Price]" attribute="1" defaultMemberUniqueName="[Table_ExternalData_1].[Table1[Unit_Price]]].[All]" allUniqueName="[Table_ExternalData_1].[Table1[Unit_Price]]].[All]" dimensionUniqueName="[Table_ExternalData_1]" displayFolder="" count="0" memberValueDatatype="130" unbalanced="0"/>
    <cacheHierarchy uniqueName="[Table_ExternalData_1].[Table1[Unit_Price_Clean]]]" caption="Table1[Unit_Price_Clean]" attribute="1" defaultMemberUniqueName="[Table_ExternalData_1].[Table1[Unit_Price_Clean]]].[All]" allUniqueName="[Table_ExternalData_1].[Table1[Unit_Price_Clean]]].[All]" dimensionUniqueName="[Table_ExternalData_1]" displayFolder="" count="0" memberValueDatatype="5" unbalanced="0"/>
    <cacheHierarchy uniqueName="[Table_ExternalData_1].[Table1[Date_Received]]]" caption="Table1[Date_Received]" attribute="1" time="1" defaultMemberUniqueName="[Table_ExternalData_1].[Table1[Date_Received]]].[All]" allUniqueName="[Table_ExternalData_1].[Table1[Date_Received]]].[All]" dimensionUniqueName="[Table_ExternalData_1]" displayFolder="" count="0" memberValueDatatype="7" unbalanced="0"/>
    <cacheHierarchy uniqueName="[Table_ExternalData_1].[Table1[Last_Order_Date]]]" caption="Table1[Last_Order_Date]" attribute="1" time="1" defaultMemberUniqueName="[Table_ExternalData_1].[Table1[Last_Order_Date]]].[All]" allUniqueName="[Table_ExternalData_1].[Table1[Last_Order_Date]]].[All]" dimensionUniqueName="[Table_ExternalData_1]" displayFolder="" count="0" memberValueDatatype="7" unbalanced="0"/>
    <cacheHierarchy uniqueName="[Table_ExternalData_1].[Table1[Expiration_Date]]]" caption="Table1[Expiration_Date]" attribute="1" time="1" defaultMemberUniqueName="[Table_ExternalData_1].[Table1[Expiration_Date]]].[All]" allUniqueName="[Table_ExternalData_1].[Table1[Expiration_Date]]].[All]" dimensionUniqueName="[Table_ExternalData_1]" displayFolder="" count="0" memberValueDatatype="7" unbalanced="0"/>
    <cacheHierarchy uniqueName="[Table_ExternalData_1].[Table1[Expiry_Risk]]]" caption="Table1[Expiry_Risk]" attribute="1" defaultMemberUniqueName="[Table_ExternalData_1].[Table1[Expiry_Risk]]].[All]" allUniqueName="[Table_ExternalData_1].[Table1[Expiry_Risk]]].[All]" dimensionUniqueName="[Table_ExternalData_1]" displayFolder="" count="0" memberValueDatatype="130" unbalanced="0"/>
    <cacheHierarchy uniqueName="[Table_ExternalData_1].[Table1[Warehouse_Location]]]" caption="Table1[Warehouse_Location]" attribute="1" defaultMemberUniqueName="[Table_ExternalData_1].[Table1[Warehouse_Location]]].[All]" allUniqueName="[Table_ExternalData_1].[Table1[Warehouse_Location]]].[All]" dimensionUniqueName="[Table_ExternalData_1]" displayFolder="" count="0" memberValueDatatype="130" unbalanced="0"/>
    <cacheHierarchy uniqueName="[Table_ExternalData_1].[Table1[Sales_Volume]]]" caption="Table1[Sales_Volume]" attribute="1" defaultMemberUniqueName="[Table_ExternalData_1].[Table1[Sales_Volume]]].[All]" allUniqueName="[Table_ExternalData_1].[Table1[Sales_Volume]]].[All]" dimensionUniqueName="[Table_ExternalData_1]" displayFolder="" count="0" memberValueDatatype="20" unbalanced="0"/>
    <cacheHierarchy uniqueName="[Table_ExternalData_1].[Table1[Inventory_Value]]]" caption="Table1[Inventory_Value]" attribute="1" defaultMemberUniqueName="[Table_ExternalData_1].[Table1[Inventory_Value]]].[All]" allUniqueName="[Table_ExternalData_1].[Table1[Inventory_Value]]].[All]" dimensionUniqueName="[Table_ExternalData_1]" displayFolder="" count="0" memberValueDatatype="5" unbalanced="0"/>
    <cacheHierarchy uniqueName="[Table_ExternalData_1].[Table1[Status]]]" caption="Table1[Status]" attribute="1" defaultMemberUniqueName="[Table_ExternalData_1].[Table1[Status]]].[All]" allUniqueName="[Table_ExternalData_1].[Table1[Status]]].[All]" dimensionUniqueName="[Table_ExternalData_1]" displayFolder="" count="0" memberValueDatatype="130" unbalanced="0"/>
    <cacheHierarchy uniqueName="[Table_ExternalData_1].[Table1[Total_Inventory_Value]]]" caption="Table1[Total_Inventory_Value]" attribute="1" defaultMemberUniqueName="[Table_ExternalData_1].[Table1[Total_Inventory_Value]]].[All]" allUniqueName="[Table_ExternalData_1].[Table1[Total_Inventory_Value]]].[All]" dimensionUniqueName="[Table_ExternalData_1]" displayFolder="" count="0" memberValueDatatype="5" unbalanced="0"/>
    <cacheHierarchy uniqueName="[Table_ExternalData_1].[Table1[Estimated_Sales_Revenue]]]" caption="Table1[Estimated_Sales_Revenue]" attribute="1" defaultMemberUniqueName="[Table_ExternalData_1].[Table1[Estimated_Sales_Revenue]]].[All]" allUniqueName="[Table_ExternalData_1].[Table1[Estimated_Sales_Revenue]]].[All]" dimensionUniqueName="[Table_ExternalData_1]" displayFolder="" count="0" memberValueDatatype="5" unbalanced="0"/>
    <cacheHierarchy uniqueName="[Table_ExternalData_1].[Table1[Turnover_Status]]]" caption="Table1[Turnover_Status]" attribute="1" defaultMemberUniqueName="[Table_ExternalData_1].[Table1[Turnover_Status]]].[All]" allUniqueName="[Table_ExternalData_1].[Table1[Turnover_Status]]].[All]" dimensionUniqueName="[Table_ExternalData_1]" displayFolder="" count="0" memberValueDatatype="130" unbalanced="0"/>
    <cacheHierarchy uniqueName="[Table_ExternalData_1].[Table1[Days_To_Expiry]]]" caption="Table1[Days_To_Expiry]" attribute="1" defaultMemberUniqueName="[Table_ExternalData_1].[Table1[Days_To_Expiry]]].[All]" allUniqueName="[Table_ExternalData_1].[Table1[Days_To_Expiry]]].[All]" dimensionUniqueName="[Table_ExternalData_1]" displayFolder="" count="0" memberValueDatatype="20" unbalanced="0"/>
    <cacheHierarchy uniqueName="[Table_ExternalData_1].[Table1[Expiry_Risk_Level]]]" caption="Table1[Expiry_Risk_Level]" attribute="1" defaultMemberUniqueName="[Table_ExternalData_1].[Table1[Expiry_Risk_Level]]].[All]" allUniqueName="[Table_ExternalData_1].[Table1[Expiry_Risk_Level]]].[All]" dimensionUniqueName="[Table_ExternalData_1]" displayFolder="" count="2" memberValueDatatype="130" unbalanced="0"/>
    <cacheHierarchy uniqueName="[Table_ExternalData_1].[Table1[Stock_Risk_Level]]]" caption="Table1[Stock_Risk_Level]" attribute="1" defaultMemberUniqueName="[Table_ExternalData_1].[Table1[Stock_Risk_Level]]].[All]" allUniqueName="[Table_ExternalData_1].[Table1[Stock_Risk_Level]]].[All]" dimensionUniqueName="[Table_ExternalData_1]" displayFolder="" count="0" memberValueDatatype="130" unbalanced="0"/>
    <cacheHierarchy uniqueName="[Table_ExternalData_1].[Table1[Reorder_Cost_Estimate]]]" caption="Table1[Reorder_Cost_Estimate]" attribute="1" defaultMemberUniqueName="[Table_ExternalData_1].[Table1[Reorder_Cost_Estimate]]].[All]" allUniqueName="[Table_ExternalData_1].[Table1[Reorder_Cost_Estimate]]].[All]" dimensionUniqueName="[Table_ExternalData_1]" displayFolder="" count="0" memberValueDatatype="5" unbalanced="0"/>
    <cacheHierarchy uniqueName="[Table_ExternalData_1].[Table1[Product_Health]]]" caption="Table1[Product_Health]" attribute="1" defaultMemberUniqueName="[Table_ExternalData_1].[Table1[Product_Health]]].[All]" allUniqueName="[Table_ExternalData_1].[Table1[Product_Health]]].[All]" dimensionUniqueName="[Table_ExternalData_1]" displayFolder="" count="0" memberValueDatatype="130" unbalanced="0"/>
    <cacheHierarchy uniqueName="[Table_ExternalData_1].[Table1[Date_Received]] (Year)]" caption="Table1[Date_Received] (Year)" attribute="1" defaultMemberUniqueName="[Table_ExternalData_1].[Table1[Date_Received]] (Year)].[All]" allUniqueName="[Table_ExternalData_1].[Table1[Date_Received]] (Year)].[All]" dimensionUniqueName="[Table_ExternalData_1]" displayFolder="" count="0" memberValueDatatype="130" unbalanced="0"/>
    <cacheHierarchy uniqueName="[Table_ExternalData_1].[Table1[Date_Received]] (Quarter)]" caption="Table1[Date_Received] (Quarter)" attribute="1" defaultMemberUniqueName="[Table_ExternalData_1].[Table1[Date_Received]] (Quarter)].[All]" allUniqueName="[Table_ExternalData_1].[Table1[Date_Received]] (Quarter)].[All]" dimensionUniqueName="[Table_ExternalData_1]" displayFolder="" count="0" memberValueDatatype="130" unbalanced="0"/>
    <cacheHierarchy uniqueName="[Table_ExternalData_1].[Table1[Date_Received]] (Month)]" caption="Table1[Date_Received] (Month)" attribute="1" defaultMemberUniqueName="[Table_ExternalData_1].[Table1[Date_Received]] (Month)].[All]" allUniqueName="[Table_ExternalData_1].[Table1[Date_Received]] (Month)].[All]" dimensionUniqueName="[Table_ExternalData_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Product_Name_Clean]" caption="Product_Name_Clean" attribute="1" defaultMemberUniqueName="[Table1].[Product_Name_Clean].[All]" allUniqueName="[Table1].[Product_Name_Clea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Supplier_Name_Clean]" caption="Supplier_Name_Clean" attribute="1" defaultMemberUniqueName="[Table1].[Supplier_Name_Clean].[All]" allUniqueName="[Table1].[Supplier_Name_Clean].[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130" unbalanced="0"/>
    <cacheHierarchy uniqueName="[Table1].[Unit_Price_Clean]" caption="Unit_Price_Clean" attribute="1" defaultMemberUniqueName="[Table1].[Unit_Price_Clean].[All]" allUniqueName="[Table1].[Unit_Price_Clean].[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Expiry_Risk]" caption="Expiry_Risk" attribute="1" defaultMemberUniqueName="[Table1].[Expiry_Risk].[All]" allUniqueName="[Table1].[Expiry_Risk].[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Total_Inventory_Value]" caption="Total_Inventory_Value" attribute="1" defaultMemberUniqueName="[Table1].[Total_Inventory_Value].[All]" allUniqueName="[Table1].[Total_Inventory_Value].[All]" dimensionUniqueName="[Table1]" displayFolder="" count="0" memberValueDatatype="5" unbalanced="0"/>
    <cacheHierarchy uniqueName="[Table1].[Estimated_Sales_Revenue]" caption="Estimated_Sales_Revenue" attribute="1" defaultMemberUniqueName="[Table1].[Estimated_Sales_Revenue].[All]" allUniqueName="[Table1].[Estimated_Sales_Revenue].[All]" dimensionUniqueName="[Table1]" displayFolder="" count="0" memberValueDatatype="5" unbalanced="0"/>
    <cacheHierarchy uniqueName="[Table1].[Turnover_Status]" caption="Turnover_Status" attribute="1" defaultMemberUniqueName="[Table1].[Turnover_Status].[All]" allUniqueName="[Table1].[Turnover_Status].[All]" dimensionUniqueName="[Table1]" displayFolder="" count="0" memberValueDatatype="130" unbalanced="0"/>
    <cacheHierarchy uniqueName="[Table1].[Days_To_Expiry]" caption="Days_To_Expiry" attribute="1" defaultMemberUniqueName="[Table1].[Days_To_Expiry].[All]" allUniqueName="[Table1].[Days_To_Expiry].[All]" dimensionUniqueName="[Table1]" displayFolder="" count="0" memberValueDatatype="20" unbalanced="0"/>
    <cacheHierarchy uniqueName="[Table1].[Expiry_Risk_Level]" caption="Expiry_Risk_Level" attribute="1" defaultMemberUniqueName="[Table1].[Expiry_Risk_Level].[All]" allUniqueName="[Table1].[Expiry_Risk_Level].[All]" dimensionUniqueName="[Table1]" displayFolder="" count="0" memberValueDatatype="130" unbalanced="0"/>
    <cacheHierarchy uniqueName="[Table1].[Stock_Risk_Level]" caption="Stock_Risk_Level" attribute="1" defaultMemberUniqueName="[Table1].[Stock_Risk_Level].[All]" allUniqueName="[Table1].[Stock_Risk_Level].[All]" dimensionUniqueName="[Table1]" displayFolder="" count="0" memberValueDatatype="130" unbalanced="0"/>
    <cacheHierarchy uniqueName="[Table1].[Reorder_Cost_Estimate]" caption="Reorder_Cost_Estimate" attribute="1" defaultMemberUniqueName="[Table1].[Reorder_Cost_Estimate].[All]" allUniqueName="[Table1].[Reorder_Cost_Estimate].[All]" dimensionUniqueName="[Table1]" displayFolder="" count="0" memberValueDatatype="5" unbalanced="0"/>
    <cacheHierarchy uniqueName="[Table1].[Product_Health]" caption="Product_Health" attribute="1" defaultMemberUniqueName="[Table1].[Product_Health].[All]" allUniqueName="[Table1].[Product_Health].[All]" dimensionUniqueName="[Table1]" displayFolder="" count="0" memberValueDatatype="130" unbalanced="0"/>
    <cacheHierarchy uniqueName="[Table_ExternalData_1].[Table1[Date_Received]] (Month Index)]" caption="Table1[Date_Received] (Month Index)" attribute="1" defaultMemberUniqueName="[Table_ExternalData_1].[Table1[Date_Received]] (Month Index)].[All]" allUniqueName="[Table_ExternalData_1].[Table1[Date_Received]] (Month Index)].[All]" dimensionUniqueName="[Table_ExternalData_1]" displayFolder="" count="0" memberValueDatatype="20" unbalanced="0" hidden="1"/>
    <cacheHierarchy uniqueName="[Measures].[Total inv Value]" caption="Total inv Value" measure="1" displayFolder="" measureGroup="Table1" count="0"/>
    <cacheHierarchy uniqueName="[Measures].[Prod Exp Soon]" caption="Prod Exp Soon" measure="1" displayFolder="" measureGroup="Table1" count="0"/>
    <cacheHierarchy uniqueName="[Measures].[High Stock Risk Items]" caption="High Stock Risk Items" measure="1" displayFolder="" measureGroup="Table1" count="0"/>
    <cacheHierarchy uniqueName="[Measures].[Reorder Cost Est]" caption="Reorder Cost Est" measure="1" displayFolder="" measureGroup="Table1" count="0"/>
    <cacheHierarchy uniqueName="[Measures].[Supplier Dependency %]" caption="Supplier Dependency %" measure="1" displayFolder="" measureGroup="Table1" count="0"/>
    <cacheHierarchy uniqueName="[Measures].[Top Supplier Inventory]" caption="Top Supplier Inventory" measure="1" displayFolder="" measureGroup="Table1" count="0"/>
    <cacheHierarchy uniqueName="[Measures].[Est Sales Rev]" caption="Est Sales Rev" measure="1" displayFolder="" measureGroup="Table1" count="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Total_Inventory_Value]" caption="Sum of Total_Inventory_Value" measure="1" displayFolder="" measureGroup="Table1" count="0" hidden="1">
      <extLst>
        <ext xmlns:x15="http://schemas.microsoft.com/office/spreadsheetml/2010/11/main" uri="{B97F6D7D-B522-45F9-BDA1-12C45D357490}">
          <x15:cacheHierarchy aggregatedColumn="55"/>
        </ext>
      </extLst>
    </cacheHierarchy>
    <cacheHierarchy uniqueName="[Measures].[Count of Category_Clean]" caption="Count of Category_Clean" measure="1" displayFolder="" measureGroup="Table1" count="0" hidden="1">
      <extLst>
        <ext xmlns:x15="http://schemas.microsoft.com/office/spreadsheetml/2010/11/main" uri="{B97F6D7D-B522-45F9-BDA1-12C45D357490}">
          <x15:cacheHierarchy aggregatedColumn="37"/>
        </ext>
      </extLst>
    </cacheHierarchy>
    <cacheHierarchy uniqueName="[Measures].[Sum of Estimated_Sales_Revenue]" caption="Sum of Estimated_Sales_Revenue" measure="1" displayFolder="" measureGroup="Table1" count="0" hidden="1">
      <extLst>
        <ext xmlns:x15="http://schemas.microsoft.com/office/spreadsheetml/2010/11/main" uri="{B97F6D7D-B522-45F9-BDA1-12C45D357490}">
          <x15:cacheHierarchy aggregatedColumn="56"/>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33"/>
        </ext>
      </extLst>
    </cacheHierarchy>
    <cacheHierarchy uniqueName="[Measures].[Sum of Table1[Total_Inventory_Value]]]" caption="Sum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Sum of Table1[Estimated_Sales_Revenue]]]" caption="Sum of Table1[Estimated_Sales_Revenue]" measure="1" displayFolder="" measureGroup="Table_ExternalData_1" count="0" hidden="1">
      <extLst>
        <ext xmlns:x15="http://schemas.microsoft.com/office/spreadsheetml/2010/11/main" uri="{B97F6D7D-B522-45F9-BDA1-12C45D357490}">
          <x15:cacheHierarchy aggregatedColumn="23"/>
        </ext>
      </extLst>
    </cacheHierarchy>
    <cacheHierarchy uniqueName="[Measures].[Count of Stock_Risk_Level]" caption="Count of Stock_Risk_Level" measure="1" displayFolder="" measureGroup="Table1" count="0" hidden="1">
      <extLst>
        <ext xmlns:x15="http://schemas.microsoft.com/office/spreadsheetml/2010/11/main" uri="{B97F6D7D-B522-45F9-BDA1-12C45D357490}">
          <x15:cacheHierarchy aggregatedColumn="60"/>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34"/>
        </ext>
      </extLst>
    </cacheHierarchy>
    <cacheHierarchy uniqueName="[Measures].[Count of Expiry_Risk_Level]" caption="Count of Expiry_Risk_Level" measure="1" displayFolder="" measureGroup="Table1" count="0" hidden="1">
      <extLst>
        <ext xmlns:x15="http://schemas.microsoft.com/office/spreadsheetml/2010/11/main" uri="{B97F6D7D-B522-45F9-BDA1-12C45D357490}">
          <x15:cacheHierarchy aggregatedColumn="59"/>
        </ext>
      </extLst>
    </cacheHierarchy>
    <cacheHierarchy uniqueName="[Measures].[Sum of Table1[Reorder_Cost_Estimate]]]" caption="Sum of Table1[Reorder_Cost_Estimate]" measure="1" displayFolder="" measureGroup="Table_ExternalData_1" count="0" hidden="1">
      <extLst>
        <ext xmlns:x15="http://schemas.microsoft.com/office/spreadsheetml/2010/11/main" uri="{B97F6D7D-B522-45F9-BDA1-12C45D357490}">
          <x15:cacheHierarchy aggregatedColumn="28"/>
        </ext>
      </extLst>
    </cacheHierarchy>
    <cacheHierarchy uniqueName="[Measures].[Sum of Inventory_Value]" caption="Sum of Inventory_Value" measure="1" displayFolder="" measureGroup="Table1" count="0" hidden="1">
      <extLst>
        <ext xmlns:x15="http://schemas.microsoft.com/office/spreadsheetml/2010/11/main" uri="{B97F6D7D-B522-45F9-BDA1-12C45D357490}">
          <x15:cacheHierarchy aggregatedColumn="53"/>
        </ext>
      </extLst>
    </cacheHierarchy>
    <cacheHierarchy uniqueName="[Measures].[Sum of Table1[Inventory_Value]]]" caption="Sum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Count of Table1[Inventory_Value]]]" caption="Count of Table1[Inventory_Value]"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Sales_Volume]" caption="Sum of Sales_Volume" measure="1" displayFolder="" measureGroup="Table1" count="0" hidden="1">
      <extLst>
        <ext xmlns:x15="http://schemas.microsoft.com/office/spreadsheetml/2010/11/main" uri="{B97F6D7D-B522-45F9-BDA1-12C45D357490}">
          <x15:cacheHierarchy aggregatedColumn="52"/>
        </ext>
      </extLst>
    </cacheHierarchy>
    <cacheHierarchy uniqueName="[Measures].[Sum of Table1[Sales_Volume]]]" caption="Sum of Table1[Sales_Volum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Table1[Product_Name]]]" caption="Count of Table1[Product_Name]" measure="1" displayFolder="" measureGroup="Table_ExternalData_1" count="0" hidden="1">
      <extLst>
        <ext xmlns:x15="http://schemas.microsoft.com/office/spreadsheetml/2010/11/main" uri="{B97F6D7D-B522-45F9-BDA1-12C45D357490}">
          <x15:cacheHierarchy aggregatedColumn="1"/>
        </ext>
      </extLst>
    </cacheHierarchy>
    <cacheHierarchy uniqueName="[Measures].[Count of Table1[Total_Inventory_Value]]]" caption="Count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Average of Table1[Total_Inventory_Value]]]" caption="Average of Table1[Total_Inventory_Value]"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Table1[Product_Name_Clean]]]" caption="Count of Table1[Product_Name_Clean]" measure="1" displayFolder="" measureGroup="Table_ExternalData_1" count="0" hidden="1">
      <extLst>
        <ext xmlns:x15="http://schemas.microsoft.com/office/spreadsheetml/2010/11/main" uri="{B97F6D7D-B522-45F9-BDA1-12C45D357490}">
          <x15:cacheHierarchy aggregatedColumn="2"/>
        </ext>
      </extLst>
    </cacheHierarchy>
    <cacheHierarchy uniqueName="[Measures].[Count of Table1[Product_ID]]]" caption="Count of Table1[Product_ID]" measure="1" displayFolder="" measureGroup="Table_ExternalData_1" count="0" hidden="1">
      <extLst>
        <ext xmlns:x15="http://schemas.microsoft.com/office/spreadsheetml/2010/11/main" uri="{B97F6D7D-B522-45F9-BDA1-12C45D357490}">
          <x15:cacheHierarchy aggregatedColumn="0"/>
        </ext>
      </extLst>
    </cacheHierarchy>
    <cacheHierarchy uniqueName="[Measures].[Sum of Table1[Stock_Quantity]]]" caption="Sum of Table1[Stock_Quantity]" measure="1" displayFolder="" measureGroup="Table_ExternalData_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499040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9-205-1132"/>
    <s v="Sushi Rice"/>
    <s v="Sushi Rice"/>
    <s v="Grains &amp; Pulses"/>
    <x v="0"/>
    <s v="38-037-1699"/>
    <s v="Jaxnation"/>
    <x v="0"/>
    <n v="22"/>
    <n v="72"/>
    <n v="122"/>
    <s v="Sufficient Stock"/>
    <s v="$4.50 "/>
    <n v="4.5"/>
    <d v="2024-08-16T00:00:00"/>
    <d v="2024-06-29T00:00:00"/>
    <d v="2026-11-28T00:00:00"/>
    <s v="Low"/>
    <x v="0"/>
    <n v="32"/>
    <n v="99"/>
    <s v="Discontinued"/>
    <n v="99"/>
    <n v="144"/>
    <x v="0"/>
    <n v="347"/>
    <x v="0"/>
    <x v="0"/>
    <n v="549"/>
    <x v="0"/>
  </r>
  <r>
    <s v="40-681-9981"/>
    <s v="Arabica Coffee"/>
    <s v="Arabica Coffee"/>
    <s v="Beverages"/>
    <x v="1"/>
    <s v="54-470-2479"/>
    <s v="Feedmix"/>
    <x v="1"/>
    <n v="45"/>
    <n v="77"/>
    <n v="109"/>
    <s v="Sufficient Stock"/>
    <s v="$20.00 "/>
    <n v="20"/>
    <d v="2024-01-11T00:00:00"/>
    <d v="2024-05-29T00:00:00"/>
    <d v="2025-01-07T00:00:00"/>
    <s v="Expired"/>
    <x v="1"/>
    <n v="85"/>
    <n v="900"/>
    <s v="Discontinued"/>
    <n v="900"/>
    <n v="1700"/>
    <x v="0"/>
    <n v="-343"/>
    <x v="1"/>
    <x v="0"/>
    <n v="2180"/>
    <x v="1"/>
  </r>
  <r>
    <s v="06-955-3428"/>
    <s v="Black Rice"/>
    <s v="Black Rice"/>
    <s v="Grains &amp; Pulses"/>
    <x v="0"/>
    <s v="54-031-2945"/>
    <s v="Vinder"/>
    <x v="2"/>
    <n v="30"/>
    <n v="38"/>
    <n v="46"/>
    <s v="Reorder Needed"/>
    <s v="$6.00 "/>
    <n v="6"/>
    <d v="2024-03-08T00:00:00"/>
    <d v="2024-10-06T00:00:00"/>
    <d v="2027-10-14T00:00:00"/>
    <s v="Low"/>
    <x v="2"/>
    <n v="31"/>
    <n v="180"/>
    <s v="Backordered"/>
    <n v="180"/>
    <n v="186"/>
    <x v="0"/>
    <n v="667"/>
    <x v="0"/>
    <x v="0"/>
    <n v="276"/>
    <x v="0"/>
  </r>
  <r>
    <s v="71-594-6552"/>
    <s v="Long Grain Rice"/>
    <s v="Long Grain Rice"/>
    <s v="Grains &amp; Pulses"/>
    <x v="0"/>
    <s v="63-492-7603"/>
    <s v="Brightbean"/>
    <x v="3"/>
    <n v="12"/>
    <n v="59"/>
    <n v="106"/>
    <s v="Reorder Needed"/>
    <s v="$1.50 "/>
    <n v="1.5"/>
    <d v="2024-08-12T00:00:00"/>
    <d v="2025-02-19T00:00:00"/>
    <d v="2025-03-15T00:00:00"/>
    <s v="Expired"/>
    <x v="3"/>
    <n v="95"/>
    <n v="18"/>
    <s v="Active"/>
    <n v="18"/>
    <n v="142.5"/>
    <x v="0"/>
    <n v="-276"/>
    <x v="1"/>
    <x v="0"/>
    <n v="159"/>
    <x v="1"/>
  </r>
  <r>
    <s v="57-437-1828"/>
    <s v="Plum"/>
    <s v="Plum"/>
    <s v="Fruits &amp; Vegetables"/>
    <x v="2"/>
    <s v="54-226-4308"/>
    <s v="Topicstorm"/>
    <x v="4"/>
    <n v="37"/>
    <n v="30"/>
    <n v="23"/>
    <s v="Reorder Needed"/>
    <s v="$4.00 "/>
    <n v="4"/>
    <d v="2024-03-07T00:00:00"/>
    <d v="2024-11-10T00:00:00"/>
    <d v="2026-05-02T00:00:00"/>
    <s v="Low"/>
    <x v="4"/>
    <n v="62"/>
    <n v="148"/>
    <s v="Backordered"/>
    <n v="148"/>
    <n v="248"/>
    <x v="0"/>
    <n v="137"/>
    <x v="0"/>
    <x v="1"/>
    <n v="92"/>
    <x v="2"/>
  </r>
  <r>
    <s v="21-120-6238"/>
    <s v="All-Purpose Flour"/>
    <s v="All-Purpose Flour"/>
    <s v="Grains &amp; Pulses"/>
    <x v="0"/>
    <s v="86-292-4587"/>
    <s v="Dabjam"/>
    <x v="5"/>
    <n v="55"/>
    <n v="33"/>
    <n v="11"/>
    <s v="Sufficient Stock"/>
    <s v="$1.75 "/>
    <n v="1.75"/>
    <d v="2024-03-12T00:00:00"/>
    <d v="2024-05-26T00:00:00"/>
    <d v="2027-11-23T00:00:00"/>
    <s v="Low"/>
    <x v="5"/>
    <n v="34"/>
    <n v="96.25"/>
    <s v="Discontinued"/>
    <n v="96.25"/>
    <n v="59.5"/>
    <x v="1"/>
    <n v="707"/>
    <x v="0"/>
    <x v="1"/>
    <n v="19.25"/>
    <x v="2"/>
  </r>
  <r>
    <s v="71-516-1996"/>
    <s v="Corn Oil"/>
    <s v="Corn Oil"/>
    <s v="Oils &amp; Fats"/>
    <x v="3"/>
    <s v="04-391-7610"/>
    <s v="Tagfeed"/>
    <x v="6"/>
    <n v="96"/>
    <n v="52"/>
    <n v="8"/>
    <s v="Sufficient Stock"/>
    <s v="$2.50 "/>
    <n v="2.5"/>
    <d v="2024-03-18T00:00:00"/>
    <d v="2024-07-05T00:00:00"/>
    <d v="2027-07-31T00:00:00"/>
    <s v="Low"/>
    <x v="6"/>
    <n v="67"/>
    <n v="240"/>
    <s v="Active"/>
    <n v="240"/>
    <n v="167.5"/>
    <x v="1"/>
    <n v="592"/>
    <x v="0"/>
    <x v="1"/>
    <n v="20"/>
    <x v="2"/>
  </r>
  <r>
    <s v="39-629-5554"/>
    <s v="Egg (Goose)"/>
    <s v="Egg (Goose)"/>
    <s v="Dairy"/>
    <x v="4"/>
    <s v="67-679-4930"/>
    <s v="Muxo"/>
    <x v="7"/>
    <n v="44"/>
    <n v="90"/>
    <n v="136"/>
    <s v="Sufficient Stock"/>
    <s v="$2.50 "/>
    <n v="2.5"/>
    <d v="2025-03-02T00:00:00"/>
    <d v="2024-09-04T00:00:00"/>
    <d v="2026-02-15T00:00:00"/>
    <s v="Medium"/>
    <x v="7"/>
    <n v="21"/>
    <n v="110"/>
    <s v="Discontinued"/>
    <n v="110"/>
    <n v="52.5"/>
    <x v="1"/>
    <n v="61"/>
    <x v="0"/>
    <x v="0"/>
    <n v="340"/>
    <x v="0"/>
  </r>
  <r>
    <s v="66-268-8345"/>
    <s v="Greek Yogurt"/>
    <s v="Greek Yogurt"/>
    <s v="Dairy"/>
    <x v="4"/>
    <s v="32-182-1895"/>
    <s v="Thoughtstorm"/>
    <x v="8"/>
    <n v="91"/>
    <n v="84"/>
    <n v="77"/>
    <s v="Sufficient Stock"/>
    <s v="$3.00 "/>
    <n v="3"/>
    <d v="2024-04-12T00:00:00"/>
    <d v="2024-02-06T00:00:00"/>
    <d v="2027-08-03T00:00:00"/>
    <s v="Low"/>
    <x v="8"/>
    <n v="56"/>
    <n v="273"/>
    <s v="Active"/>
    <n v="273"/>
    <n v="168"/>
    <x v="1"/>
    <n v="595"/>
    <x v="0"/>
    <x v="1"/>
    <n v="231"/>
    <x v="2"/>
  </r>
  <r>
    <s v="46-452-9419"/>
    <s v="Egg (Duck)"/>
    <s v="Egg (Duck)"/>
    <s v="Dairy"/>
    <x v="4"/>
    <s v="67-137-4215"/>
    <s v="Wordify"/>
    <x v="9"/>
    <n v="43"/>
    <n v="10"/>
    <n v="0"/>
    <s v="Reorder Needed"/>
    <s v="$1.00 "/>
    <n v="1"/>
    <d v="2024-11-18T00:00:00"/>
    <d v="2024-11-14T00:00:00"/>
    <d v="2025-09-13T00:00:00"/>
    <s v="Expired"/>
    <x v="9"/>
    <n v="27"/>
    <n v="43"/>
    <s v="Active"/>
    <n v="43"/>
    <n v="27"/>
    <x v="1"/>
    <n v="-94"/>
    <x v="1"/>
    <x v="1"/>
    <n v="0"/>
    <x v="1"/>
  </r>
  <r>
    <s v="51-469-4611"/>
    <s v="Long Grain Rice"/>
    <s v="Long Grain Rice"/>
    <s v="Grains &amp; Pulses"/>
    <x v="0"/>
    <s v="62-029-0827"/>
    <s v="Fivebridge"/>
    <x v="10"/>
    <n v="62"/>
    <n v="81"/>
    <n v="100"/>
    <s v="Reorder Needed"/>
    <s v="$1.60 "/>
    <n v="1.6"/>
    <d v="2024-12-18T00:00:00"/>
    <d v="2024-05-24T00:00:00"/>
    <d v="2028-04-11T00:00:00"/>
    <s v="Low"/>
    <x v="10"/>
    <n v="100"/>
    <n v="99.2"/>
    <s v="Discontinued"/>
    <n v="99.2"/>
    <n v="160"/>
    <x v="0"/>
    <n v="847"/>
    <x v="0"/>
    <x v="0"/>
    <n v="160"/>
    <x v="0"/>
  </r>
  <r>
    <s v="42-220-9305"/>
    <s v="White Sugar"/>
    <s v="White Sugar"/>
    <s v="Grains &amp; Pulses"/>
    <x v="0"/>
    <s v="56-092-7992"/>
    <s v="Zooxo"/>
    <x v="11"/>
    <n v="91"/>
    <n v="98"/>
    <n v="105"/>
    <s v="Sufficient Stock"/>
    <s v="$2.00 "/>
    <n v="2"/>
    <d v="2024-10-19T00:00:00"/>
    <d v="2024-11-12T00:00:00"/>
    <d v="2027-08-11T00:00:00"/>
    <s v="Low"/>
    <x v="11"/>
    <n v="100"/>
    <n v="182"/>
    <s v="Backordered"/>
    <n v="182"/>
    <n v="200"/>
    <x v="0"/>
    <n v="603"/>
    <x v="0"/>
    <x v="0"/>
    <n v="210"/>
    <x v="0"/>
  </r>
  <r>
    <s v="75-094-1179"/>
    <s v="Rye Bread"/>
    <s v="Rye Bread"/>
    <s v="Bakery"/>
    <x v="5"/>
    <s v="57-615-0729"/>
    <s v="Vitz"/>
    <x v="12"/>
    <n v="26"/>
    <n v="79"/>
    <n v="132"/>
    <s v="Sufficient Stock"/>
    <s v="$3.00 "/>
    <n v="3"/>
    <d v="2024-12-13T00:00:00"/>
    <d v="2025-09-02T00:00:00"/>
    <d v="2026-07-15T00:00:00"/>
    <s v="Low"/>
    <x v="12"/>
    <n v="47"/>
    <n v="78"/>
    <s v="Discontinued"/>
    <n v="78"/>
    <n v="141"/>
    <x v="0"/>
    <n v="211"/>
    <x v="0"/>
    <x v="0"/>
    <n v="396"/>
    <x v="0"/>
  </r>
  <r>
    <s v="11-073-0189"/>
    <s v="Plum"/>
    <s v="Plum"/>
    <s v="Fruits &amp; Vegetables"/>
    <x v="2"/>
    <s v="75-190-3627"/>
    <s v="Voomm"/>
    <x v="13"/>
    <n v="95"/>
    <n v="50"/>
    <n v="5"/>
    <s v="Reorder Needed"/>
    <s v="$4.00 "/>
    <n v="4"/>
    <d v="2024-05-04T00:00:00"/>
    <d v="2024-09-21T00:00:00"/>
    <d v="2025-05-13T00:00:00"/>
    <s v="Expired"/>
    <x v="13"/>
    <n v="69"/>
    <n v="380"/>
    <s v="Active"/>
    <n v="380"/>
    <n v="276"/>
    <x v="1"/>
    <n v="-217"/>
    <x v="1"/>
    <x v="1"/>
    <n v="20"/>
    <x v="1"/>
  </r>
  <r>
    <s v="22-621-2774"/>
    <s v="Strawberries"/>
    <s v="Strawberries"/>
    <s v="Fruits &amp; Vegetables"/>
    <x v="2"/>
    <s v="70-901-6191"/>
    <s v="Babblestorm"/>
    <x v="14"/>
    <n v="54"/>
    <n v="26"/>
    <n v="0"/>
    <s v="Sufficient Stock"/>
    <s v="$6.00 "/>
    <n v="6"/>
    <d v="2024-11-03T00:00:00"/>
    <d v="2024-06-30T00:00:00"/>
    <d v="2025-08-04T00:00:00"/>
    <s v="Expired"/>
    <x v="14"/>
    <n v="63"/>
    <n v="324"/>
    <s v="Active"/>
    <n v="324"/>
    <n v="378"/>
    <x v="0"/>
    <n v="-134"/>
    <x v="1"/>
    <x v="1"/>
    <n v="0"/>
    <x v="1"/>
  </r>
  <r>
    <s v="39-449-0772"/>
    <s v="Feta Cheese"/>
    <s v="Feta Cheese"/>
    <s v="Dairy"/>
    <x v="4"/>
    <s v="84-504-7617"/>
    <s v="Youfeed"/>
    <x v="15"/>
    <n v="94"/>
    <n v="13"/>
    <n v="0"/>
    <s v="Reorder Needed"/>
    <s v="$7.00 "/>
    <n v="7"/>
    <d v="2024-02-27T00:00:00"/>
    <d v="2024-02-04T00:00:00"/>
    <d v="2026-05-03T00:00:00"/>
    <s v="Low"/>
    <x v="15"/>
    <n v="20"/>
    <n v="658"/>
    <s v="Backordered"/>
    <n v="658"/>
    <n v="140"/>
    <x v="1"/>
    <n v="138"/>
    <x v="0"/>
    <x v="1"/>
    <n v="0"/>
    <x v="2"/>
  </r>
  <r>
    <s v="55-936-2406"/>
    <s v="Bread Flour"/>
    <s v="Bread Flour"/>
    <s v="Grains &amp; Pulses"/>
    <x v="0"/>
    <s v="29-689-5014"/>
    <s v="Mynte"/>
    <x v="16"/>
    <n v="27"/>
    <n v="93"/>
    <n v="159"/>
    <s v="Sufficient Stock"/>
    <s v="$1.50 "/>
    <n v="1.5"/>
    <d v="2024-11-16T00:00:00"/>
    <d v="2024-09-03T00:00:00"/>
    <d v="2026-08-02T00:00:00"/>
    <s v="Low"/>
    <x v="16"/>
    <n v="66"/>
    <n v="40.5"/>
    <s v="Active"/>
    <n v="40.5"/>
    <n v="99"/>
    <x v="0"/>
    <n v="229"/>
    <x v="0"/>
    <x v="0"/>
    <n v="238.5"/>
    <x v="0"/>
  </r>
  <r>
    <s v="82-041-7211"/>
    <s v="Swiss Cheese"/>
    <s v="Swiss Cheese"/>
    <s v="Dairy"/>
    <x v="4"/>
    <s v="03-615-0558"/>
    <s v="Reallinks"/>
    <x v="17"/>
    <n v="49"/>
    <n v="49"/>
    <n v="49"/>
    <s v="Sufficient Stock"/>
    <s v="$8.00 "/>
    <n v="8"/>
    <d v="2024-10-09T00:00:00"/>
    <d v="2024-05-19T00:00:00"/>
    <d v="2026-10-19T00:00:00"/>
    <s v="Low"/>
    <x v="17"/>
    <n v="78"/>
    <n v="392"/>
    <s v="Discontinued"/>
    <n v="392"/>
    <n v="624"/>
    <x v="0"/>
    <n v="307"/>
    <x v="0"/>
    <x v="1"/>
    <n v="392"/>
    <x v="2"/>
  </r>
  <r>
    <s v="48-414-6162"/>
    <s v="Arabica Coffee"/>
    <s v="Arabica Coffee"/>
    <s v="Beverages"/>
    <x v="1"/>
    <s v="10-060-8515"/>
    <s v="Skivee"/>
    <x v="18"/>
    <n v="55"/>
    <n v="93"/>
    <n v="131"/>
    <s v="Sufficient Stock"/>
    <s v="$20.00 "/>
    <n v="20"/>
    <d v="2024-05-29T00:00:00"/>
    <d v="2024-08-11T00:00:00"/>
    <d v="2026-12-24T00:00:00"/>
    <s v="Low"/>
    <x v="18"/>
    <n v="46"/>
    <n v="1100"/>
    <s v="Active"/>
    <n v="1100"/>
    <n v="920"/>
    <x v="1"/>
    <n v="373"/>
    <x v="0"/>
    <x v="0"/>
    <n v="2620"/>
    <x v="0"/>
  </r>
  <r>
    <s v="76-854-0095"/>
    <s v="White Sugar"/>
    <s v="White Sugar"/>
    <s v="Grains &amp; Pulses"/>
    <x v="0"/>
    <s v="38-883-3382"/>
    <s v="Mydeo"/>
    <x v="19"/>
    <n v="65"/>
    <n v="61"/>
    <n v="57"/>
    <s v="Reorder Needed"/>
    <s v="$2.00 "/>
    <n v="2"/>
    <d v="2024-05-31T00:00:00"/>
    <d v="2025-08-02T00:00:00"/>
    <d v="2025-11-28T00:00:00"/>
    <s v="Expired"/>
    <x v="19"/>
    <n v="29"/>
    <n v="130"/>
    <s v="Backordered"/>
    <n v="130"/>
    <n v="58"/>
    <x v="1"/>
    <n v="-18"/>
    <x v="1"/>
    <x v="1"/>
    <n v="114"/>
    <x v="1"/>
  </r>
  <r>
    <s v="25-349-7974"/>
    <s v="Spinach"/>
    <s v="Spinach"/>
    <s v="Fruits &amp; Vegetables"/>
    <x v="2"/>
    <s v="82-737-6019"/>
    <s v="Devshare"/>
    <x v="20"/>
    <n v="72"/>
    <n v="70"/>
    <n v="68"/>
    <s v="Reorder Needed"/>
    <s v="$2.50 "/>
    <n v="2.5"/>
    <d v="2024-07-10T00:00:00"/>
    <d v="2024-05-28T00:00:00"/>
    <d v="2026-01-25T00:00:00"/>
    <s v="Medium"/>
    <x v="20"/>
    <n v="82"/>
    <n v="180"/>
    <s v="Discontinued"/>
    <n v="180"/>
    <n v="205"/>
    <x v="0"/>
    <n v="40"/>
    <x v="0"/>
    <x v="1"/>
    <n v="170"/>
    <x v="2"/>
  </r>
  <r>
    <s v="66-627-9752"/>
    <s v="Trout"/>
    <s v="Trout"/>
    <s v="Seafood"/>
    <x v="6"/>
    <s v="87-839-6400"/>
    <s v="Jabbertype"/>
    <x v="21"/>
    <n v="49"/>
    <n v="73"/>
    <n v="97"/>
    <s v="Sufficient Stock"/>
    <s v="$12.00 "/>
    <n v="12"/>
    <d v="2024-08-17T00:00:00"/>
    <d v="2024-01-10T00:00:00"/>
    <d v="2025-04-02T00:00:00"/>
    <s v="Expired"/>
    <x v="21"/>
    <n v="52"/>
    <n v="588"/>
    <s v="Active"/>
    <n v="588"/>
    <n v="624"/>
    <x v="0"/>
    <n v="-258"/>
    <x v="1"/>
    <x v="0"/>
    <n v="1164"/>
    <x v="1"/>
  </r>
  <r>
    <s v="78-614-4402"/>
    <s v="Green Beans"/>
    <s v="Green Beans"/>
    <s v="Fruits &amp; Vegetables"/>
    <x v="2"/>
    <s v="51-014-4287"/>
    <s v="Gigazoom"/>
    <x v="22"/>
    <n v="81"/>
    <n v="99"/>
    <n v="117"/>
    <s v="Sufficient Stock"/>
    <s v="$2.00 "/>
    <n v="2"/>
    <d v="2024-09-30T00:00:00"/>
    <d v="2025-02-14T00:00:00"/>
    <d v="2026-04-27T00:00:00"/>
    <s v="Low"/>
    <x v="22"/>
    <n v="20"/>
    <n v="162"/>
    <s v="Discontinued"/>
    <n v="162"/>
    <n v="40"/>
    <x v="1"/>
    <n v="132"/>
    <x v="0"/>
    <x v="0"/>
    <n v="234"/>
    <x v="0"/>
  </r>
  <r>
    <s v="67-025-1245"/>
    <s v="Cabbage"/>
    <s v="Cabbage"/>
    <s v="Fruits &amp; Vegetables"/>
    <x v="2"/>
    <s v="28-575-0716"/>
    <s v="Chatterbridge"/>
    <x v="23"/>
    <n v="88"/>
    <n v="46"/>
    <n v="4"/>
    <s v="Reorder Needed"/>
    <s v="$1.00 "/>
    <n v="1"/>
    <d v="2024-09-04T00:00:00"/>
    <d v="2024-06-03T00:00:00"/>
    <d v="2026-10-25T00:00:00"/>
    <s v="Low"/>
    <x v="23"/>
    <n v="73"/>
    <n v="88"/>
    <s v="Active"/>
    <n v="88"/>
    <n v="73"/>
    <x v="1"/>
    <n v="313"/>
    <x v="0"/>
    <x v="1"/>
    <n v="4"/>
    <x v="2"/>
  </r>
  <r>
    <s v="68-418-6724"/>
    <s v="Parmesan Cheese"/>
    <s v="Parmesan Cheese"/>
    <s v="Dairy"/>
    <x v="4"/>
    <s v="75-465-6257"/>
    <s v="Feedspan"/>
    <x v="24"/>
    <n v="63"/>
    <n v="4"/>
    <n v="0"/>
    <s v="Reorder Needed"/>
    <s v="$12.00 "/>
    <n v="12"/>
    <d v="2024-12-21T00:00:00"/>
    <d v="2025-01-13T00:00:00"/>
    <d v="2025-11-08T00:00:00"/>
    <s v="Expired"/>
    <x v="24"/>
    <n v="59"/>
    <n v="756"/>
    <s v="Active"/>
    <n v="756"/>
    <n v="708"/>
    <x v="1"/>
    <n v="-38"/>
    <x v="1"/>
    <x v="1"/>
    <n v="0"/>
    <x v="1"/>
  </r>
  <r>
    <s v="40-795-0753"/>
    <s v="Raw Sugar"/>
    <s v="Raw Sugar"/>
    <s v="Grains &amp; Pulses"/>
    <x v="0"/>
    <s v="47-183-4911"/>
    <s v="Mydo"/>
    <x v="25"/>
    <n v="31"/>
    <n v="43"/>
    <n v="55"/>
    <s v="Reorder Needed"/>
    <s v="$1.50 "/>
    <n v="1.5"/>
    <d v="2024-05-28T00:00:00"/>
    <d v="2025-02-22T00:00:00"/>
    <d v="2027-01-01T00:00:00"/>
    <s v="Low"/>
    <x v="25"/>
    <n v="46"/>
    <n v="46.5"/>
    <s v="Backordered"/>
    <n v="46.5"/>
    <n v="69"/>
    <x v="0"/>
    <n v="381"/>
    <x v="0"/>
    <x v="0"/>
    <n v="82.5"/>
    <x v="0"/>
  </r>
  <r>
    <s v="02-508-3777"/>
    <s v="Egg (Quail)"/>
    <s v="Egg (Quail)"/>
    <s v="Dairy"/>
    <x v="4"/>
    <s v="69-933-2582"/>
    <s v="Realpoint"/>
    <x v="26"/>
    <n v="97"/>
    <n v="88"/>
    <n v="79"/>
    <s v="Sufficient Stock"/>
    <s v="$0.80 "/>
    <n v="0.8"/>
    <d v="2024-05-11T00:00:00"/>
    <d v="2024-07-07T00:00:00"/>
    <d v="2027-02-22T00:00:00"/>
    <s v="Low"/>
    <x v="26"/>
    <n v="97"/>
    <n v="77.600000000000009"/>
    <s v="Discontinued"/>
    <n v="77.600000000000009"/>
    <n v="77.600000000000009"/>
    <x v="0"/>
    <n v="433"/>
    <x v="0"/>
    <x v="1"/>
    <n v="63.2"/>
    <x v="2"/>
  </r>
  <r>
    <s v="79-741-0770"/>
    <s v="Mushrooms"/>
    <s v="Mushrooms"/>
    <s v="Fruits &amp; Vegetables"/>
    <x v="2"/>
    <s v="67-771-7656"/>
    <s v="Photospace"/>
    <x v="27"/>
    <n v="72"/>
    <n v="87"/>
    <n v="102"/>
    <s v="Sufficient Stock"/>
    <s v="$6.00 "/>
    <n v="6"/>
    <d v="2024-06-24T00:00:00"/>
    <d v="2025-02-24T00:00:00"/>
    <d v="2026-12-25T00:00:00"/>
    <s v="Low"/>
    <x v="27"/>
    <n v="94"/>
    <n v="432"/>
    <s v="Active"/>
    <n v="432"/>
    <n v="564"/>
    <x v="0"/>
    <n v="374"/>
    <x v="0"/>
    <x v="0"/>
    <n v="612"/>
    <x v="0"/>
  </r>
  <r>
    <s v="31-211-5803"/>
    <s v="Oatmeal Biscuit"/>
    <s v="Oatmeal Biscuit"/>
    <s v="Bakery"/>
    <x v="5"/>
    <s v="75-503-9347"/>
    <s v="Gigazoom"/>
    <x v="22"/>
    <n v="16"/>
    <n v="9"/>
    <n v="2"/>
    <s v="Reorder Needed"/>
    <s v="$5.00 "/>
    <n v="5"/>
    <d v="2024-07-16T00:00:00"/>
    <d v="2024-08-21T00:00:00"/>
    <d v="2025-07-13T00:00:00"/>
    <s v="Expired"/>
    <x v="28"/>
    <n v="50"/>
    <n v="80"/>
    <s v="Backordered"/>
    <n v="80"/>
    <n v="250"/>
    <x v="0"/>
    <n v="-156"/>
    <x v="1"/>
    <x v="1"/>
    <n v="10"/>
    <x v="1"/>
  </r>
  <r>
    <s v="16-499-5059"/>
    <s v="Pear"/>
    <s v="Pear"/>
    <s v="Fruits &amp; Vegetables"/>
    <x v="2"/>
    <s v="09-090-6360"/>
    <s v="Centizu"/>
    <x v="28"/>
    <n v="77"/>
    <n v="20"/>
    <n v="0"/>
    <s v="Sufficient Stock"/>
    <s v="$4.50 "/>
    <n v="4.5"/>
    <d v="2024-08-18T00:00:00"/>
    <d v="2024-11-19T00:00:00"/>
    <d v="2026-04-19T00:00:00"/>
    <s v="Low"/>
    <x v="29"/>
    <n v="61"/>
    <n v="346.5"/>
    <s v="Discontinued"/>
    <n v="346.5"/>
    <n v="274.5"/>
    <x v="1"/>
    <n v="124"/>
    <x v="0"/>
    <x v="1"/>
    <n v="0"/>
    <x v="2"/>
  </r>
  <r>
    <s v="76-340-4432"/>
    <s v="Cucumber"/>
    <s v="Cucumber"/>
    <s v="Fruits &amp; Vegetables"/>
    <x v="2"/>
    <s v="79-915-4185"/>
    <s v="Brainverse"/>
    <x v="29"/>
    <n v="19"/>
    <n v="36"/>
    <n v="53"/>
    <s v="Reorder Needed"/>
    <s v="$1.75 "/>
    <n v="1.75"/>
    <d v="2024-03-05T00:00:00"/>
    <d v="2024-03-28T00:00:00"/>
    <d v="2027-04-01T00:00:00"/>
    <s v="Low"/>
    <x v="30"/>
    <n v="31"/>
    <n v="33.25"/>
    <s v="Backordered"/>
    <n v="33.25"/>
    <n v="54.25"/>
    <x v="0"/>
    <n v="471"/>
    <x v="0"/>
    <x v="0"/>
    <n v="92.75"/>
    <x v="0"/>
  </r>
  <r>
    <s v="38-732-7667"/>
    <s v="Pineapple"/>
    <s v="Pineapple"/>
    <s v="Fruits &amp; Vegetables"/>
    <x v="2"/>
    <s v="88-663-3393"/>
    <s v="Photojam"/>
    <x v="30"/>
    <n v="18"/>
    <n v="52"/>
    <n v="86"/>
    <s v="Sufficient Stock"/>
    <s v="$3.50 "/>
    <n v="3.5"/>
    <d v="2024-08-23T00:00:00"/>
    <d v="2024-10-13T00:00:00"/>
    <d v="2025-08-25T00:00:00"/>
    <s v="Expired"/>
    <x v="31"/>
    <n v="42"/>
    <n v="63"/>
    <s v="Backordered"/>
    <n v="63"/>
    <n v="147"/>
    <x v="0"/>
    <n v="-113"/>
    <x v="1"/>
    <x v="0"/>
    <n v="301"/>
    <x v="1"/>
  </r>
  <r>
    <s v="04-240-2226"/>
    <s v="Olive Oil"/>
    <s v="Olive Oil"/>
    <s v="Oils &amp; Fats"/>
    <x v="3"/>
    <s v="65-842-6819"/>
    <s v="Kamba"/>
    <x v="31"/>
    <n v="47"/>
    <n v="48"/>
    <n v="49"/>
    <s v="Reorder Needed"/>
    <s v="$6.00 "/>
    <n v="6"/>
    <d v="2024-08-13T00:00:00"/>
    <d v="2024-06-28T00:00:00"/>
    <d v="2027-05-04T00:00:00"/>
    <s v="Low"/>
    <x v="32"/>
    <n v="42"/>
    <n v="282"/>
    <s v="Discontinued"/>
    <n v="282"/>
    <n v="252"/>
    <x v="1"/>
    <n v="504"/>
    <x v="0"/>
    <x v="0"/>
    <n v="294"/>
    <x v="0"/>
  </r>
  <r>
    <s v="79-136-9840"/>
    <s v="Herbal Tea"/>
    <s v="Herbal Tea"/>
    <s v="Beverages"/>
    <x v="1"/>
    <s v="07-809-0926"/>
    <s v="Pixonyx"/>
    <x v="32"/>
    <n v="77"/>
    <n v="45"/>
    <n v="13"/>
    <s v="Reorder Needed"/>
    <s v="$30.00 "/>
    <n v="30"/>
    <d v="2024-05-11T00:00:00"/>
    <d v="2024-08-19T00:00:00"/>
    <d v="2027-06-05T00:00:00"/>
    <s v="Low"/>
    <x v="33"/>
    <n v="25"/>
    <n v="2310"/>
    <s v="Discontinued"/>
    <n v="2310"/>
    <n v="750"/>
    <x v="1"/>
    <n v="536"/>
    <x v="0"/>
    <x v="1"/>
    <n v="390"/>
    <x v="2"/>
  </r>
  <r>
    <s v="73-401-5721"/>
    <s v="Haddock"/>
    <s v="Haddock"/>
    <s v="Seafood"/>
    <x v="6"/>
    <s v="38-622-5251"/>
    <s v="Midel"/>
    <x v="33"/>
    <n v="46"/>
    <n v="28"/>
    <n v="10"/>
    <s v="Reorder Needed"/>
    <s v="$9.00 "/>
    <n v="9"/>
    <d v="2024-05-28T00:00:00"/>
    <d v="2024-10-28T00:00:00"/>
    <d v="2026-02-02T00:00:00"/>
    <s v="Medium"/>
    <x v="34"/>
    <n v="65"/>
    <n v="414"/>
    <s v="Discontinued"/>
    <n v="414"/>
    <n v="585"/>
    <x v="0"/>
    <n v="48"/>
    <x v="0"/>
    <x v="1"/>
    <n v="90"/>
    <x v="2"/>
  </r>
  <r>
    <s v="91-848-0606"/>
    <s v="Onion"/>
    <s v="Onion"/>
    <s v="Fruits &amp; Vegetables"/>
    <x v="2"/>
    <s v="68-836-0350"/>
    <s v="Skyble"/>
    <x v="34"/>
    <n v="39"/>
    <n v="22"/>
    <n v="5"/>
    <s v="Reorder Needed"/>
    <s v="$2.00 "/>
    <n v="2"/>
    <d v="2024-11-06T00:00:00"/>
    <d v="2024-07-23T00:00:00"/>
    <d v="2027-11-20T00:00:00"/>
    <s v="Low"/>
    <x v="35"/>
    <n v="60"/>
    <n v="78"/>
    <s v="Active"/>
    <n v="78"/>
    <n v="120"/>
    <x v="0"/>
    <n v="704"/>
    <x v="0"/>
    <x v="1"/>
    <n v="10"/>
    <x v="2"/>
  </r>
  <r>
    <s v="54-109-8062"/>
    <s v="Sushi Rice"/>
    <s v="Sushi Rice"/>
    <s v="Grains &amp; Pulses"/>
    <x v="0"/>
    <s v="04-726-3363"/>
    <s v="Linklinks"/>
    <x v="35"/>
    <n v="75"/>
    <n v="69"/>
    <n v="63"/>
    <s v="Reorder Needed"/>
    <s v="$4.50 "/>
    <n v="4.5"/>
    <d v="2024-11-07T00:00:00"/>
    <d v="2025-01-19T00:00:00"/>
    <d v="2025-12-05T00:00:00"/>
    <s v="Expired"/>
    <x v="36"/>
    <n v="43"/>
    <n v="337.5"/>
    <s v="Backordered"/>
    <n v="337.5"/>
    <n v="193.5"/>
    <x v="1"/>
    <n v="-11"/>
    <x v="1"/>
    <x v="1"/>
    <n v="283.5"/>
    <x v="1"/>
  </r>
  <r>
    <s v="70-612-2531"/>
    <s v="Pineapple"/>
    <s v="Pineapple"/>
    <s v="Fruits &amp; Vegetables"/>
    <x v="2"/>
    <s v="94-217-4781"/>
    <s v="Flipbug"/>
    <x v="36"/>
    <n v="48"/>
    <n v="48"/>
    <n v="48"/>
    <s v="Sufficient Stock"/>
    <s v="$3.45 "/>
    <n v="3.45"/>
    <d v="2024-03-17T00:00:00"/>
    <d v="2025-01-25T00:00:00"/>
    <d v="2025-06-15T00:00:00"/>
    <s v="Expired"/>
    <x v="37"/>
    <n v="51"/>
    <n v="165.60000000000002"/>
    <s v="Discontinued"/>
    <n v="165.60000000000002"/>
    <n v="175.95000000000002"/>
    <x v="0"/>
    <n v="-184"/>
    <x v="1"/>
    <x v="1"/>
    <n v="165.60000000000002"/>
    <x v="1"/>
  </r>
  <r>
    <s v="26-161-6692"/>
    <s v="Zucchini"/>
    <s v="Zucchini"/>
    <s v="Fruits &amp; Vegetables"/>
    <x v="2"/>
    <s v="61-796-7912"/>
    <s v="Kare"/>
    <x v="37"/>
    <n v="61"/>
    <n v="90"/>
    <n v="119"/>
    <s v="Sufficient Stock"/>
    <s v="$2.50 "/>
    <n v="2.5"/>
    <d v="2024-12-22T00:00:00"/>
    <d v="2024-07-09T00:00:00"/>
    <d v="2027-07-07T00:00:00"/>
    <s v="Low"/>
    <x v="38"/>
    <n v="79"/>
    <n v="152.5"/>
    <s v="Discontinued"/>
    <n v="152.5"/>
    <n v="197.5"/>
    <x v="0"/>
    <n v="568"/>
    <x v="0"/>
    <x v="0"/>
    <n v="297.5"/>
    <x v="0"/>
  </r>
  <r>
    <s v="43-893-5408"/>
    <s v="Short Grain Rice"/>
    <s v="Short Grain Rice"/>
    <s v="Grains &amp; Pulses"/>
    <x v="0"/>
    <s v="25-414-2945"/>
    <s v="Snaptags"/>
    <x v="38"/>
    <n v="60"/>
    <n v="90"/>
    <n v="120"/>
    <s v="Sufficient Stock"/>
    <s v="$3.00 "/>
    <n v="3"/>
    <d v="2025-01-21T00:00:00"/>
    <d v="2024-03-20T00:00:00"/>
    <d v="2025-10-25T00:00:00"/>
    <s v="Expired"/>
    <x v="39"/>
    <n v="47"/>
    <n v="180"/>
    <s v="Discontinued"/>
    <n v="180"/>
    <n v="141"/>
    <x v="1"/>
    <n v="-52"/>
    <x v="1"/>
    <x v="0"/>
    <n v="360"/>
    <x v="1"/>
  </r>
  <r>
    <s v="11-316-8405"/>
    <s v="Mango"/>
    <s v="Mango"/>
    <s v="Fruits &amp; Vegetables"/>
    <x v="2"/>
    <s v="50-918-1373"/>
    <s v="Twitternation"/>
    <x v="39"/>
    <n v="24"/>
    <n v="55"/>
    <n v="86"/>
    <s v="Sufficient Stock"/>
    <s v="$5.00 "/>
    <n v="5"/>
    <d v="2024-04-26T00:00:00"/>
    <d v="2025-02-24T00:00:00"/>
    <d v="2026-04-19T00:00:00"/>
    <s v="Low"/>
    <x v="40"/>
    <n v="39"/>
    <n v="120"/>
    <s v="Discontinued"/>
    <n v="120"/>
    <n v="195"/>
    <x v="0"/>
    <n v="124"/>
    <x v="0"/>
    <x v="0"/>
    <n v="430"/>
    <x v="0"/>
  </r>
  <r>
    <s v="34-086-3222"/>
    <s v="Lemon"/>
    <s v="Lemon"/>
    <s v="Fruits &amp; Vegetables"/>
    <x v="2"/>
    <s v="34-017-9457"/>
    <s v="Layo"/>
    <x v="40"/>
    <n v="12"/>
    <n v="7"/>
    <n v="2"/>
    <s v="Reorder Needed"/>
    <s v="$2.30 "/>
    <n v="2.2999999999999998"/>
    <d v="2024-06-24T00:00:00"/>
    <d v="2024-12-25T00:00:00"/>
    <d v="2025-12-25T00:00:00"/>
    <s v="High"/>
    <x v="41"/>
    <n v="66"/>
    <n v="27.599999999999998"/>
    <s v="Discontinued"/>
    <n v="27.599999999999998"/>
    <n v="151.79999999999998"/>
    <x v="0"/>
    <n v="9"/>
    <x v="2"/>
    <x v="1"/>
    <n v="4.5999999999999996"/>
    <x v="3"/>
  </r>
  <r>
    <s v="21-816-1004"/>
    <s v="Black Coffee"/>
    <s v="Black Coffee"/>
    <s v="Beverages"/>
    <x v="1"/>
    <s v="68-482-4786"/>
    <s v="Realpoint"/>
    <x v="26"/>
    <n v="84"/>
    <n v="13"/>
    <n v="0"/>
    <s v="Reorder Needed"/>
    <s v="$15.00 "/>
    <n v="15"/>
    <d v="2025-01-26T00:00:00"/>
    <d v="2024-04-12T00:00:00"/>
    <d v="2026-08-09T00:00:00"/>
    <s v="Low"/>
    <x v="42"/>
    <n v="25"/>
    <n v="1260"/>
    <s v="Backordered"/>
    <n v="1260"/>
    <n v="375"/>
    <x v="1"/>
    <n v="236"/>
    <x v="0"/>
    <x v="1"/>
    <n v="0"/>
    <x v="2"/>
  </r>
  <r>
    <s v="43-693-2092"/>
    <s v="Butter"/>
    <s v="Butter"/>
    <s v="Dairy"/>
    <x v="4"/>
    <s v="19-469-9841"/>
    <s v="Kayveo"/>
    <x v="41"/>
    <n v="51"/>
    <n v="100"/>
    <n v="149"/>
    <s v="Sufficient Stock"/>
    <s v="$3.00 "/>
    <n v="3"/>
    <d v="2024-04-30T00:00:00"/>
    <d v="2024-10-21T00:00:00"/>
    <d v="2027-08-09T00:00:00"/>
    <s v="Low"/>
    <x v="43"/>
    <n v="40"/>
    <n v="153"/>
    <s v="Discontinued"/>
    <n v="153"/>
    <n v="120"/>
    <x v="1"/>
    <n v="601"/>
    <x v="0"/>
    <x v="0"/>
    <n v="447"/>
    <x v="0"/>
  </r>
  <r>
    <s v="63-270-7076"/>
    <s v="Multigrain Bread"/>
    <s v="Multigrain Bread"/>
    <s v="Bakery"/>
    <x v="5"/>
    <s v="85-532-0172"/>
    <s v="Roombo"/>
    <x v="42"/>
    <n v="65"/>
    <n v="36"/>
    <n v="7"/>
    <s v="Reorder Needed"/>
    <s v="$3.50 "/>
    <n v="3.5"/>
    <d v="2024-04-21T00:00:00"/>
    <d v="2024-12-06T00:00:00"/>
    <d v="2027-04-06T00:00:00"/>
    <s v="Low"/>
    <x v="44"/>
    <n v="32"/>
    <n v="227.5"/>
    <s v="Backordered"/>
    <n v="227.5"/>
    <n v="112"/>
    <x v="1"/>
    <n v="476"/>
    <x v="0"/>
    <x v="1"/>
    <n v="24.5"/>
    <x v="2"/>
  </r>
  <r>
    <s v="90-230-9767"/>
    <s v="Long Grain Rice"/>
    <s v="Long Grain Rice"/>
    <s v="Grains &amp; Pulses"/>
    <x v="0"/>
    <s v="70-515-9048"/>
    <s v="Voonyx"/>
    <x v="43"/>
    <n v="67"/>
    <n v="88"/>
    <n v="109"/>
    <s v="Sufficient Stock"/>
    <s v="$1.50 "/>
    <n v="1.5"/>
    <d v="2024-06-04T00:00:00"/>
    <d v="2024-01-05T00:00:00"/>
    <d v="2027-05-29T00:00:00"/>
    <s v="Low"/>
    <x v="45"/>
    <n v="66"/>
    <n v="100.5"/>
    <s v="Discontinued"/>
    <n v="100.5"/>
    <n v="99"/>
    <x v="1"/>
    <n v="529"/>
    <x v="0"/>
    <x v="0"/>
    <n v="163.5"/>
    <x v="0"/>
  </r>
  <r>
    <s v="05-334-2923"/>
    <s v="Bread Flour"/>
    <s v="Bread Flour"/>
    <s v="Grains &amp; Pulses"/>
    <x v="0"/>
    <s v="41-772-6271"/>
    <s v="Browsezoom"/>
    <x v="44"/>
    <n v="14"/>
    <n v="74"/>
    <n v="134"/>
    <s v="Sufficient Stock"/>
    <s v="$1.50 "/>
    <n v="1.5"/>
    <d v="2024-08-18T00:00:00"/>
    <d v="2024-11-22T00:00:00"/>
    <d v="2025-09-11T00:00:00"/>
    <s v="Expired"/>
    <x v="46"/>
    <n v="37"/>
    <n v="21"/>
    <s v="Discontinued"/>
    <n v="21"/>
    <n v="55.5"/>
    <x v="0"/>
    <n v="-96"/>
    <x v="1"/>
    <x v="0"/>
    <n v="201"/>
    <x v="1"/>
  </r>
  <r>
    <s v="52-481-5224"/>
    <s v="Kiwi"/>
    <s v="Kiwi"/>
    <s v="Fruits &amp; Vegetables"/>
    <x v="2"/>
    <s v="46-382-2024"/>
    <s v="Fiveclub"/>
    <x v="45"/>
    <n v="45"/>
    <n v="24"/>
    <n v="3"/>
    <s v="Reorder Needed"/>
    <s v="$6.00 "/>
    <n v="6"/>
    <d v="2025-01-21T00:00:00"/>
    <d v="2025-07-02T00:00:00"/>
    <d v="2027-01-07T00:00:00"/>
    <s v="Low"/>
    <x v="47"/>
    <n v="44"/>
    <n v="270"/>
    <s v="Backordered"/>
    <n v="270"/>
    <n v="264"/>
    <x v="1"/>
    <n v="387"/>
    <x v="0"/>
    <x v="1"/>
    <n v="18"/>
    <x v="2"/>
  </r>
  <r>
    <s v="11-325-7396"/>
    <s v="Mango"/>
    <s v="Mango"/>
    <s v="Fruits &amp; Vegetables"/>
    <x v="2"/>
    <s v="98-940-7545"/>
    <s v="Skipfire"/>
    <x v="46"/>
    <n v="92"/>
    <n v="46"/>
    <n v="0"/>
    <s v="Sufficient Stock"/>
    <s v="$5.00 "/>
    <n v="5"/>
    <d v="2024-07-28T00:00:00"/>
    <d v="2024-10-18T00:00:00"/>
    <d v="2026-03-05T00:00:00"/>
    <s v="Medium"/>
    <x v="48"/>
    <n v="24"/>
    <n v="460"/>
    <s v="Discontinued"/>
    <n v="460"/>
    <n v="120"/>
    <x v="1"/>
    <n v="79"/>
    <x v="0"/>
    <x v="1"/>
    <n v="0"/>
    <x v="2"/>
  </r>
  <r>
    <s v="70-854-6891"/>
    <s v="Sourdough Bread"/>
    <s v="Sourdough Bread"/>
    <s v="Bakery"/>
    <x v="5"/>
    <s v="79-575-9351"/>
    <s v="Flashspan"/>
    <x v="47"/>
    <n v="41"/>
    <n v="84"/>
    <n v="127"/>
    <s v="Reorder Needed"/>
    <s v="$4.00 "/>
    <n v="4"/>
    <d v="2025-01-28T00:00:00"/>
    <d v="2024-11-28T00:00:00"/>
    <d v="2026-06-04T00:00:00"/>
    <s v="Low"/>
    <x v="49"/>
    <n v="42"/>
    <n v="164"/>
    <s v="Active"/>
    <n v="164"/>
    <n v="168"/>
    <x v="0"/>
    <n v="170"/>
    <x v="0"/>
    <x v="0"/>
    <n v="508"/>
    <x v="0"/>
  </r>
  <r>
    <s v="46-520-1819"/>
    <s v="Short Grain Rice"/>
    <s v="Short Grain Rice"/>
    <s v="Grains &amp; Pulses"/>
    <x v="0"/>
    <s v="10-762-7936"/>
    <s v="Katz"/>
    <x v="48"/>
    <n v="41"/>
    <n v="36"/>
    <n v="31"/>
    <s v="Reorder Needed"/>
    <s v="$4.50 "/>
    <n v="4.5"/>
    <d v="2024-04-07T00:00:00"/>
    <d v="2024-04-10T00:00:00"/>
    <d v="2027-02-10T00:00:00"/>
    <s v="Low"/>
    <x v="50"/>
    <n v="38"/>
    <n v="184.5"/>
    <s v="Backordered"/>
    <n v="184.5"/>
    <n v="171"/>
    <x v="1"/>
    <n v="421"/>
    <x v="0"/>
    <x v="1"/>
    <n v="139.5"/>
    <x v="2"/>
  </r>
  <r>
    <s v="91-105-7317"/>
    <s v="Orange"/>
    <s v="Orange"/>
    <s v="Fruits &amp; Vegetables"/>
    <x v="2"/>
    <s v="84-047-0017"/>
    <s v="Devshare"/>
    <x v="20"/>
    <n v="85"/>
    <n v="45"/>
    <n v="5"/>
    <s v="Reorder Needed"/>
    <s v="$3.00 "/>
    <n v="3"/>
    <d v="2024-03-20T00:00:00"/>
    <d v="2024-12-28T00:00:00"/>
    <d v="2026-08-21T00:00:00"/>
    <s v="Low"/>
    <x v="51"/>
    <n v="95"/>
    <n v="255"/>
    <s v="Discontinued"/>
    <n v="255"/>
    <n v="285"/>
    <x v="0"/>
    <n v="248"/>
    <x v="0"/>
    <x v="1"/>
    <n v="15"/>
    <x v="2"/>
  </r>
  <r>
    <s v="40-751-8635"/>
    <s v="Pineapple"/>
    <s v="Pineapple"/>
    <s v="Fruits &amp; Vegetables"/>
    <x v="2"/>
    <s v="48-878-3021"/>
    <s v="Yamia"/>
    <x v="49"/>
    <n v="44"/>
    <n v="80"/>
    <n v="116"/>
    <s v="Reorder Needed"/>
    <s v="$3.40 "/>
    <n v="3.4"/>
    <d v="2024-08-30T00:00:00"/>
    <d v="2024-10-17T00:00:00"/>
    <d v="2025-04-19T00:00:00"/>
    <s v="Expired"/>
    <x v="52"/>
    <n v="96"/>
    <n v="149.6"/>
    <s v="Discontinued"/>
    <n v="149.6"/>
    <n v="326.39999999999998"/>
    <x v="0"/>
    <n v="-241"/>
    <x v="1"/>
    <x v="0"/>
    <n v="394.4"/>
    <x v="1"/>
  </r>
  <r>
    <s v="02-920-4829"/>
    <s v="White Bread"/>
    <s v="White Bread"/>
    <s v="Bakery"/>
    <x v="5"/>
    <s v="41-587-4864"/>
    <s v="Skyble"/>
    <x v="34"/>
    <n v="92"/>
    <n v="87"/>
    <n v="82"/>
    <s v="Sufficient Stock"/>
    <s v="$2.50 "/>
    <n v="2.5"/>
    <d v="2024-10-19T00:00:00"/>
    <d v="2024-06-14T00:00:00"/>
    <d v="2025-10-05T00:00:00"/>
    <s v="Expired"/>
    <x v="53"/>
    <n v="61"/>
    <n v="230"/>
    <s v="Backordered"/>
    <n v="230"/>
    <n v="152.5"/>
    <x v="1"/>
    <n v="-72"/>
    <x v="1"/>
    <x v="1"/>
    <n v="205"/>
    <x v="1"/>
  </r>
  <r>
    <s v="36-918-2937"/>
    <s v="Green Coffee"/>
    <s v="Green Coffee"/>
    <s v="Beverages"/>
    <x v="1"/>
    <s v="53-844-0478"/>
    <s v="Kwinu"/>
    <x v="50"/>
    <n v="62"/>
    <n v="89"/>
    <n v="116"/>
    <s v="Sufficient Stock"/>
    <s v="$12.00 "/>
    <n v="12"/>
    <d v="2024-12-03T00:00:00"/>
    <d v="2025-12-02T00:00:00"/>
    <d v="2025-09-29T00:00:00"/>
    <s v="Expired"/>
    <x v="54"/>
    <n v="35"/>
    <n v="744"/>
    <s v="Active"/>
    <n v="744"/>
    <n v="420"/>
    <x v="1"/>
    <n v="-78"/>
    <x v="1"/>
    <x v="0"/>
    <n v="1392"/>
    <x v="1"/>
  </r>
  <r>
    <s v="68-761-6907"/>
    <s v="Zucchini"/>
    <s v="Zucchini"/>
    <s v="Fruits &amp; Vegetables"/>
    <x v="2"/>
    <s v="31-199-3683"/>
    <s v="Brainverse"/>
    <x v="29"/>
    <n v="26"/>
    <n v="18"/>
    <n v="10"/>
    <s v="Reorder Needed"/>
    <s v="$2.50 "/>
    <n v="2.5"/>
    <d v="2024-07-28T00:00:00"/>
    <d v="2024-07-21T00:00:00"/>
    <d v="2028-03-16T00:00:00"/>
    <s v="Low"/>
    <x v="55"/>
    <n v="57"/>
    <n v="65"/>
    <s v="Discontinued"/>
    <n v="65"/>
    <n v="142.5"/>
    <x v="0"/>
    <n v="821"/>
    <x v="0"/>
    <x v="1"/>
    <n v="25"/>
    <x v="2"/>
  </r>
  <r>
    <s v="69-468-5468"/>
    <s v="Sourdough Bread"/>
    <s v="Sourdough Bread"/>
    <s v="Bakery"/>
    <x v="5"/>
    <s v="37-099-6976"/>
    <s v="Vinte"/>
    <x v="51"/>
    <n v="59"/>
    <n v="78"/>
    <n v="97"/>
    <s v="Sufficient Stock"/>
    <s v="$4.50 "/>
    <n v="4.5"/>
    <d v="2024-03-11T00:00:00"/>
    <d v="2024-10-06T00:00:00"/>
    <d v="2026-12-12T00:00:00"/>
    <s v="Low"/>
    <x v="56"/>
    <n v="32"/>
    <n v="265.5"/>
    <s v="Active"/>
    <n v="265.5"/>
    <n v="144"/>
    <x v="1"/>
    <n v="361"/>
    <x v="0"/>
    <x v="0"/>
    <n v="436.5"/>
    <x v="0"/>
  </r>
  <r>
    <s v="27-635-8394"/>
    <s v="Orange"/>
    <s v="Orange"/>
    <s v="Fruits &amp; Vegetables"/>
    <x v="2"/>
    <s v="87-893-6089"/>
    <s v="Twitterwire"/>
    <x v="52"/>
    <n v="88"/>
    <n v="37"/>
    <n v="0"/>
    <s v="Reorder Needed"/>
    <s v="$2.90 "/>
    <n v="2.9"/>
    <d v="2025-03-02T00:00:00"/>
    <d v="2024-11-13T00:00:00"/>
    <d v="2026-02-17T00:00:00"/>
    <s v="Medium"/>
    <x v="57"/>
    <n v="63"/>
    <n v="255.2"/>
    <s v="Discontinued"/>
    <n v="255.2"/>
    <n v="182.7"/>
    <x v="1"/>
    <n v="63"/>
    <x v="0"/>
    <x v="1"/>
    <n v="0"/>
    <x v="2"/>
  </r>
  <r>
    <s v="41-729-5410"/>
    <s v="Sardines"/>
    <s v="Sardines"/>
    <s v="Seafood"/>
    <x v="6"/>
    <s v="71-727-8611"/>
    <s v="Ntag"/>
    <x v="53"/>
    <n v="91"/>
    <n v="59"/>
    <n v="27"/>
    <s v="Sufficient Stock"/>
    <s v="$6.00 "/>
    <n v="6"/>
    <d v="2024-10-23T00:00:00"/>
    <d v="2024-05-04T00:00:00"/>
    <d v="2026-12-18T00:00:00"/>
    <s v="Low"/>
    <x v="58"/>
    <n v="30"/>
    <n v="546"/>
    <s v="Active"/>
    <n v="546"/>
    <n v="180"/>
    <x v="1"/>
    <n v="367"/>
    <x v="0"/>
    <x v="1"/>
    <n v="162"/>
    <x v="2"/>
  </r>
  <r>
    <s v="33-335-9140"/>
    <s v="Olive Oil"/>
    <s v="Olive Oil"/>
    <s v="Oils &amp; Fats"/>
    <x v="3"/>
    <s v="08-209-1598"/>
    <s v="Blogspan"/>
    <x v="54"/>
    <n v="28"/>
    <n v="17"/>
    <n v="6"/>
    <s v="Reorder Needed"/>
    <s v="$6.00 "/>
    <n v="6"/>
    <d v="2024-10-24T00:00:00"/>
    <d v="2024-08-20T00:00:00"/>
    <d v="2025-04-01T00:00:00"/>
    <s v="Expired"/>
    <x v="59"/>
    <n v="38"/>
    <n v="168"/>
    <s v="Active"/>
    <n v="168"/>
    <n v="228"/>
    <x v="0"/>
    <n v="-259"/>
    <x v="1"/>
    <x v="1"/>
    <n v="36"/>
    <x v="1"/>
  </r>
  <r>
    <s v="11-581-9869"/>
    <s v="Carrot"/>
    <s v="Carrot"/>
    <s v="Fruits &amp; Vegetables"/>
    <x v="2"/>
    <s v="22-867-3079"/>
    <s v="Avaveo"/>
    <x v="55"/>
    <n v="51"/>
    <n v="60"/>
    <n v="69"/>
    <s v="Reorder Needed"/>
    <s v="$1.50 "/>
    <n v="1.5"/>
    <d v="2024-01-05T00:00:00"/>
    <d v="2024-12-12T00:00:00"/>
    <d v="2026-03-09T00:00:00"/>
    <s v="Medium"/>
    <x v="60"/>
    <n v="44"/>
    <n v="76.5"/>
    <s v="Discontinued"/>
    <n v="76.5"/>
    <n v="66"/>
    <x v="1"/>
    <n v="83"/>
    <x v="0"/>
    <x v="0"/>
    <n v="103.5"/>
    <x v="0"/>
  </r>
  <r>
    <s v="78-237-0277"/>
    <s v="Black Tea"/>
    <s v="Black Tea"/>
    <s v="Beverages"/>
    <x v="1"/>
    <s v="50-314-5433"/>
    <s v="Brainbox"/>
    <x v="56"/>
    <n v="46"/>
    <n v="27"/>
    <n v="8"/>
    <s v="Reorder Needed"/>
    <s v="$5.00 "/>
    <n v="5"/>
    <d v="2024-09-15T00:00:00"/>
    <d v="2024-09-23T00:00:00"/>
    <d v="2025-06-23T00:00:00"/>
    <s v="Expired"/>
    <x v="61"/>
    <n v="64"/>
    <n v="230"/>
    <s v="Active"/>
    <n v="230"/>
    <n v="320"/>
    <x v="0"/>
    <n v="-176"/>
    <x v="1"/>
    <x v="1"/>
    <n v="40"/>
    <x v="1"/>
  </r>
  <r>
    <s v="75-152-8731"/>
    <s v="Pear"/>
    <s v="Pear"/>
    <s v="Fruits &amp; Vegetables"/>
    <x v="2"/>
    <s v="05-593-1927"/>
    <s v="Voonix"/>
    <x v="57"/>
    <n v="82"/>
    <n v="65"/>
    <n v="48"/>
    <s v="Reorder Needed"/>
    <s v="$4.45 "/>
    <n v="4.45"/>
    <d v="2024-11-04T00:00:00"/>
    <d v="2024-12-11T00:00:00"/>
    <d v="2025-06-15T00:00:00"/>
    <s v="Expired"/>
    <x v="62"/>
    <n v="30"/>
    <n v="364.90000000000003"/>
    <s v="Backordered"/>
    <n v="364.90000000000003"/>
    <n v="133.5"/>
    <x v="1"/>
    <n v="-184"/>
    <x v="1"/>
    <x v="1"/>
    <n v="213.60000000000002"/>
    <x v="1"/>
  </r>
  <r>
    <s v="65-718-0492"/>
    <s v="Olive Oil"/>
    <s v="Olive Oil"/>
    <s v="Oils &amp; Fats"/>
    <x v="3"/>
    <s v="91-492-8216"/>
    <s v="Midel"/>
    <x v="33"/>
    <n v="100"/>
    <n v="92"/>
    <n v="84"/>
    <s v="Sufficient Stock"/>
    <s v="$6.00 "/>
    <n v="6"/>
    <d v="2024-05-05T00:00:00"/>
    <d v="2025-01-23T00:00:00"/>
    <d v="2026-06-21T00:00:00"/>
    <s v="Low"/>
    <x v="63"/>
    <n v="84"/>
    <n v="600"/>
    <s v="Active"/>
    <n v="600"/>
    <n v="504"/>
    <x v="1"/>
    <n v="187"/>
    <x v="0"/>
    <x v="1"/>
    <n v="504"/>
    <x v="2"/>
  </r>
  <r>
    <s v="55-697-5242"/>
    <s v="Ricotta Cheese"/>
    <s v="Ricotta Cheese"/>
    <s v="Dairy"/>
    <x v="4"/>
    <s v="74-726-0855"/>
    <s v="Shufflebeat"/>
    <x v="58"/>
    <n v="51"/>
    <n v="53"/>
    <n v="55"/>
    <s v="Reorder Needed"/>
    <s v="$6.00 "/>
    <n v="6"/>
    <d v="2025-01-31T00:00:00"/>
    <d v="2024-06-30T00:00:00"/>
    <d v="2027-04-10T00:00:00"/>
    <s v="Low"/>
    <x v="64"/>
    <n v="54"/>
    <n v="306"/>
    <s v="Discontinued"/>
    <n v="306"/>
    <n v="324"/>
    <x v="0"/>
    <n v="480"/>
    <x v="0"/>
    <x v="0"/>
    <n v="330"/>
    <x v="0"/>
  </r>
  <r>
    <s v="14-844-4138"/>
    <s v="Black Coffee"/>
    <s v="Black Coffee"/>
    <s v="Beverages"/>
    <x v="1"/>
    <s v="90-534-2165"/>
    <s v="Flipbug"/>
    <x v="36"/>
    <n v="61"/>
    <n v="43"/>
    <n v="25"/>
    <s v="Sufficient Stock"/>
    <s v="$15.00 "/>
    <n v="15"/>
    <d v="2025-03-02T00:00:00"/>
    <d v="2024-10-25T00:00:00"/>
    <d v="2026-09-04T00:00:00"/>
    <s v="Low"/>
    <x v="65"/>
    <n v="67"/>
    <n v="915"/>
    <s v="Discontinued"/>
    <n v="915"/>
    <n v="1005"/>
    <x v="0"/>
    <n v="262"/>
    <x v="0"/>
    <x v="1"/>
    <n v="375"/>
    <x v="2"/>
  </r>
  <r>
    <s v="20-225-3930"/>
    <s v="White Tea"/>
    <s v="White Tea"/>
    <s v="Beverages"/>
    <x v="1"/>
    <s v="73-069-2753"/>
    <s v="Skipstorm"/>
    <x v="59"/>
    <n v="99"/>
    <n v="87"/>
    <n v="75"/>
    <s v="Sufficient Stock"/>
    <s v="$25.00 "/>
    <n v="25"/>
    <d v="2024-08-12T00:00:00"/>
    <d v="2024-02-29T00:00:00"/>
    <d v="2026-07-15T00:00:00"/>
    <s v="Low"/>
    <x v="66"/>
    <n v="93"/>
    <n v="2475"/>
    <s v="Active"/>
    <n v="2475"/>
    <n v="2325"/>
    <x v="1"/>
    <n v="211"/>
    <x v="0"/>
    <x v="1"/>
    <n v="1875"/>
    <x v="2"/>
  </r>
  <r>
    <s v="66-993-4234"/>
    <s v="Cucumber"/>
    <s v="Cucumber"/>
    <s v="Fruits &amp; Vegetables"/>
    <x v="2"/>
    <s v="15-852-0491"/>
    <s v="Gigazoom"/>
    <x v="22"/>
    <n v="13"/>
    <n v="60"/>
    <n v="107"/>
    <s v="Reorder Needed"/>
    <s v="$1.80 "/>
    <n v="1.8"/>
    <d v="2024-07-18T00:00:00"/>
    <d v="2025-01-16T00:00:00"/>
    <d v="2027-02-16T00:00:00"/>
    <s v="Low"/>
    <x v="67"/>
    <n v="44"/>
    <n v="23.400000000000002"/>
    <s v="Backordered"/>
    <n v="23.400000000000002"/>
    <n v="79.2"/>
    <x v="0"/>
    <n v="427"/>
    <x v="0"/>
    <x v="0"/>
    <n v="192.6"/>
    <x v="0"/>
  </r>
  <r>
    <s v="87-762-1317"/>
    <s v="Mozzarella Cheese"/>
    <s v="Mozzarella Cheese"/>
    <s v="Dairy"/>
    <x v="4"/>
    <s v="58-474-3510"/>
    <s v="Dazzlesphere"/>
    <x v="60"/>
    <n v="45"/>
    <n v="63"/>
    <n v="81"/>
    <s v="Reorder Needed"/>
    <s v="$7.00 "/>
    <n v="7"/>
    <d v="2025-01-28T00:00:00"/>
    <d v="2024-11-20T00:00:00"/>
    <d v="2026-02-13T00:00:00"/>
    <s v="Medium"/>
    <x v="68"/>
    <n v="83"/>
    <n v="315"/>
    <s v="Discontinued"/>
    <n v="315"/>
    <n v="581"/>
    <x v="0"/>
    <n v="59"/>
    <x v="0"/>
    <x v="0"/>
    <n v="567"/>
    <x v="0"/>
  </r>
  <r>
    <s v="81-844-2979"/>
    <s v="Broccoli"/>
    <s v="Broccoli"/>
    <s v="Fruits &amp; Vegetables"/>
    <x v="2"/>
    <s v="02-575-7332"/>
    <s v="Realblab"/>
    <x v="61"/>
    <n v="73"/>
    <n v="87"/>
    <n v="101"/>
    <s v="Sufficient Stock"/>
    <s v="$4.00 "/>
    <n v="4"/>
    <d v="2024-09-24T00:00:00"/>
    <d v="2025-01-15T00:00:00"/>
    <d v="2026-05-21T00:00:00"/>
    <s v="Low"/>
    <x v="69"/>
    <n v="47"/>
    <n v="292"/>
    <s v="Discontinued"/>
    <n v="292"/>
    <n v="188"/>
    <x v="1"/>
    <n v="156"/>
    <x v="0"/>
    <x v="0"/>
    <n v="404"/>
    <x v="0"/>
  </r>
  <r>
    <s v="44-408-7594"/>
    <s v="Eggplant"/>
    <s v="Eggplant"/>
    <s v="Fruits &amp; Vegetables"/>
    <x v="2"/>
    <s v="08-828-3804"/>
    <s v="Eire"/>
    <x v="62"/>
    <n v="39"/>
    <n v="21"/>
    <n v="3"/>
    <s v="Sufficient Stock"/>
    <s v="$3.00 "/>
    <n v="3"/>
    <d v="2024-11-24T00:00:00"/>
    <d v="2024-01-05T00:00:00"/>
    <d v="2026-02-07T00:00:00"/>
    <s v="Medium"/>
    <x v="70"/>
    <n v="51"/>
    <n v="117"/>
    <s v="Backordered"/>
    <n v="117"/>
    <n v="153"/>
    <x v="0"/>
    <n v="53"/>
    <x v="0"/>
    <x v="1"/>
    <n v="9"/>
    <x v="2"/>
  </r>
  <r>
    <s v="26-010-9519"/>
    <s v="Trout"/>
    <s v="Trout"/>
    <s v="Seafood"/>
    <x v="6"/>
    <s v="28-837-4164"/>
    <s v="Blogtag"/>
    <x v="63"/>
    <n v="29"/>
    <n v="72"/>
    <n v="115"/>
    <s v="Reorder Needed"/>
    <s v="$12.00 "/>
    <n v="12"/>
    <d v="2024-03-05T00:00:00"/>
    <d v="2024-11-26T00:00:00"/>
    <d v="2028-04-07T00:00:00"/>
    <s v="Low"/>
    <x v="71"/>
    <n v="85"/>
    <n v="348"/>
    <s v="Active"/>
    <n v="348"/>
    <n v="1020"/>
    <x v="0"/>
    <n v="843"/>
    <x v="0"/>
    <x v="0"/>
    <n v="1380"/>
    <x v="0"/>
  </r>
  <r>
    <s v="65-464-5070"/>
    <s v="Heavy Cream"/>
    <s v="Heavy Cream"/>
    <s v="Dairy"/>
    <x v="4"/>
    <s v="01-517-7793"/>
    <s v="Ntags"/>
    <x v="64"/>
    <n v="12"/>
    <n v="60"/>
    <n v="108"/>
    <s v="Reorder Needed"/>
    <s v="$4.00 "/>
    <n v="4"/>
    <d v="2025-03-02T00:00:00"/>
    <d v="2024-03-16T00:00:00"/>
    <d v="2026-04-21T00:00:00"/>
    <s v="Low"/>
    <x v="72"/>
    <n v="20"/>
    <n v="48"/>
    <s v="Discontinued"/>
    <n v="48"/>
    <n v="80"/>
    <x v="0"/>
    <n v="126"/>
    <x v="0"/>
    <x v="0"/>
    <n v="432"/>
    <x v="0"/>
  </r>
  <r>
    <s v="07-970-9352"/>
    <s v="Bell Pepper"/>
    <s v="Bell Pepper"/>
    <s v="Fruits &amp; Vegetables"/>
    <x v="2"/>
    <s v="14-724-4622"/>
    <s v="Tagtune"/>
    <x v="65"/>
    <n v="96"/>
    <n v="33"/>
    <n v="0"/>
    <s v="Reorder Needed"/>
    <s v="$4.45 "/>
    <n v="4.45"/>
    <d v="2024-10-03T00:00:00"/>
    <d v="2024-05-16T00:00:00"/>
    <d v="2026-08-21T00:00:00"/>
    <s v="Low"/>
    <x v="73"/>
    <n v="74"/>
    <n v="427.20000000000005"/>
    <s v="Active"/>
    <n v="427.20000000000005"/>
    <n v="329.3"/>
    <x v="1"/>
    <n v="248"/>
    <x v="0"/>
    <x v="1"/>
    <n v="0"/>
    <x v="2"/>
  </r>
  <r>
    <s v="88-746-9468"/>
    <s v="Onion"/>
    <s v="Onion"/>
    <s v="Fruits &amp; Vegetables"/>
    <x v="2"/>
    <s v="06-159-1957"/>
    <s v="Skiba"/>
    <x v="66"/>
    <n v="35"/>
    <n v="92"/>
    <n v="149"/>
    <s v="Sufficient Stock"/>
    <s v="$2.00 "/>
    <n v="2"/>
    <d v="2024-11-25T00:00:00"/>
    <d v="2025-03-02T00:00:00"/>
    <d v="2027-06-12T00:00:00"/>
    <s v="Low"/>
    <x v="74"/>
    <n v="76"/>
    <n v="70"/>
    <s v="Active"/>
    <n v="70"/>
    <n v="152"/>
    <x v="0"/>
    <n v="543"/>
    <x v="0"/>
    <x v="0"/>
    <n v="298"/>
    <x v="0"/>
  </r>
  <r>
    <s v="06-336-5482"/>
    <s v="Sardines"/>
    <s v="Sardines"/>
    <s v="Seafood"/>
    <x v="6"/>
    <s v="99-784-4391"/>
    <s v="Voolia"/>
    <x v="67"/>
    <n v="89"/>
    <n v="34"/>
    <n v="0"/>
    <s v="Sufficient Stock"/>
    <s v="$6.00 "/>
    <n v="6"/>
    <d v="2024-12-31T00:00:00"/>
    <d v="2024-08-03T00:00:00"/>
    <d v="2025-03-23T00:00:00"/>
    <s v="Expired"/>
    <x v="75"/>
    <n v="60"/>
    <n v="534"/>
    <s v="Discontinued"/>
    <n v="534"/>
    <n v="360"/>
    <x v="1"/>
    <n v="-268"/>
    <x v="1"/>
    <x v="1"/>
    <n v="0"/>
    <x v="1"/>
  </r>
  <r>
    <s v="03-276-3931"/>
    <s v="Mango"/>
    <s v="Mango"/>
    <s v="Fruits &amp; Vegetables"/>
    <x v="2"/>
    <s v="42-224-8186"/>
    <s v="Oyoloo"/>
    <x v="68"/>
    <n v="60"/>
    <n v="36"/>
    <n v="12"/>
    <s v="Sufficient Stock"/>
    <s v="$4.50 "/>
    <n v="4.5"/>
    <d v="2024-06-30T00:00:00"/>
    <d v="2024-09-18T00:00:00"/>
    <d v="2027-05-11T00:00:00"/>
    <s v="Low"/>
    <x v="76"/>
    <n v="26"/>
    <n v="270"/>
    <s v="Active"/>
    <n v="270"/>
    <n v="117"/>
    <x v="1"/>
    <n v="511"/>
    <x v="0"/>
    <x v="1"/>
    <n v="54"/>
    <x v="2"/>
  </r>
  <r>
    <s v="39-232-5341"/>
    <s v="Arborio Rice"/>
    <s v="Arborio Rice"/>
    <s v="Grains &amp; Pulses"/>
    <x v="0"/>
    <s v="23-319-2681"/>
    <s v="Feedmix"/>
    <x v="1"/>
    <n v="20"/>
    <n v="34"/>
    <n v="48"/>
    <s v="Reorder Needed"/>
    <s v="$4.50 "/>
    <n v="4.5"/>
    <d v="2024-09-21T00:00:00"/>
    <d v="2024-10-24T00:00:00"/>
    <d v="2025-12-27T00:00:00"/>
    <s v="High"/>
    <x v="77"/>
    <n v="50"/>
    <n v="90"/>
    <s v="Discontinued"/>
    <n v="90"/>
    <n v="225"/>
    <x v="0"/>
    <n v="11"/>
    <x v="2"/>
    <x v="0"/>
    <n v="216"/>
    <x v="3"/>
  </r>
  <r>
    <s v="12-239-9399"/>
    <s v="Potato"/>
    <s v="Potato"/>
    <s v="Fruits &amp; Vegetables"/>
    <x v="2"/>
    <s v="53-584-1853"/>
    <s v="Tagtune"/>
    <x v="65"/>
    <n v="28"/>
    <n v="40"/>
    <n v="52"/>
    <s v="Sufficient Stock"/>
    <s v="$1.20 "/>
    <n v="1.2"/>
    <d v="2024-12-14T00:00:00"/>
    <d v="2024-07-29T00:00:00"/>
    <d v="2026-09-07T00:00:00"/>
    <s v="Low"/>
    <x v="78"/>
    <n v="30"/>
    <n v="33.6"/>
    <s v="Active"/>
    <n v="33.6"/>
    <n v="36"/>
    <x v="0"/>
    <n v="265"/>
    <x v="0"/>
    <x v="0"/>
    <n v="62.4"/>
    <x v="0"/>
  </r>
  <r>
    <s v="75-080-4909"/>
    <s v="Corn Oil"/>
    <s v="Corn Oil"/>
    <s v="Oils &amp; Fats"/>
    <x v="3"/>
    <s v="34-726-5887"/>
    <s v="Tagopia"/>
    <x v="69"/>
    <n v="20"/>
    <n v="55"/>
    <n v="90"/>
    <s v="Sufficient Stock"/>
    <s v="$2.50 "/>
    <n v="2.5"/>
    <d v="2024-09-12T00:00:00"/>
    <d v="2024-12-04T00:00:00"/>
    <d v="2025-08-02T00:00:00"/>
    <s v="Expired"/>
    <x v="79"/>
    <n v="86"/>
    <n v="50"/>
    <s v="Backordered"/>
    <n v="50"/>
    <n v="215"/>
    <x v="0"/>
    <n v="-136"/>
    <x v="1"/>
    <x v="0"/>
    <n v="225"/>
    <x v="1"/>
  </r>
  <r>
    <s v="70-815-4015"/>
    <s v="Butter Biscuit"/>
    <s v="Butter Biscuit"/>
    <s v="Bakery"/>
    <x v="5"/>
    <s v="89-134-9717"/>
    <s v="Ozu"/>
    <x v="70"/>
    <n v="38"/>
    <n v="93"/>
    <n v="148"/>
    <s v="Sufficient Stock"/>
    <s v="$6.00 "/>
    <n v="6"/>
    <d v="2024-10-12T00:00:00"/>
    <d v="2024-07-15T00:00:00"/>
    <d v="2027-06-07T00:00:00"/>
    <s v="Low"/>
    <x v="80"/>
    <n v="67"/>
    <n v="228"/>
    <s v="Active"/>
    <n v="228"/>
    <n v="402"/>
    <x v="0"/>
    <n v="538"/>
    <x v="0"/>
    <x v="0"/>
    <n v="888"/>
    <x v="0"/>
  </r>
  <r>
    <s v="11-032-9778"/>
    <s v="Peas"/>
    <s v="Peas"/>
    <s v="Fruits &amp; Vegetables"/>
    <x v="2"/>
    <s v="42-380-8881"/>
    <s v="Edgepulse"/>
    <x v="71"/>
    <n v="99"/>
    <n v="1"/>
    <n v="0"/>
    <s v="Reorder Needed"/>
    <s v="$3.00 "/>
    <n v="3"/>
    <d v="2024-12-13T00:00:00"/>
    <d v="2025-01-27T00:00:00"/>
    <d v="2026-06-19T00:00:00"/>
    <s v="Low"/>
    <x v="81"/>
    <n v="50"/>
    <n v="297"/>
    <s v="Backordered"/>
    <n v="297"/>
    <n v="150"/>
    <x v="1"/>
    <n v="185"/>
    <x v="0"/>
    <x v="1"/>
    <n v="0"/>
    <x v="2"/>
  </r>
  <r>
    <s v="54-374-9986"/>
    <s v="Cream"/>
    <s v="Cream"/>
    <s v="Dairy"/>
    <x v="4"/>
    <s v="33-818-4917"/>
    <s v="Oyondu"/>
    <x v="72"/>
    <n v="92"/>
    <n v="52"/>
    <n v="12"/>
    <s v="Reorder Needed"/>
    <s v="$2.50 "/>
    <n v="2.5"/>
    <d v="2024-03-06T00:00:00"/>
    <d v="2024-10-22T00:00:00"/>
    <d v="2025-11-15T00:00:00"/>
    <s v="Expired"/>
    <x v="82"/>
    <n v="72"/>
    <n v="230"/>
    <s v="Discontinued"/>
    <n v="230"/>
    <n v="180"/>
    <x v="1"/>
    <n v="-31"/>
    <x v="1"/>
    <x v="1"/>
    <n v="30"/>
    <x v="1"/>
  </r>
  <r>
    <s v="77-312-6317"/>
    <s v="Spinach"/>
    <s v="Spinach"/>
    <s v="Fruits &amp; Vegetables"/>
    <x v="2"/>
    <s v="12-950-4397"/>
    <s v="Abatz"/>
    <x v="73"/>
    <n v="41"/>
    <n v="29"/>
    <n v="17"/>
    <s v="Reorder Needed"/>
    <s v="$2.40 "/>
    <n v="2.4"/>
    <d v="2024-02-26T00:00:00"/>
    <d v="2024-09-13T00:00:00"/>
    <d v="2025-08-17T00:00:00"/>
    <s v="Expired"/>
    <x v="83"/>
    <n v="59"/>
    <n v="98.399999999999991"/>
    <s v="Discontinued"/>
    <n v="98.399999999999991"/>
    <n v="141.6"/>
    <x v="0"/>
    <n v="-121"/>
    <x v="1"/>
    <x v="1"/>
    <n v="40.799999999999997"/>
    <x v="1"/>
  </r>
  <r>
    <s v="13-844-2178"/>
    <s v="Sardines"/>
    <s v="Sardines"/>
    <s v="Seafood"/>
    <x v="6"/>
    <s v="66-832-1802"/>
    <s v="Browsetype"/>
    <x v="74"/>
    <n v="44"/>
    <n v="67"/>
    <n v="90"/>
    <s v="Sufficient Stock"/>
    <s v="$6.00 "/>
    <n v="6"/>
    <d v="2024-05-09T00:00:00"/>
    <d v="2024-09-21T00:00:00"/>
    <d v="2025-07-05T00:00:00"/>
    <s v="Expired"/>
    <x v="84"/>
    <n v="90"/>
    <n v="264"/>
    <s v="Active"/>
    <n v="264"/>
    <n v="540"/>
    <x v="0"/>
    <n v="-164"/>
    <x v="1"/>
    <x v="0"/>
    <n v="540"/>
    <x v="1"/>
  </r>
  <r>
    <s v="22-141-9798"/>
    <s v="White Sugar"/>
    <s v="White Sugar"/>
    <s v="Grains &amp; Pulses"/>
    <x v="0"/>
    <s v="59-849-9942"/>
    <s v="Photobean"/>
    <x v="75"/>
    <n v="47"/>
    <n v="7"/>
    <n v="0"/>
    <s v="Reorder Needed"/>
    <s v="$2.00 "/>
    <n v="2"/>
    <d v="2024-05-18T00:00:00"/>
    <d v="2024-09-20T00:00:00"/>
    <d v="2025-09-17T00:00:00"/>
    <s v="Expired"/>
    <x v="85"/>
    <n v="29"/>
    <n v="94"/>
    <s v="Backordered"/>
    <n v="94"/>
    <n v="58"/>
    <x v="1"/>
    <n v="-90"/>
    <x v="1"/>
    <x v="1"/>
    <n v="0"/>
    <x v="1"/>
  </r>
  <r>
    <s v="20-022-3173"/>
    <s v="Bread Flour"/>
    <s v="Bread Flour"/>
    <s v="Grains &amp; Pulses"/>
    <x v="0"/>
    <s v="54-188-1006"/>
    <s v="Mydeo"/>
    <x v="19"/>
    <n v="21"/>
    <n v="63"/>
    <n v="105"/>
    <s v="Reorder Needed"/>
    <s v="$1.50 "/>
    <n v="1.5"/>
    <d v="2024-08-10T00:00:00"/>
    <d v="2024-10-11T00:00:00"/>
    <d v="2026-10-12T00:00:00"/>
    <s v="Low"/>
    <x v="86"/>
    <n v="38"/>
    <n v="31.5"/>
    <s v="Discontinued"/>
    <n v="31.5"/>
    <n v="57"/>
    <x v="0"/>
    <n v="300"/>
    <x v="0"/>
    <x v="0"/>
    <n v="157.5"/>
    <x v="0"/>
  </r>
  <r>
    <s v="26-177-5690"/>
    <s v="Cucumber"/>
    <s v="Cucumber"/>
    <s v="Fruits &amp; Vegetables"/>
    <x v="2"/>
    <s v="06-708-1412"/>
    <s v="Skinte"/>
    <x v="76"/>
    <n v="85"/>
    <n v="33"/>
    <n v="0"/>
    <s v="Reorder Needed"/>
    <s v="$1.80 "/>
    <n v="1.8"/>
    <d v="2024-06-03T00:00:00"/>
    <d v="2024-07-15T00:00:00"/>
    <d v="2027-10-14T00:00:00"/>
    <s v="Low"/>
    <x v="87"/>
    <n v="64"/>
    <n v="153"/>
    <s v="Discontinued"/>
    <n v="153"/>
    <n v="115.2"/>
    <x v="1"/>
    <n v="667"/>
    <x v="0"/>
    <x v="1"/>
    <n v="0"/>
    <x v="2"/>
  </r>
  <r>
    <s v="70-871-4536"/>
    <s v="Swiss Cheese"/>
    <s v="Swiss Cheese"/>
    <s v="Dairy"/>
    <x v="4"/>
    <s v="72-514-7323"/>
    <s v="Cogilith"/>
    <x v="77"/>
    <n v="29"/>
    <n v="4"/>
    <n v="0"/>
    <s v="Reorder Needed"/>
    <s v="$8.00 "/>
    <n v="8"/>
    <d v="2025-01-19T00:00:00"/>
    <d v="2024-11-13T00:00:00"/>
    <d v="2026-07-17T00:00:00"/>
    <s v="Low"/>
    <x v="88"/>
    <n v="59"/>
    <n v="232"/>
    <s v="Active"/>
    <n v="232"/>
    <n v="472"/>
    <x v="0"/>
    <n v="213"/>
    <x v="0"/>
    <x v="1"/>
    <n v="0"/>
    <x v="2"/>
  </r>
  <r>
    <s v="06-611-5454"/>
    <s v="Peanut Oil"/>
    <s v="Peanut Oil"/>
    <s v="Oils &amp; Fats"/>
    <x v="3"/>
    <s v="43-786-9229"/>
    <s v="Bluezoom"/>
    <x v="78"/>
    <n v="64"/>
    <n v="21"/>
    <n v="0"/>
    <s v="Sufficient Stock"/>
    <s v="$4.00 "/>
    <n v="4"/>
    <d v="2025-01-30T00:00:00"/>
    <d v="2024-11-10T00:00:00"/>
    <d v="2027-07-24T00:00:00"/>
    <s v="Low"/>
    <x v="89"/>
    <n v="51"/>
    <n v="256"/>
    <s v="Backordered"/>
    <n v="256"/>
    <n v="204"/>
    <x v="1"/>
    <n v="585"/>
    <x v="0"/>
    <x v="1"/>
    <n v="0"/>
    <x v="2"/>
  </r>
  <r>
    <s v="89-543-3456"/>
    <s v="Blueberries"/>
    <s v="Blueberries"/>
    <s v="Fruits &amp; Vegetables"/>
    <x v="2"/>
    <s v="23-178-8962"/>
    <s v="Jaloo"/>
    <x v="79"/>
    <n v="66"/>
    <n v="40"/>
    <n v="14"/>
    <s v="Reorder Needed"/>
    <s v="$10.00 "/>
    <n v="10"/>
    <d v="2024-02-28T00:00:00"/>
    <d v="2024-06-22T00:00:00"/>
    <d v="2027-06-22T00:00:00"/>
    <s v="Low"/>
    <x v="90"/>
    <n v="24"/>
    <n v="660"/>
    <s v="Active"/>
    <n v="660"/>
    <n v="240"/>
    <x v="1"/>
    <n v="553"/>
    <x v="0"/>
    <x v="1"/>
    <n v="140"/>
    <x v="2"/>
  </r>
  <r>
    <s v="82-395-5070"/>
    <s v="Chocolate Biscuit"/>
    <s v="Chocolate Biscuit"/>
    <s v="Bakery"/>
    <x v="5"/>
    <s v="01-801-9502"/>
    <s v="Vidoo"/>
    <x v="80"/>
    <n v="75"/>
    <n v="81"/>
    <n v="87"/>
    <s v="Sufficient Stock"/>
    <s v="$5.00 "/>
    <n v="5"/>
    <d v="2024-09-07T00:00:00"/>
    <d v="2025-02-17T00:00:00"/>
    <d v="2026-01-06T00:00:00"/>
    <s v="High"/>
    <x v="91"/>
    <n v="69"/>
    <n v="375"/>
    <s v="Active"/>
    <n v="375"/>
    <n v="345"/>
    <x v="1"/>
    <n v="21"/>
    <x v="2"/>
    <x v="0"/>
    <n v="435"/>
    <x v="3"/>
  </r>
  <r>
    <s v="14-305-5348"/>
    <s v="Cheese"/>
    <s v="Cheese"/>
    <s v="Dairy"/>
    <x v="4"/>
    <s v="71-092-6845"/>
    <s v="Shuffledrive"/>
    <x v="81"/>
    <n v="53"/>
    <n v="63"/>
    <n v="73"/>
    <s v="Sufficient Stock"/>
    <s v="$9.00 "/>
    <n v="9"/>
    <d v="2024-02-08T00:00:00"/>
    <d v="2024-12-10T00:00:00"/>
    <d v="2026-02-13T00:00:00"/>
    <s v="Medium"/>
    <x v="92"/>
    <n v="56"/>
    <n v="477"/>
    <s v="Active"/>
    <n v="477"/>
    <n v="504"/>
    <x v="0"/>
    <n v="59"/>
    <x v="0"/>
    <x v="0"/>
    <n v="657"/>
    <x v="0"/>
  </r>
  <r>
    <s v="82-243-3180"/>
    <s v="Palm Oil"/>
    <s v="Palm Oil"/>
    <s v="Oils &amp; Fats"/>
    <x v="3"/>
    <s v="18-631-1458"/>
    <s v="Zooxo"/>
    <x v="11"/>
    <n v="43"/>
    <n v="63"/>
    <n v="83"/>
    <s v="Reorder Needed"/>
    <s v="$1.80 "/>
    <n v="1.8"/>
    <d v="2024-06-23T00:00:00"/>
    <d v="2024-07-31T00:00:00"/>
    <d v="2027-06-05T00:00:00"/>
    <s v="Low"/>
    <x v="93"/>
    <n v="33"/>
    <n v="77.400000000000006"/>
    <s v="Discontinued"/>
    <n v="77.400000000000006"/>
    <n v="59.4"/>
    <x v="1"/>
    <n v="536"/>
    <x v="0"/>
    <x v="0"/>
    <n v="149.4"/>
    <x v="0"/>
  </r>
  <r>
    <s v="25-010-9478"/>
    <s v="Eggplant"/>
    <s v="Eggplant"/>
    <s v="Fruits &amp; Vegetables"/>
    <x v="2"/>
    <s v="24-576-3402"/>
    <s v="Topicblab"/>
    <x v="82"/>
    <n v="74"/>
    <n v="30"/>
    <n v="0"/>
    <s v="Sufficient Stock"/>
    <s v="$3.00 "/>
    <n v="3"/>
    <d v="2024-09-08T00:00:00"/>
    <d v="2024-10-13T00:00:00"/>
    <d v="2025-10-18T00:00:00"/>
    <s v="Expired"/>
    <x v="94"/>
    <n v="82"/>
    <n v="222"/>
    <s v="Active"/>
    <n v="222"/>
    <n v="246"/>
    <x v="0"/>
    <n v="-59"/>
    <x v="1"/>
    <x v="1"/>
    <n v="0"/>
    <x v="1"/>
  </r>
  <r>
    <s v="13-202-4809"/>
    <s v="Garlic"/>
    <s v="Garlic"/>
    <s v="Fruits &amp; Vegetables"/>
    <x v="2"/>
    <s v="24-281-7685"/>
    <s v="Katz"/>
    <x v="48"/>
    <n v="27"/>
    <n v="22"/>
    <n v="17"/>
    <s v="Reorder Needed"/>
    <s v="$7.00 "/>
    <n v="7"/>
    <d v="2024-01-05T00:00:00"/>
    <d v="2024-07-28T00:00:00"/>
    <d v="2025-07-15T00:00:00"/>
    <s v="Expired"/>
    <x v="95"/>
    <n v="91"/>
    <n v="189"/>
    <s v="Discontinued"/>
    <n v="189"/>
    <n v="637"/>
    <x v="0"/>
    <n v="-154"/>
    <x v="1"/>
    <x v="1"/>
    <n v="119"/>
    <x v="1"/>
  </r>
  <r>
    <s v="67-270-7464"/>
    <s v="Jasmine Rice"/>
    <s v="Jasmine Rice"/>
    <s v="Grains &amp; Pulses"/>
    <x v="0"/>
    <s v="83-960-5274"/>
    <s v="Yadel"/>
    <x v="83"/>
    <n v="91"/>
    <n v="73"/>
    <n v="55"/>
    <s v="Reorder Needed"/>
    <s v="$4.75 "/>
    <n v="4.75"/>
    <d v="2025-01-02T00:00:00"/>
    <d v="2024-08-24T00:00:00"/>
    <d v="2027-07-02T00:00:00"/>
    <s v="Low"/>
    <x v="96"/>
    <n v="51"/>
    <n v="432.25"/>
    <s v="Discontinued"/>
    <n v="432.25"/>
    <n v="242.25"/>
    <x v="1"/>
    <n v="563"/>
    <x v="0"/>
    <x v="1"/>
    <n v="261.25"/>
    <x v="2"/>
  </r>
  <r>
    <s v="11-733-1756"/>
    <s v="Rice Flour"/>
    <s v="Rice Flour"/>
    <s v="Grains &amp; Pulses"/>
    <x v="0"/>
    <s v="27-970-8649"/>
    <s v="Mynte"/>
    <x v="16"/>
    <n v="52"/>
    <n v="81"/>
    <n v="110"/>
    <s v="Sufficient Stock"/>
    <s v="$2.00 "/>
    <n v="2"/>
    <d v="2024-08-28T00:00:00"/>
    <d v="2024-11-27T00:00:00"/>
    <d v="2028-03-24T00:00:00"/>
    <s v="Low"/>
    <x v="97"/>
    <n v="95"/>
    <n v="104"/>
    <s v="Backordered"/>
    <n v="104"/>
    <n v="190"/>
    <x v="0"/>
    <n v="829"/>
    <x v="0"/>
    <x v="0"/>
    <n v="220"/>
    <x v="0"/>
  </r>
  <r>
    <s v="80-988-4653"/>
    <s v="Zucchini"/>
    <s v="Zucchini"/>
    <s v="Fruits &amp; Vegetables"/>
    <x v="2"/>
    <s v="02-272-0535"/>
    <s v="Livetube"/>
    <x v="84"/>
    <n v="43"/>
    <n v="66"/>
    <n v="89"/>
    <s v="Reorder Needed"/>
    <s v="$2.50 "/>
    <n v="2.5"/>
    <d v="2024-04-20T00:00:00"/>
    <d v="2024-09-14T00:00:00"/>
    <d v="2026-01-31T00:00:00"/>
    <s v="Medium"/>
    <x v="98"/>
    <n v="66"/>
    <n v="107.5"/>
    <s v="Discontinued"/>
    <n v="107.5"/>
    <n v="165"/>
    <x v="0"/>
    <n v="46"/>
    <x v="0"/>
    <x v="0"/>
    <n v="222.5"/>
    <x v="0"/>
  </r>
  <r>
    <s v="60-343-7973"/>
    <s v="Multigrain Bread"/>
    <s v="Multigrain Bread"/>
    <s v="Bakery"/>
    <x v="5"/>
    <s v="06-303-4127"/>
    <s v="Zoombox"/>
    <x v="85"/>
    <n v="56"/>
    <n v="86"/>
    <n v="116"/>
    <s v="Sufficient Stock"/>
    <s v="$3.20 "/>
    <n v="3.2"/>
    <d v="2024-04-15T00:00:00"/>
    <d v="2024-04-29T00:00:00"/>
    <d v="2025-01-20T00:00:00"/>
    <s v="Expired"/>
    <x v="99"/>
    <n v="67"/>
    <n v="179.20000000000002"/>
    <s v="Backordered"/>
    <n v="179.20000000000002"/>
    <n v="214.4"/>
    <x v="0"/>
    <n v="-330"/>
    <x v="1"/>
    <x v="0"/>
    <n v="371.20000000000005"/>
    <x v="1"/>
  </r>
  <r>
    <s v="34-861-4446"/>
    <s v="Ricotta Cheese"/>
    <s v="Ricotta Cheese"/>
    <s v="Dairy"/>
    <x v="4"/>
    <s v="40-696-4237"/>
    <s v="Photobug"/>
    <x v="86"/>
    <n v="66"/>
    <n v="40"/>
    <n v="14"/>
    <s v="Sufficient Stock"/>
    <s v="$6.00 "/>
    <n v="6"/>
    <d v="2024-11-27T00:00:00"/>
    <d v="2025-01-18T00:00:00"/>
    <d v="2027-04-28T00:00:00"/>
    <s v="Low"/>
    <x v="100"/>
    <n v="43"/>
    <n v="396"/>
    <s v="Active"/>
    <n v="396"/>
    <n v="258"/>
    <x v="1"/>
    <n v="498"/>
    <x v="0"/>
    <x v="1"/>
    <n v="84"/>
    <x v="2"/>
  </r>
  <r>
    <s v="67-710-5120"/>
    <s v="Bread Flour"/>
    <s v="Bread Flour"/>
    <s v="Grains &amp; Pulses"/>
    <x v="0"/>
    <s v="00-131-9278"/>
    <s v="Skynoodle"/>
    <x v="87"/>
    <n v="84"/>
    <n v="92"/>
    <n v="100"/>
    <s v="Sufficient Stock"/>
    <s v="$1.50 "/>
    <n v="1.5"/>
    <d v="2024-10-29T00:00:00"/>
    <d v="2024-12-29T00:00:00"/>
    <d v="2025-11-08T00:00:00"/>
    <s v="Expired"/>
    <x v="101"/>
    <n v="92"/>
    <n v="126"/>
    <s v="Active"/>
    <n v="126"/>
    <n v="138"/>
    <x v="0"/>
    <n v="-38"/>
    <x v="1"/>
    <x v="0"/>
    <n v="150"/>
    <x v="1"/>
  </r>
  <r>
    <s v="49-891-4927"/>
    <s v="Cottage Cheese"/>
    <s v="Cottage Cheese"/>
    <s v="Dairy"/>
    <x v="4"/>
    <s v="89-155-3471"/>
    <s v="Midel"/>
    <x v="33"/>
    <n v="37"/>
    <n v="5"/>
    <n v="0"/>
    <s v="Sufficient Stock"/>
    <s v="$5.00 "/>
    <n v="5"/>
    <d v="2025-02-01T00:00:00"/>
    <d v="2024-02-26T00:00:00"/>
    <d v="2026-07-31T00:00:00"/>
    <s v="Low"/>
    <x v="102"/>
    <n v="68"/>
    <n v="185"/>
    <s v="Active"/>
    <n v="185"/>
    <n v="340"/>
    <x v="0"/>
    <n v="227"/>
    <x v="0"/>
    <x v="1"/>
    <n v="0"/>
    <x v="2"/>
  </r>
  <r>
    <s v="55-522-8242"/>
    <s v="Whipped Cream"/>
    <s v="Whipped Cream"/>
    <s v="Dairy"/>
    <x v="4"/>
    <s v="48-884-5431"/>
    <s v="Feedbug"/>
    <x v="88"/>
    <n v="29"/>
    <n v="36"/>
    <n v="43"/>
    <s v="Reorder Needed"/>
    <s v="$4.00 "/>
    <n v="4"/>
    <d v="2024-08-11T00:00:00"/>
    <d v="2024-03-30T00:00:00"/>
    <d v="2025-08-25T00:00:00"/>
    <s v="Expired"/>
    <x v="103"/>
    <n v="60"/>
    <n v="116"/>
    <s v="Backordered"/>
    <n v="116"/>
    <n v="240"/>
    <x v="0"/>
    <n v="-113"/>
    <x v="1"/>
    <x v="0"/>
    <n v="172"/>
    <x v="1"/>
  </r>
  <r>
    <s v="62-509-0666"/>
    <s v="Almond Flour"/>
    <s v="Almond Flour"/>
    <s v="Grains &amp; Pulses"/>
    <x v="0"/>
    <s v="16-419-1419"/>
    <s v="Brainverse"/>
    <x v="29"/>
    <n v="13"/>
    <n v="88"/>
    <n v="163"/>
    <s v="Sufficient Stock"/>
    <s v="$9.50 "/>
    <n v="9.5"/>
    <d v="2024-07-28T00:00:00"/>
    <d v="2024-05-15T00:00:00"/>
    <d v="2025-07-19T00:00:00"/>
    <s v="Expired"/>
    <x v="104"/>
    <n v="24"/>
    <n v="123.5"/>
    <s v="Backordered"/>
    <n v="123.5"/>
    <n v="228"/>
    <x v="0"/>
    <n v="-150"/>
    <x v="1"/>
    <x v="0"/>
    <n v="1548.5"/>
    <x v="1"/>
  </r>
  <r>
    <s v="64-478-4745"/>
    <s v="Lemon"/>
    <s v="Lemon"/>
    <s v="Fruits &amp; Vegetables"/>
    <x v="2"/>
    <s v="36-780-8625"/>
    <s v="Mydo"/>
    <x v="25"/>
    <n v="63"/>
    <n v="81"/>
    <n v="99"/>
    <s v="Reorder Needed"/>
    <s v="$2.50 "/>
    <n v="2.5"/>
    <d v="2024-04-06T00:00:00"/>
    <d v="2024-04-20T00:00:00"/>
    <d v="2026-10-09T00:00:00"/>
    <s v="Low"/>
    <x v="105"/>
    <n v="56"/>
    <n v="157.5"/>
    <s v="Active"/>
    <n v="157.5"/>
    <n v="140"/>
    <x v="1"/>
    <n v="297"/>
    <x v="0"/>
    <x v="0"/>
    <n v="247.5"/>
    <x v="0"/>
  </r>
  <r>
    <s v="35-835-5591"/>
    <s v="Tilapia"/>
    <s v="Tilapia"/>
    <s v="Seafood"/>
    <x v="6"/>
    <s v="54-876-4296"/>
    <s v="Fiveclub"/>
    <x v="45"/>
    <n v="95"/>
    <n v="63"/>
    <n v="31"/>
    <s v="Reorder Needed"/>
    <s v="$7.00 "/>
    <n v="7"/>
    <d v="2024-11-17T00:00:00"/>
    <d v="2024-05-06T00:00:00"/>
    <d v="2027-06-18T00:00:00"/>
    <s v="Low"/>
    <x v="106"/>
    <n v="61"/>
    <n v="665"/>
    <s v="Backordered"/>
    <n v="665"/>
    <n v="427"/>
    <x v="1"/>
    <n v="549"/>
    <x v="0"/>
    <x v="1"/>
    <n v="217"/>
    <x v="2"/>
  </r>
  <r>
    <s v="26-690-3784"/>
    <s v="Lettuce"/>
    <s v="Lettuce"/>
    <s v="Fruits &amp; Vegetables"/>
    <x v="2"/>
    <s v="70-463-6597"/>
    <s v="Fadeo"/>
    <x v="89"/>
    <n v="58"/>
    <n v="5"/>
    <n v="0"/>
    <s v="Sufficient Stock"/>
    <s v="$2.00 "/>
    <n v="2"/>
    <d v="2024-02-10T00:00:00"/>
    <d v="2024-10-14T00:00:00"/>
    <d v="2026-04-25T00:00:00"/>
    <s v="Low"/>
    <x v="107"/>
    <n v="53"/>
    <n v="116"/>
    <s v="Active"/>
    <n v="116"/>
    <n v="106"/>
    <x v="1"/>
    <n v="130"/>
    <x v="0"/>
    <x v="1"/>
    <n v="0"/>
    <x v="2"/>
  </r>
  <r>
    <s v="67-546-1568"/>
    <s v="Peanut Oil"/>
    <s v="Peanut Oil"/>
    <s v="Oils &amp; Fats"/>
    <x v="3"/>
    <s v="10-038-3988"/>
    <s v="Edgeify"/>
    <x v="90"/>
    <n v="57"/>
    <n v="36"/>
    <n v="15"/>
    <s v="Reorder Needed"/>
    <s v="$4.00 "/>
    <n v="4"/>
    <d v="2024-04-06T00:00:00"/>
    <d v="2024-06-16T00:00:00"/>
    <d v="2024-12-12T00:00:00"/>
    <s v="Expired"/>
    <x v="108"/>
    <n v="56"/>
    <n v="228"/>
    <s v="Backordered"/>
    <n v="228"/>
    <n v="224"/>
    <x v="1"/>
    <n v="-369"/>
    <x v="1"/>
    <x v="1"/>
    <n v="60"/>
    <x v="1"/>
  </r>
  <r>
    <s v="67-625-9704"/>
    <s v="Sardines"/>
    <s v="Sardines"/>
    <s v="Seafood"/>
    <x v="6"/>
    <s v="13-475-1009"/>
    <s v="Eayo"/>
    <x v="91"/>
    <n v="33"/>
    <n v="18"/>
    <n v="3"/>
    <s v="Reorder Needed"/>
    <s v="$6.00 "/>
    <n v="6"/>
    <d v="2024-03-06T00:00:00"/>
    <d v="2024-09-26T00:00:00"/>
    <d v="2025-09-06T00:00:00"/>
    <s v="Expired"/>
    <x v="109"/>
    <n v="98"/>
    <n v="198"/>
    <s v="Discontinued"/>
    <n v="198"/>
    <n v="588"/>
    <x v="0"/>
    <n v="-101"/>
    <x v="1"/>
    <x v="1"/>
    <n v="18"/>
    <x v="1"/>
  </r>
  <r>
    <s v="31-969-4614"/>
    <s v="Arabica Coffee"/>
    <s v="Arabica Coffee"/>
    <s v="Beverages"/>
    <x v="1"/>
    <s v="83-104-8425"/>
    <s v="Voomm"/>
    <x v="13"/>
    <n v="62"/>
    <n v="89"/>
    <n v="116"/>
    <s v="Sufficient Stock"/>
    <s v="$20.00 "/>
    <n v="20"/>
    <d v="2024-08-09T00:00:00"/>
    <d v="2024-06-06T00:00:00"/>
    <d v="2026-10-06T00:00:00"/>
    <s v="Low"/>
    <x v="110"/>
    <n v="23"/>
    <n v="1240"/>
    <s v="Discontinued"/>
    <n v="1240"/>
    <n v="460"/>
    <x v="1"/>
    <n v="294"/>
    <x v="0"/>
    <x v="0"/>
    <n v="2320"/>
    <x v="0"/>
  </r>
  <r>
    <s v="50-364-5828"/>
    <s v="Coconut"/>
    <s v="Coconut"/>
    <s v="Fruits &amp; Vegetables"/>
    <x v="2"/>
    <s v="17-239-6309"/>
    <s v="Mydo"/>
    <x v="25"/>
    <n v="89"/>
    <n v="57"/>
    <n v="25"/>
    <s v="Reorder Needed"/>
    <s v="$5.00 "/>
    <n v="5"/>
    <d v="2024-08-15T00:00:00"/>
    <d v="2024-06-14T00:00:00"/>
    <d v="2027-07-20T00:00:00"/>
    <s v="Low"/>
    <x v="111"/>
    <n v="38"/>
    <n v="445"/>
    <s v="Active"/>
    <n v="445"/>
    <n v="190"/>
    <x v="1"/>
    <n v="581"/>
    <x v="0"/>
    <x v="1"/>
    <n v="125"/>
    <x v="2"/>
  </r>
  <r>
    <s v="61-827-4098"/>
    <s v="Cod"/>
    <s v="Cod"/>
    <s v="Seafood"/>
    <x v="6"/>
    <s v="34-850-0377"/>
    <s v="Devbug"/>
    <x v="92"/>
    <n v="23"/>
    <n v="42"/>
    <n v="61"/>
    <s v="Reorder Needed"/>
    <s v="$8.00 "/>
    <n v="8"/>
    <d v="2025-01-02T00:00:00"/>
    <d v="2024-07-15T00:00:00"/>
    <d v="2025-05-15T00:00:00"/>
    <s v="Expired"/>
    <x v="112"/>
    <n v="63"/>
    <n v="184"/>
    <s v="Backordered"/>
    <n v="184"/>
    <n v="504"/>
    <x v="0"/>
    <n v="-215"/>
    <x v="1"/>
    <x v="0"/>
    <n v="488"/>
    <x v="1"/>
  </r>
  <r>
    <s v="87-698-0944"/>
    <s v="Banana"/>
    <s v="Banana"/>
    <s v="Fruits &amp; Vegetables"/>
    <x v="2"/>
    <s v="73-717-0190"/>
    <s v="Vinder"/>
    <x v="2"/>
    <n v="56"/>
    <n v="12"/>
    <n v="0"/>
    <s v="Reorder Needed"/>
    <s v="$98.43 "/>
    <n v="98.43"/>
    <d v="2024-09-17T00:00:00"/>
    <d v="2024-08-27T00:00:00"/>
    <d v="2027-03-10T00:00:00"/>
    <s v="Low"/>
    <x v="113"/>
    <n v="35"/>
    <n v="5512.08"/>
    <s v="Active"/>
    <n v="5512.08"/>
    <n v="3445.05"/>
    <x v="1"/>
    <n v="449"/>
    <x v="0"/>
    <x v="1"/>
    <n v="0"/>
    <x v="2"/>
  </r>
  <r>
    <s v="36-636-4873"/>
    <s v="Black Rice"/>
    <s v="Black Rice"/>
    <s v="Grains &amp; Pulses"/>
    <x v="0"/>
    <s v="11-098-3982"/>
    <s v="Wikivu"/>
    <x v="93"/>
    <n v="86"/>
    <n v="100"/>
    <n v="114"/>
    <s v="Sufficient Stock"/>
    <s v="$6.10 "/>
    <n v="6.1"/>
    <d v="2024-03-25T00:00:00"/>
    <d v="2025-01-17T00:00:00"/>
    <d v="2027-01-10T00:00:00"/>
    <s v="Low"/>
    <x v="114"/>
    <n v="80"/>
    <n v="524.6"/>
    <s v="Active"/>
    <n v="524.6"/>
    <n v="488"/>
    <x v="1"/>
    <n v="390"/>
    <x v="0"/>
    <x v="0"/>
    <n v="695.4"/>
    <x v="0"/>
  </r>
  <r>
    <s v="98-556-5323"/>
    <s v="Pomegranate"/>
    <s v="Pomegranate"/>
    <s v="Fruits &amp; Vegetables"/>
    <x v="2"/>
    <s v="21-490-8051"/>
    <s v="Dynabox"/>
    <x v="94"/>
    <n v="60"/>
    <n v="61"/>
    <n v="62"/>
    <s v="Sufficient Stock"/>
    <s v="$6.00 "/>
    <n v="6"/>
    <d v="2024-05-13T00:00:00"/>
    <d v="2024-12-08T00:00:00"/>
    <d v="2026-11-02T00:00:00"/>
    <s v="Low"/>
    <x v="115"/>
    <n v="96"/>
    <n v="360"/>
    <s v="Active"/>
    <n v="360"/>
    <n v="576"/>
    <x v="0"/>
    <n v="321"/>
    <x v="0"/>
    <x v="0"/>
    <n v="372"/>
    <x v="0"/>
  </r>
  <r>
    <s v="97-772-2336"/>
    <s v="Pineapple"/>
    <s v="Pineapple"/>
    <s v="Fruits &amp; Vegetables"/>
    <x v="2"/>
    <s v="19-704-4404"/>
    <s v="Rooxo"/>
    <x v="95"/>
    <n v="70"/>
    <n v="30"/>
    <n v="0"/>
    <s v="Reorder Needed"/>
    <s v="$3.50 "/>
    <n v="3.5"/>
    <d v="2024-08-13T00:00:00"/>
    <d v="2025-03-02T00:00:00"/>
    <d v="2026-02-10T00:00:00"/>
    <s v="Medium"/>
    <x v="116"/>
    <n v="44"/>
    <n v="245"/>
    <s v="Discontinued"/>
    <n v="245"/>
    <n v="154"/>
    <x v="1"/>
    <n v="56"/>
    <x v="0"/>
    <x v="1"/>
    <n v="0"/>
    <x v="2"/>
  </r>
  <r>
    <s v="19-047-4239"/>
    <s v="Peach"/>
    <s v="Peach"/>
    <s v="Fruits &amp; Vegetables"/>
    <x v="2"/>
    <s v="11-146-9880"/>
    <s v="Quire"/>
    <x v="96"/>
    <n v="47"/>
    <n v="72"/>
    <n v="97"/>
    <s v="Reorder Needed"/>
    <s v="$4.00 "/>
    <n v="4"/>
    <d v="2024-05-21T00:00:00"/>
    <d v="2024-03-30T00:00:00"/>
    <d v="2026-07-02T00:00:00"/>
    <s v="Low"/>
    <x v="117"/>
    <n v="93"/>
    <n v="188"/>
    <s v="Backordered"/>
    <n v="188"/>
    <n v="372"/>
    <x v="0"/>
    <n v="198"/>
    <x v="0"/>
    <x v="0"/>
    <n v="388"/>
    <x v="0"/>
  </r>
  <r>
    <s v="41-316-8427"/>
    <s v="Arborio Rice"/>
    <s v="Arborio Rice"/>
    <s v="Grains &amp; Pulses"/>
    <x v="0"/>
    <s v="75-867-3635"/>
    <s v="Realcube"/>
    <x v="97"/>
    <n v="95"/>
    <n v="93"/>
    <n v="91"/>
    <s v="Sufficient Stock"/>
    <s v="$4.50 "/>
    <n v="4.5"/>
    <d v="2024-11-26T00:00:00"/>
    <d v="2024-06-09T00:00:00"/>
    <d v="2027-05-15T00:00:00"/>
    <s v="Low"/>
    <x v="118"/>
    <n v="60"/>
    <n v="427.5"/>
    <s v="Active"/>
    <n v="427.5"/>
    <n v="270"/>
    <x v="1"/>
    <n v="515"/>
    <x v="0"/>
    <x v="1"/>
    <n v="409.5"/>
    <x v="2"/>
  </r>
  <r>
    <s v="15-907-3681"/>
    <s v="Plum"/>
    <s v="Plum"/>
    <s v="Fruits &amp; Vegetables"/>
    <x v="2"/>
    <s v="72-931-9828"/>
    <s v="Brainsphere"/>
    <x v="98"/>
    <n v="20"/>
    <n v="42"/>
    <n v="64"/>
    <s v="Sufficient Stock"/>
    <s v="$3.85 "/>
    <n v="3.85"/>
    <d v="2024-11-28T00:00:00"/>
    <d v="2025-01-27T00:00:00"/>
    <d v="2026-11-08T00:00:00"/>
    <s v="Low"/>
    <x v="119"/>
    <n v="61"/>
    <n v="77"/>
    <s v="Discontinued"/>
    <n v="77"/>
    <n v="234.85"/>
    <x v="0"/>
    <n v="327"/>
    <x v="0"/>
    <x v="0"/>
    <n v="246.4"/>
    <x v="0"/>
  </r>
  <r>
    <s v="14-305-9690"/>
    <s v="Sushi Rice"/>
    <s v="Sushi Rice"/>
    <s v="Grains &amp; Pulses"/>
    <x v="0"/>
    <s v="13-457-9946"/>
    <s v="Dabshots"/>
    <x v="99"/>
    <n v="19"/>
    <n v="17"/>
    <n v="15"/>
    <s v="Sufficient Stock"/>
    <s v="$4.30 "/>
    <n v="4.3"/>
    <d v="2024-08-30T00:00:00"/>
    <d v="2024-06-29T00:00:00"/>
    <d v="2025-12-11T00:00:00"/>
    <s v="Expired"/>
    <x v="120"/>
    <n v="58"/>
    <n v="81.7"/>
    <s v="Active"/>
    <n v="81.7"/>
    <n v="249.39999999999998"/>
    <x v="0"/>
    <n v="-5"/>
    <x v="1"/>
    <x v="1"/>
    <n v="64.5"/>
    <x v="1"/>
  </r>
  <r>
    <s v="40-860-4532"/>
    <s v="Arabica Coffee"/>
    <s v="Arabica Coffee"/>
    <s v="Beverages"/>
    <x v="1"/>
    <s v="73-625-5112"/>
    <s v="Yadel"/>
    <x v="83"/>
    <n v="74"/>
    <n v="72"/>
    <n v="70"/>
    <s v="Sufficient Stock"/>
    <s v="$21.00 "/>
    <n v="21"/>
    <d v="2024-11-15T00:00:00"/>
    <d v="2024-02-27T00:00:00"/>
    <d v="2027-05-16T00:00:00"/>
    <s v="Low"/>
    <x v="121"/>
    <n v="83"/>
    <n v="1554"/>
    <s v="Active"/>
    <n v="1554"/>
    <n v="1743"/>
    <x v="0"/>
    <n v="516"/>
    <x v="0"/>
    <x v="1"/>
    <n v="1470"/>
    <x v="2"/>
  </r>
  <r>
    <s v="44-552-3909"/>
    <s v="Pear"/>
    <s v="Pear"/>
    <s v="Fruits &amp; Vegetables"/>
    <x v="2"/>
    <s v="80-863-1186"/>
    <s v="Riffwire"/>
    <x v="100"/>
    <n v="61"/>
    <n v="50"/>
    <n v="39"/>
    <s v="Sufficient Stock"/>
    <s v="$4.50 "/>
    <n v="4.5"/>
    <d v="2024-08-10T00:00:00"/>
    <d v="2024-02-26T00:00:00"/>
    <d v="2026-05-25T00:00:00"/>
    <s v="Low"/>
    <x v="122"/>
    <n v="24"/>
    <n v="274.5"/>
    <s v="Active"/>
    <n v="274.5"/>
    <n v="108"/>
    <x v="1"/>
    <n v="160"/>
    <x v="0"/>
    <x v="1"/>
    <n v="175.5"/>
    <x v="2"/>
  </r>
  <r>
    <s v="75-029-9003"/>
    <s v="Sourdough Bread"/>
    <s v="Sourdough Bread"/>
    <s v="Bakery"/>
    <x v="5"/>
    <s v="61-917-4271"/>
    <s v="Eadel"/>
    <x v="101"/>
    <n v="34"/>
    <n v="42"/>
    <n v="50"/>
    <s v="Reorder Needed"/>
    <s v="$4.00 "/>
    <n v="4"/>
    <d v="2024-05-16T00:00:00"/>
    <d v="2024-07-10T00:00:00"/>
    <d v="2026-04-28T00:00:00"/>
    <s v="Low"/>
    <x v="123"/>
    <n v="28"/>
    <n v="136"/>
    <s v="Discontinued"/>
    <n v="136"/>
    <n v="112"/>
    <x v="1"/>
    <n v="133"/>
    <x v="0"/>
    <x v="0"/>
    <n v="200"/>
    <x v="0"/>
  </r>
  <r>
    <s v="74-587-2065"/>
    <s v="Pear"/>
    <s v="Pear"/>
    <s v="Fruits &amp; Vegetables"/>
    <x v="2"/>
    <s v="33-141-1402"/>
    <s v="Gigaclub"/>
    <x v="102"/>
    <n v="29"/>
    <n v="20"/>
    <n v="11"/>
    <s v="Reorder Needed"/>
    <s v="$4.50 "/>
    <n v="4.5"/>
    <d v="2024-10-27T00:00:00"/>
    <d v="2025-02-20T00:00:00"/>
    <d v="2027-04-01T00:00:00"/>
    <s v="Low"/>
    <x v="124"/>
    <n v="31"/>
    <n v="130.5"/>
    <s v="Active"/>
    <n v="130.5"/>
    <n v="139.5"/>
    <x v="0"/>
    <n v="471"/>
    <x v="0"/>
    <x v="1"/>
    <n v="49.5"/>
    <x v="2"/>
  </r>
  <r>
    <s v="70-149-6756"/>
    <s v="Heavy Cream"/>
    <s v="Heavy Cream"/>
    <s v="Dairy"/>
    <x v="4"/>
    <s v="97-150-9199"/>
    <s v="Skynoodle"/>
    <x v="87"/>
    <n v="14"/>
    <n v="99"/>
    <n v="184"/>
    <s v="Sufficient Stock"/>
    <s v="$4.20 "/>
    <n v="4.2"/>
    <d v="2024-04-21T00:00:00"/>
    <d v="2025-06-01T00:00:00"/>
    <d v="2027-10-03T00:00:00"/>
    <s v="Low"/>
    <x v="125"/>
    <n v="28"/>
    <n v="58.800000000000004"/>
    <s v="Discontinued"/>
    <n v="58.800000000000004"/>
    <n v="117.60000000000001"/>
    <x v="0"/>
    <n v="656"/>
    <x v="0"/>
    <x v="0"/>
    <n v="772.80000000000007"/>
    <x v="0"/>
  </r>
  <r>
    <s v="29-896-7926"/>
    <s v="White Rice"/>
    <s v="White Rice"/>
    <s v="Grains &amp; Pulses"/>
    <x v="0"/>
    <s v="86-400-4155"/>
    <s v="Centidel"/>
    <x v="103"/>
    <n v="20"/>
    <n v="20"/>
    <n v="20"/>
    <s v="Reorder Needed"/>
    <s v="$1.80 "/>
    <n v="1.8"/>
    <d v="2025-06-01T00:00:00"/>
    <d v="2024-01-06T00:00:00"/>
    <d v="2025-04-01T00:00:00"/>
    <s v="Expired"/>
    <x v="126"/>
    <n v="62"/>
    <n v="36"/>
    <s v="Backordered"/>
    <n v="36"/>
    <n v="111.60000000000001"/>
    <x v="0"/>
    <n v="-259"/>
    <x v="1"/>
    <x v="1"/>
    <n v="36"/>
    <x v="1"/>
  </r>
  <r>
    <s v="54-822-9009"/>
    <s v="Cauliflower"/>
    <s v="Cauliflower"/>
    <s v="Grains &amp; Pulses"/>
    <x v="0"/>
    <s v="23-197-9965"/>
    <s v="Shufflester"/>
    <x v="104"/>
    <n v="40"/>
    <n v="38"/>
    <n v="36"/>
    <s v="Sufficient Stock"/>
    <s v="$3.20 "/>
    <n v="3.2"/>
    <d v="2024-10-25T00:00:00"/>
    <d v="2024-08-06T00:00:00"/>
    <d v="2026-05-30T00:00:00"/>
    <s v="Low"/>
    <x v="127"/>
    <n v="21"/>
    <n v="128"/>
    <s v="Backordered"/>
    <n v="128"/>
    <n v="67.2"/>
    <x v="1"/>
    <n v="165"/>
    <x v="0"/>
    <x v="1"/>
    <n v="115.2"/>
    <x v="2"/>
  </r>
  <r>
    <s v="84-075-7647"/>
    <s v="Canola Oil"/>
    <s v="Canola Oil"/>
    <s v="Oils &amp; Fats"/>
    <x v="3"/>
    <s v="95-889-8592"/>
    <s v="Mydeo"/>
    <x v="19"/>
    <n v="91"/>
    <n v="82"/>
    <n v="73"/>
    <s v="Sufficient Stock"/>
    <s v="$2.30 "/>
    <n v="2.2999999999999998"/>
    <d v="2024-04-27T00:00:00"/>
    <d v="2024-10-21T00:00:00"/>
    <d v="2026-10-15T00:00:00"/>
    <s v="Low"/>
    <x v="128"/>
    <n v="43"/>
    <n v="209.29999999999998"/>
    <s v="Discontinued"/>
    <n v="209.29999999999998"/>
    <n v="98.899999999999991"/>
    <x v="1"/>
    <n v="303"/>
    <x v="0"/>
    <x v="1"/>
    <n v="167.89999999999998"/>
    <x v="2"/>
  </r>
  <r>
    <s v="88-602-8210"/>
    <s v="Avocado Oil"/>
    <s v="Avocado Oil"/>
    <s v="Oils &amp; Fats"/>
    <x v="3"/>
    <s v="26-411-9126"/>
    <s v="Skajo"/>
    <x v="105"/>
    <n v="99"/>
    <n v="96"/>
    <n v="93"/>
    <s v="Sufficient Stock"/>
    <s v="$10.00 "/>
    <n v="10"/>
    <d v="2024-06-22T00:00:00"/>
    <d v="2024-06-19T00:00:00"/>
    <d v="2025-06-24T00:00:00"/>
    <s v="Expired"/>
    <x v="129"/>
    <n v="94"/>
    <n v="990"/>
    <s v="Backordered"/>
    <n v="990"/>
    <n v="940"/>
    <x v="1"/>
    <n v="-175"/>
    <x v="1"/>
    <x v="1"/>
    <n v="930"/>
    <x v="1"/>
  </r>
  <r>
    <s v="04-542-3863"/>
    <s v="Bread Flour"/>
    <s v="Bread Flour"/>
    <s v="Grains &amp; Pulses"/>
    <x v="0"/>
    <s v="55-952-9832"/>
    <s v="Eidel"/>
    <x v="106"/>
    <n v="34"/>
    <n v="46"/>
    <n v="58"/>
    <s v="Sufficient Stock"/>
    <s v="$1.50 "/>
    <n v="1.5"/>
    <d v="2024-09-10T00:00:00"/>
    <d v="2024-11-12T00:00:00"/>
    <d v="2027-09-13T00:00:00"/>
    <s v="Low"/>
    <x v="130"/>
    <n v="49"/>
    <n v="51"/>
    <s v="Backordered"/>
    <n v="51"/>
    <n v="73.5"/>
    <x v="0"/>
    <n v="636"/>
    <x v="0"/>
    <x v="0"/>
    <n v="87"/>
    <x v="0"/>
  </r>
  <r>
    <s v="57-613-5779"/>
    <s v="Gouda Cheese"/>
    <s v="Gouda Cheese"/>
    <s v="Dairy"/>
    <x v="4"/>
    <s v="29-009-9132"/>
    <s v="Thoughtblab"/>
    <x v="107"/>
    <n v="100"/>
    <n v="21"/>
    <n v="0"/>
    <s v="Reorder Needed"/>
    <s v="$7.00 "/>
    <n v="7"/>
    <d v="2024-06-19T00:00:00"/>
    <d v="2024-11-03T00:00:00"/>
    <d v="2027-03-31T00:00:00"/>
    <s v="Low"/>
    <x v="131"/>
    <n v="20"/>
    <n v="700"/>
    <s v="Backordered"/>
    <n v="700"/>
    <n v="140"/>
    <x v="1"/>
    <n v="470"/>
    <x v="0"/>
    <x v="1"/>
    <n v="0"/>
    <x v="2"/>
  </r>
  <r>
    <s v="90-737-0044"/>
    <s v="Black Rice"/>
    <s v="Black Rice"/>
    <s v="Grains &amp; Pulses"/>
    <x v="0"/>
    <s v="39-339-3869"/>
    <s v="Bubblemix"/>
    <x v="108"/>
    <n v="79"/>
    <n v="98"/>
    <n v="117"/>
    <s v="Sufficient Stock"/>
    <s v="$6.00 "/>
    <n v="6"/>
    <d v="2024-10-12T00:00:00"/>
    <d v="2025-01-17T00:00:00"/>
    <d v="2026-05-03T00:00:00"/>
    <s v="Low"/>
    <x v="132"/>
    <n v="26"/>
    <n v="474"/>
    <s v="Backordered"/>
    <n v="474"/>
    <n v="156"/>
    <x v="1"/>
    <n v="138"/>
    <x v="0"/>
    <x v="0"/>
    <n v="702"/>
    <x v="0"/>
  </r>
  <r>
    <s v="28-956-1320"/>
    <s v="Greek Yogurt"/>
    <s v="Greek Yogurt"/>
    <s v="Dairy"/>
    <x v="4"/>
    <s v="01-445-8931"/>
    <s v="Thoughtblab"/>
    <x v="107"/>
    <n v="62"/>
    <n v="2"/>
    <n v="0"/>
    <s v="Reorder Needed"/>
    <s v="$3.00 "/>
    <n v="3"/>
    <d v="2024-05-23T00:00:00"/>
    <d v="2024-10-18T00:00:00"/>
    <d v="2025-09-17T00:00:00"/>
    <s v="Expired"/>
    <x v="133"/>
    <n v="50"/>
    <n v="186"/>
    <s v="Discontinued"/>
    <n v="186"/>
    <n v="150"/>
    <x v="1"/>
    <n v="-90"/>
    <x v="1"/>
    <x v="1"/>
    <n v="0"/>
    <x v="1"/>
  </r>
  <r>
    <s v="87-791-5803"/>
    <s v="Tuna"/>
    <s v="Tuna"/>
    <s v="Seafood"/>
    <x v="6"/>
    <s v="89-843-0880"/>
    <s v="Meemm"/>
    <x v="109"/>
    <n v="25"/>
    <n v="44"/>
    <n v="63"/>
    <s v="Reorder Needed"/>
    <s v="$18.00 "/>
    <n v="18"/>
    <d v="2024-04-07T00:00:00"/>
    <d v="2024-09-03T00:00:00"/>
    <d v="2027-03-14T00:00:00"/>
    <s v="Low"/>
    <x v="134"/>
    <n v="36"/>
    <n v="450"/>
    <s v="Active"/>
    <n v="450"/>
    <n v="648"/>
    <x v="0"/>
    <n v="453"/>
    <x v="0"/>
    <x v="0"/>
    <n v="1134"/>
    <x v="0"/>
  </r>
  <r>
    <s v="14-521-4167"/>
    <s v="Buttermilk"/>
    <s v="Buttermilk"/>
    <s v="Dairy"/>
    <x v="4"/>
    <s v="68-609-1972"/>
    <s v="Vinder"/>
    <x v="2"/>
    <n v="47"/>
    <n v="2"/>
    <n v="0"/>
    <s v="Reorder Needed"/>
    <s v="$2.50 "/>
    <n v="2.5"/>
    <d v="2024-05-13T00:00:00"/>
    <d v="2024-06-29T00:00:00"/>
    <d v="2025-02-03T00:00:00"/>
    <s v="Expired"/>
    <x v="135"/>
    <n v="48"/>
    <n v="117.5"/>
    <s v="Discontinued"/>
    <n v="117.5"/>
    <n v="120"/>
    <x v="0"/>
    <n v="-316"/>
    <x v="1"/>
    <x v="1"/>
    <n v="0"/>
    <x v="1"/>
  </r>
  <r>
    <s v="51-572-5497"/>
    <s v="Orange"/>
    <s v="Orange"/>
    <s v="Fruits &amp; Vegetables"/>
    <x v="2"/>
    <s v="43-035-3382"/>
    <s v="Kanoodle"/>
    <x v="110"/>
    <n v="15"/>
    <n v="44"/>
    <n v="73"/>
    <s v="Reorder Needed"/>
    <s v="$3.00 "/>
    <n v="3"/>
    <d v="2024-08-31T00:00:00"/>
    <d v="2025-02-13T00:00:00"/>
    <d v="2026-01-29T00:00:00"/>
    <s v="Medium"/>
    <x v="136"/>
    <n v="56"/>
    <n v="45"/>
    <s v="Discontinued"/>
    <n v="45"/>
    <n v="168"/>
    <x v="0"/>
    <n v="44"/>
    <x v="0"/>
    <x v="0"/>
    <n v="219"/>
    <x v="0"/>
  </r>
  <r>
    <s v="28-840-6096"/>
    <s v="Pomegranate"/>
    <s v="Pomegranate"/>
    <s v="Fruits &amp; Vegetables"/>
    <x v="2"/>
    <s v="15-444-8224"/>
    <s v="Flipopia"/>
    <x v="111"/>
    <n v="19"/>
    <n v="65"/>
    <n v="111"/>
    <s v="Sufficient Stock"/>
    <s v="$6.00 "/>
    <n v="6"/>
    <d v="2024-09-09T00:00:00"/>
    <d v="2025-02-14T00:00:00"/>
    <d v="2027-03-02T00:00:00"/>
    <s v="Low"/>
    <x v="137"/>
    <n v="59"/>
    <n v="114"/>
    <s v="Discontinued"/>
    <n v="114"/>
    <n v="354"/>
    <x v="0"/>
    <n v="441"/>
    <x v="0"/>
    <x v="0"/>
    <n v="666"/>
    <x v="0"/>
  </r>
  <r>
    <s v="44-538-3366"/>
    <s v="Tuna"/>
    <s v="Tuna"/>
    <s v="Seafood"/>
    <x v="6"/>
    <s v="33-898-6242"/>
    <s v="Realbridge"/>
    <x v="112"/>
    <n v="58"/>
    <n v="77"/>
    <n v="96"/>
    <s v="Reorder Needed"/>
    <s v="$18.00 "/>
    <n v="18"/>
    <d v="2024-11-09T00:00:00"/>
    <d v="2024-04-17T00:00:00"/>
    <d v="2026-12-30T00:00:00"/>
    <s v="Low"/>
    <x v="138"/>
    <n v="25"/>
    <n v="1044"/>
    <s v="Discontinued"/>
    <n v="1044"/>
    <n v="450"/>
    <x v="1"/>
    <n v="379"/>
    <x v="0"/>
    <x v="0"/>
    <n v="1728"/>
    <x v="0"/>
  </r>
  <r>
    <s v="51-459-5630"/>
    <s v="Sour Cream"/>
    <s v="Sour Cream"/>
    <s v="Dairy"/>
    <x v="4"/>
    <s v="29-567-3732"/>
    <s v="Skyvu"/>
    <x v="113"/>
    <n v="11"/>
    <n v="30"/>
    <n v="49"/>
    <s v="Sufficient Stock"/>
    <s v="$4.00 "/>
    <n v="4"/>
    <d v="2024-02-08T00:00:00"/>
    <d v="2024-09-29T00:00:00"/>
    <d v="2026-07-12T00:00:00"/>
    <s v="Low"/>
    <x v="139"/>
    <n v="84"/>
    <n v="44"/>
    <s v="Active"/>
    <n v="44"/>
    <n v="336"/>
    <x v="0"/>
    <n v="208"/>
    <x v="0"/>
    <x v="0"/>
    <n v="196"/>
    <x v="0"/>
  </r>
  <r>
    <s v="02-655-3240"/>
    <s v="Rice Flour"/>
    <s v="Rice Flour"/>
    <s v="Grains &amp; Pulses"/>
    <x v="0"/>
    <s v="95-200-1972"/>
    <s v="Jabberstorm"/>
    <x v="114"/>
    <n v="99"/>
    <n v="44"/>
    <n v="0"/>
    <s v="Reorder Needed"/>
    <s v="$2.00 "/>
    <n v="2"/>
    <d v="2024-10-25T00:00:00"/>
    <d v="2024-05-21T00:00:00"/>
    <d v="2027-01-16T00:00:00"/>
    <s v="Low"/>
    <x v="140"/>
    <n v="36"/>
    <n v="198"/>
    <s v="Discontinued"/>
    <n v="198"/>
    <n v="72"/>
    <x v="1"/>
    <n v="396"/>
    <x v="0"/>
    <x v="1"/>
    <n v="0"/>
    <x v="2"/>
  </r>
  <r>
    <s v="42-887-6557"/>
    <s v="Long Grain Rice"/>
    <s v="Long Grain Rice"/>
    <s v="Grains &amp; Pulses"/>
    <x v="0"/>
    <s v="49-092-2735"/>
    <s v="Geba"/>
    <x v="115"/>
    <n v="26"/>
    <n v="82"/>
    <n v="138"/>
    <s v="Sufficient Stock"/>
    <s v="$1.50 "/>
    <n v="1.5"/>
    <d v="2024-09-23T00:00:00"/>
    <d v="2024-10-07T00:00:00"/>
    <d v="2027-03-04T00:00:00"/>
    <s v="Low"/>
    <x v="141"/>
    <n v="76"/>
    <n v="39"/>
    <s v="Active"/>
    <n v="39"/>
    <n v="114"/>
    <x v="0"/>
    <n v="443"/>
    <x v="0"/>
    <x v="0"/>
    <n v="207"/>
    <x v="0"/>
  </r>
  <r>
    <s v="96-316-7600"/>
    <s v="Bell Pepper"/>
    <s v="Bell Pepper"/>
    <s v="Fruits &amp; Vegetables"/>
    <x v="2"/>
    <s v="76-671-7104"/>
    <s v="Linklinks"/>
    <x v="35"/>
    <n v="70"/>
    <n v="31"/>
    <n v="0"/>
    <s v="Reorder Needed"/>
    <s v="$4.50 "/>
    <n v="4.5"/>
    <d v="2024-07-31T00:00:00"/>
    <d v="2024-07-27T00:00:00"/>
    <d v="2027-09-21T00:00:00"/>
    <s v="Low"/>
    <x v="142"/>
    <n v="23"/>
    <n v="315"/>
    <s v="Discontinued"/>
    <n v="315"/>
    <n v="103.5"/>
    <x v="1"/>
    <n v="644"/>
    <x v="0"/>
    <x v="1"/>
    <n v="0"/>
    <x v="2"/>
  </r>
  <r>
    <s v="58-063-8633"/>
    <s v="Bell Pepper"/>
    <s v="Bell Pepper"/>
    <s v="Fruits &amp; Vegetables"/>
    <x v="2"/>
    <s v="21-932-5200"/>
    <s v="Skimia"/>
    <x v="116"/>
    <n v="50"/>
    <n v="3"/>
    <n v="0"/>
    <s v="Reorder Needed"/>
    <s v="$4.50 "/>
    <n v="4.5"/>
    <d v="2024-07-21T00:00:00"/>
    <d v="2024-06-30T00:00:00"/>
    <d v="2025-05-09T00:00:00"/>
    <s v="Expired"/>
    <x v="143"/>
    <n v="69"/>
    <n v="225"/>
    <s v="Discontinued"/>
    <n v="225"/>
    <n v="310.5"/>
    <x v="0"/>
    <n v="-221"/>
    <x v="1"/>
    <x v="1"/>
    <n v="0"/>
    <x v="1"/>
  </r>
  <r>
    <s v="43-703-9939"/>
    <s v="Pineapple"/>
    <s v="Pineapple"/>
    <s v="Fruits &amp; Vegetables"/>
    <x v="2"/>
    <s v="69-928-4929"/>
    <s v="Bubblemix"/>
    <x v="108"/>
    <n v="55"/>
    <n v="91"/>
    <n v="127"/>
    <s v="Sufficient Stock"/>
    <s v="$3.50 "/>
    <n v="3.5"/>
    <d v="2024-08-05T00:00:00"/>
    <d v="2024-05-22T00:00:00"/>
    <d v="2026-10-23T00:00:00"/>
    <s v="Low"/>
    <x v="144"/>
    <n v="81"/>
    <n v="192.5"/>
    <s v="Active"/>
    <n v="192.5"/>
    <n v="283.5"/>
    <x v="0"/>
    <n v="311"/>
    <x v="0"/>
    <x v="0"/>
    <n v="444.5"/>
    <x v="0"/>
  </r>
  <r>
    <s v="88-069-5486"/>
    <s v="Cod"/>
    <s v="Cod"/>
    <s v="Seafood"/>
    <x v="6"/>
    <s v="95-878-1614"/>
    <s v="Buzzshare"/>
    <x v="117"/>
    <n v="31"/>
    <n v="87"/>
    <n v="143"/>
    <s v="Sufficient Stock"/>
    <s v="$8.00 "/>
    <n v="8"/>
    <d v="2024-05-23T00:00:00"/>
    <d v="2024-07-13T00:00:00"/>
    <d v="2025-01-04T00:00:00"/>
    <s v="Expired"/>
    <x v="145"/>
    <n v="41"/>
    <n v="248"/>
    <s v="Active"/>
    <n v="248"/>
    <n v="328"/>
    <x v="0"/>
    <n v="-346"/>
    <x v="1"/>
    <x v="0"/>
    <n v="1144"/>
    <x v="1"/>
  </r>
  <r>
    <s v="74-845-3299"/>
    <s v="Green Tea"/>
    <s v="Green Tea"/>
    <s v="Beverages"/>
    <x v="1"/>
    <s v="21-792-1000"/>
    <s v="Oyoyo"/>
    <x v="118"/>
    <n v="63"/>
    <n v="92"/>
    <n v="121"/>
    <s v="Sufficient Stock"/>
    <s v="$8.00 "/>
    <n v="8"/>
    <d v="2024-08-18T00:00:00"/>
    <d v="2025-12-02T00:00:00"/>
    <d v="2025-04-11T00:00:00"/>
    <s v="Expired"/>
    <x v="146"/>
    <n v="93"/>
    <n v="504"/>
    <s v="Active"/>
    <n v="504"/>
    <n v="744"/>
    <x v="0"/>
    <n v="-249"/>
    <x v="1"/>
    <x v="0"/>
    <n v="968"/>
    <x v="1"/>
  </r>
  <r>
    <s v="81-605-6246"/>
    <s v="Sardines"/>
    <s v="Sardines"/>
    <s v="Seafood"/>
    <x v="6"/>
    <s v="62-086-0407"/>
    <s v="Shufflester"/>
    <x v="104"/>
    <n v="73"/>
    <n v="31"/>
    <n v="0"/>
    <s v="Reorder Needed"/>
    <s v="$6.00 "/>
    <n v="6"/>
    <d v="2025-01-26T00:00:00"/>
    <d v="2024-02-03T00:00:00"/>
    <d v="2024-08-29T00:00:00"/>
    <s v="Expired"/>
    <x v="147"/>
    <n v="22"/>
    <n v="438"/>
    <s v="Discontinued"/>
    <n v="438"/>
    <n v="132"/>
    <x v="1"/>
    <n v="-474"/>
    <x v="1"/>
    <x v="1"/>
    <n v="0"/>
    <x v="1"/>
  </r>
  <r>
    <s v="73-561-2867"/>
    <s v="Sourdough Bread"/>
    <s v="Sourdough Bread"/>
    <s v="Bakery"/>
    <x v="5"/>
    <s v="60-386-5077"/>
    <s v="Eayo"/>
    <x v="91"/>
    <n v="12"/>
    <n v="86"/>
    <n v="160"/>
    <s v="Reorder Needed"/>
    <s v="$4.00 "/>
    <n v="4"/>
    <d v="2024-10-10T00:00:00"/>
    <d v="2024-06-29T00:00:00"/>
    <d v="2025-12-04T00:00:00"/>
    <s v="Expired"/>
    <x v="148"/>
    <n v="75"/>
    <n v="48"/>
    <s v="Discontinued"/>
    <n v="48"/>
    <n v="300"/>
    <x v="0"/>
    <n v="-12"/>
    <x v="1"/>
    <x v="0"/>
    <n v="640"/>
    <x v="1"/>
  </r>
  <r>
    <s v="19-967-0632"/>
    <s v="Short Grain Rice"/>
    <s v="Short Grain Rice"/>
    <s v="Grains &amp; Pulses"/>
    <x v="0"/>
    <s v="90-445-1753"/>
    <s v="Yombu"/>
    <x v="119"/>
    <n v="53"/>
    <n v="86"/>
    <n v="119"/>
    <s v="Sufficient Stock"/>
    <s v="$3.00 "/>
    <n v="3"/>
    <d v="2024-08-14T00:00:00"/>
    <d v="2025-04-02T00:00:00"/>
    <d v="2025-06-15T00:00:00"/>
    <s v="Expired"/>
    <x v="149"/>
    <n v="44"/>
    <n v="159"/>
    <s v="Discontinued"/>
    <n v="159"/>
    <n v="132"/>
    <x v="1"/>
    <n v="-184"/>
    <x v="1"/>
    <x v="0"/>
    <n v="357"/>
    <x v="1"/>
  </r>
  <r>
    <s v="23-070-2433"/>
    <s v="Powdered Sugar"/>
    <s v="Powdered Sugar"/>
    <s v="Grains &amp; Pulses"/>
    <x v="0"/>
    <s v="82-235-9317"/>
    <s v="Meeveo"/>
    <x v="120"/>
    <n v="68"/>
    <n v="7"/>
    <n v="0"/>
    <s v="Reorder Needed"/>
    <s v="$2.50 "/>
    <n v="2.5"/>
    <d v="2024-08-08T00:00:00"/>
    <d v="2024-11-04T00:00:00"/>
    <d v="2027-09-14T00:00:00"/>
    <s v="Low"/>
    <x v="150"/>
    <n v="69"/>
    <n v="170"/>
    <s v="Discontinued"/>
    <n v="170"/>
    <n v="172.5"/>
    <x v="0"/>
    <n v="637"/>
    <x v="0"/>
    <x v="1"/>
    <n v="0"/>
    <x v="2"/>
  </r>
  <r>
    <s v="27-262-2437"/>
    <s v="Swiss Cheese"/>
    <s v="Swiss Cheese"/>
    <s v="Dairy"/>
    <x v="4"/>
    <s v="05-181-2682"/>
    <s v="Skidoo"/>
    <x v="121"/>
    <n v="80"/>
    <n v="9"/>
    <n v="0"/>
    <s v="Reorder Needed"/>
    <s v="$8.10 "/>
    <n v="8.1"/>
    <d v="2024-08-26T00:00:00"/>
    <d v="2024-11-20T00:00:00"/>
    <d v="2026-10-23T00:00:00"/>
    <s v="Low"/>
    <x v="151"/>
    <n v="54"/>
    <n v="648"/>
    <s v="Active"/>
    <n v="648"/>
    <n v="437.4"/>
    <x v="1"/>
    <n v="311"/>
    <x v="0"/>
    <x v="1"/>
    <n v="0"/>
    <x v="2"/>
  </r>
  <r>
    <s v="39-479-5147"/>
    <s v="Tuna"/>
    <s v="Tuna"/>
    <s v="Seafood"/>
    <x v="6"/>
    <s v="02-156-7270"/>
    <s v="Meedoo"/>
    <x v="122"/>
    <n v="92"/>
    <n v="68"/>
    <n v="44"/>
    <s v="Reorder Needed"/>
    <s v="$18.00 "/>
    <n v="18"/>
    <d v="2024-12-24T00:00:00"/>
    <d v="2024-08-18T00:00:00"/>
    <d v="2025-12-27T00:00:00"/>
    <s v="High"/>
    <x v="152"/>
    <n v="40"/>
    <n v="1656"/>
    <s v="Discontinued"/>
    <n v="1656"/>
    <n v="720"/>
    <x v="1"/>
    <n v="11"/>
    <x v="2"/>
    <x v="1"/>
    <n v="792"/>
    <x v="3"/>
  </r>
  <r>
    <s v="71-085-4290"/>
    <s v="Cucumber"/>
    <s v="Cucumber"/>
    <s v="Fruits &amp; Vegetables"/>
    <x v="2"/>
    <s v="26-593-3478"/>
    <s v="Eire"/>
    <x v="62"/>
    <n v="31"/>
    <n v="98"/>
    <n v="165"/>
    <s v="Sufficient Stock"/>
    <s v="$1.80 "/>
    <n v="1.8"/>
    <d v="2024-08-26T00:00:00"/>
    <d v="2024-07-10T00:00:00"/>
    <d v="2028-03-15T00:00:00"/>
    <s v="Low"/>
    <x v="153"/>
    <n v="91"/>
    <n v="55.800000000000004"/>
    <s v="Active"/>
    <n v="55.800000000000004"/>
    <n v="163.80000000000001"/>
    <x v="0"/>
    <n v="820"/>
    <x v="0"/>
    <x v="0"/>
    <n v="297"/>
    <x v="0"/>
  </r>
  <r>
    <s v="48-957-6116"/>
    <s v="Eggplant"/>
    <s v="Eggplant"/>
    <s v="Fruits &amp; Vegetables"/>
    <x v="2"/>
    <s v="34-334-6888"/>
    <s v="Topicstorm"/>
    <x v="4"/>
    <n v="31"/>
    <n v="44"/>
    <n v="57"/>
    <s v="Sufficient Stock"/>
    <s v="$3.00 "/>
    <n v="3"/>
    <d v="2024-05-30T00:00:00"/>
    <d v="2024-05-16T00:00:00"/>
    <d v="2025-08-11T00:00:00"/>
    <s v="Expired"/>
    <x v="154"/>
    <n v="46"/>
    <n v="93"/>
    <s v="Discontinued"/>
    <n v="93"/>
    <n v="138"/>
    <x v="0"/>
    <n v="-127"/>
    <x v="1"/>
    <x v="0"/>
    <n v="171"/>
    <x v="1"/>
  </r>
  <r>
    <s v="83-917-7384"/>
    <s v="Garlic"/>
    <s v="Garlic"/>
    <s v="Fruits &amp; Vegetables"/>
    <x v="2"/>
    <s v="84-923-5086"/>
    <s v="Tavu"/>
    <x v="123"/>
    <n v="76"/>
    <n v="97"/>
    <n v="118"/>
    <s v="Sufficient Stock"/>
    <s v="$7.00 "/>
    <n v="7"/>
    <d v="2024-03-27T00:00:00"/>
    <d v="2024-08-24T00:00:00"/>
    <d v="2025-11-18T00:00:00"/>
    <s v="Expired"/>
    <x v="155"/>
    <n v="52"/>
    <n v="532"/>
    <s v="Discontinued"/>
    <n v="532"/>
    <n v="364"/>
    <x v="1"/>
    <n v="-28"/>
    <x v="1"/>
    <x v="0"/>
    <n v="826"/>
    <x v="1"/>
  </r>
  <r>
    <s v="26-031-8070"/>
    <s v="Vegetable Oil"/>
    <s v="Vegetable Oil"/>
    <s v="Oils &amp; Fats"/>
    <x v="3"/>
    <s v="11-096-4003"/>
    <s v="Trudeo"/>
    <x v="124"/>
    <n v="57"/>
    <n v="99"/>
    <n v="141"/>
    <s v="Sufficient Stock"/>
    <s v="$2.00 "/>
    <n v="2"/>
    <d v="2024-07-25T00:00:00"/>
    <d v="2024-05-25T00:00:00"/>
    <d v="2024-11-09T00:00:00"/>
    <s v="Expired"/>
    <x v="156"/>
    <n v="89"/>
    <n v="114"/>
    <s v="Backordered"/>
    <n v="114"/>
    <n v="178"/>
    <x v="0"/>
    <n v="-402"/>
    <x v="1"/>
    <x v="0"/>
    <n v="282"/>
    <x v="1"/>
  </r>
  <r>
    <s v="03-149-9760"/>
    <s v="Whipped Cream"/>
    <s v="Whipped Cream"/>
    <s v="Dairy"/>
    <x v="4"/>
    <s v="08-141-2402"/>
    <s v="Yotz"/>
    <x v="125"/>
    <n v="92"/>
    <n v="99"/>
    <n v="106"/>
    <s v="Sufficient Stock"/>
    <s v="$4.00 "/>
    <n v="4"/>
    <d v="2025-02-19T00:00:00"/>
    <d v="2024-07-13T00:00:00"/>
    <d v="2026-02-19T00:00:00"/>
    <s v="Medium"/>
    <x v="157"/>
    <n v="43"/>
    <n v="368"/>
    <s v="Discontinued"/>
    <n v="368"/>
    <n v="172"/>
    <x v="1"/>
    <n v="65"/>
    <x v="0"/>
    <x v="0"/>
    <n v="424"/>
    <x v="0"/>
  </r>
  <r>
    <s v="53-680-5293"/>
    <s v="Cheddar Cheese"/>
    <s v="Cheddar Cheese"/>
    <s v="Dairy"/>
    <x v="4"/>
    <s v="47-732-4446"/>
    <s v="Demizz"/>
    <x v="126"/>
    <n v="88"/>
    <n v="74"/>
    <n v="60"/>
    <s v="Reorder Needed"/>
    <s v="$9.00 "/>
    <n v="9"/>
    <d v="2024-05-28T00:00:00"/>
    <d v="2024-05-31T00:00:00"/>
    <d v="2025-12-30T00:00:00"/>
    <s v="High"/>
    <x v="158"/>
    <n v="79"/>
    <n v="792"/>
    <s v="Active"/>
    <n v="792"/>
    <n v="711"/>
    <x v="1"/>
    <n v="14"/>
    <x v="2"/>
    <x v="1"/>
    <n v="540"/>
    <x v="3"/>
  </r>
  <r>
    <s v="49-861-7823"/>
    <s v="Coconut"/>
    <s v="Coconut"/>
    <s v="Fruits &amp; Vegetables"/>
    <x v="2"/>
    <s v="22-152-0111"/>
    <s v="Skippad"/>
    <x v="127"/>
    <n v="99"/>
    <n v="8"/>
    <n v="0"/>
    <s v="Reorder Needed"/>
    <s v="$5.00 "/>
    <n v="5"/>
    <d v="2024-07-16T00:00:00"/>
    <d v="2024-07-13T00:00:00"/>
    <d v="2027-02-25T00:00:00"/>
    <s v="Low"/>
    <x v="159"/>
    <n v="41"/>
    <n v="495"/>
    <s v="Discontinued"/>
    <n v="495"/>
    <n v="205"/>
    <x v="1"/>
    <n v="436"/>
    <x v="0"/>
    <x v="1"/>
    <n v="0"/>
    <x v="2"/>
  </r>
  <r>
    <s v="24-364-3341"/>
    <s v="Egg (Turkey)"/>
    <s v="Egg (Turkey)"/>
    <s v="Dairy"/>
    <x v="4"/>
    <s v="13-290-8513"/>
    <s v="Topiclounge"/>
    <x v="128"/>
    <n v="44"/>
    <n v="84"/>
    <n v="124"/>
    <s v="Sufficient Stock"/>
    <s v="$2.50 "/>
    <n v="2.5"/>
    <d v="2024-07-29T00:00:00"/>
    <d v="2024-11-04T00:00:00"/>
    <d v="2027-03-26T00:00:00"/>
    <s v="Low"/>
    <x v="160"/>
    <n v="51"/>
    <n v="110"/>
    <s v="Discontinued"/>
    <n v="110"/>
    <n v="127.5"/>
    <x v="0"/>
    <n v="465"/>
    <x v="0"/>
    <x v="0"/>
    <n v="310"/>
    <x v="0"/>
  </r>
  <r>
    <s v="80-374-5711"/>
    <s v="Herbal Tea"/>
    <s v="Herbal Tea"/>
    <s v="Beverages"/>
    <x v="1"/>
    <s v="77-566-9826"/>
    <s v="Browsecat"/>
    <x v="129"/>
    <n v="48"/>
    <n v="77"/>
    <n v="106"/>
    <s v="Reorder Needed"/>
    <s v="$31.00 "/>
    <n v="31"/>
    <d v="2025-01-28T00:00:00"/>
    <d v="2024-05-10T00:00:00"/>
    <d v="2027-05-18T00:00:00"/>
    <s v="Low"/>
    <x v="161"/>
    <n v="70"/>
    <n v="1488"/>
    <s v="Backordered"/>
    <n v="1488"/>
    <n v="2170"/>
    <x v="0"/>
    <n v="518"/>
    <x v="0"/>
    <x v="0"/>
    <n v="3286"/>
    <x v="0"/>
  </r>
  <r>
    <s v="76-325-9093"/>
    <s v="Sesame Oil"/>
    <s v="Sesame Oil"/>
    <s v="Oils &amp; Fats"/>
    <x v="3"/>
    <s v="67-922-3399"/>
    <s v="Feedbug"/>
    <x v="88"/>
    <n v="27"/>
    <n v="92"/>
    <n v="157"/>
    <s v="Sufficient Stock"/>
    <s v="$6.50 "/>
    <n v="6.5"/>
    <d v="2024-04-18T00:00:00"/>
    <d v="2024-10-19T00:00:00"/>
    <d v="2025-08-05T00:00:00"/>
    <s v="Expired"/>
    <x v="162"/>
    <n v="29"/>
    <n v="175.5"/>
    <s v="Discontinued"/>
    <n v="175.5"/>
    <n v="188.5"/>
    <x v="0"/>
    <n v="-133"/>
    <x v="1"/>
    <x v="0"/>
    <n v="1020.5"/>
    <x v="1"/>
  </r>
  <r>
    <s v="30-429-2162"/>
    <s v="Black Rice"/>
    <s v="Black Rice"/>
    <s v="Grains &amp; Pulses"/>
    <x v="0"/>
    <s v="05-100-7102"/>
    <s v="Npath"/>
    <x v="130"/>
    <n v="34"/>
    <n v="96"/>
    <n v="158"/>
    <s v="Sufficient Stock"/>
    <s v="$6.15 "/>
    <n v="6.15"/>
    <d v="2024-03-10T00:00:00"/>
    <d v="2024-06-12T00:00:00"/>
    <d v="2027-06-06T00:00:00"/>
    <s v="Low"/>
    <x v="163"/>
    <n v="90"/>
    <n v="209.10000000000002"/>
    <s v="Discontinued"/>
    <n v="209.10000000000002"/>
    <n v="553.5"/>
    <x v="0"/>
    <n v="537"/>
    <x v="0"/>
    <x v="0"/>
    <n v="971.7"/>
    <x v="0"/>
  </r>
  <r>
    <s v="53-446-8243"/>
    <s v="Orange"/>
    <s v="Orange"/>
    <s v="Fruits &amp; Vegetables"/>
    <x v="2"/>
    <s v="51-666-7174"/>
    <s v="Skipfire"/>
    <x v="46"/>
    <n v="41"/>
    <n v="94"/>
    <n v="147"/>
    <s v="Sufficient Stock"/>
    <s v="$3.00 "/>
    <n v="3"/>
    <d v="2025-04-02T00:00:00"/>
    <d v="2024-07-26T00:00:00"/>
    <d v="2026-03-08T00:00:00"/>
    <s v="Medium"/>
    <x v="164"/>
    <n v="88"/>
    <n v="123"/>
    <s v="Discontinued"/>
    <n v="123"/>
    <n v="264"/>
    <x v="0"/>
    <n v="82"/>
    <x v="0"/>
    <x v="0"/>
    <n v="441"/>
    <x v="0"/>
  </r>
  <r>
    <s v="67-473-7093"/>
    <s v="Black Tea"/>
    <s v="Black Tea"/>
    <s v="Beverages"/>
    <x v="1"/>
    <s v="92-830-6986"/>
    <s v="Topicstorm"/>
    <x v="4"/>
    <n v="56"/>
    <n v="12"/>
    <n v="0"/>
    <s v="Reorder Needed"/>
    <s v="$5.00 "/>
    <n v="5"/>
    <d v="2024-10-12T00:00:00"/>
    <d v="2024-03-20T00:00:00"/>
    <d v="2026-06-26T00:00:00"/>
    <s v="Low"/>
    <x v="165"/>
    <n v="52"/>
    <n v="280"/>
    <s v="Active"/>
    <n v="280"/>
    <n v="260"/>
    <x v="1"/>
    <n v="192"/>
    <x v="0"/>
    <x v="1"/>
    <n v="0"/>
    <x v="2"/>
  </r>
  <r>
    <s v="98-235-2711"/>
    <s v="Asparagus"/>
    <s v="Asparagus"/>
    <s v="Fruits &amp; Vegetables"/>
    <x v="2"/>
    <s v="23-052-4744"/>
    <s v="Devpoint"/>
    <x v="131"/>
    <n v="22"/>
    <n v="40"/>
    <n v="58"/>
    <s v="Sufficient Stock"/>
    <s v="$5.00 "/>
    <n v="5"/>
    <d v="2024-12-09T00:00:00"/>
    <d v="2024-12-31T00:00:00"/>
    <d v="2026-08-23T00:00:00"/>
    <s v="Low"/>
    <x v="166"/>
    <n v="98"/>
    <n v="110"/>
    <s v="Active"/>
    <n v="110"/>
    <n v="490"/>
    <x v="0"/>
    <n v="250"/>
    <x v="0"/>
    <x v="0"/>
    <n v="290"/>
    <x v="0"/>
  </r>
  <r>
    <s v="07-219-8017"/>
    <s v="Palm Oil"/>
    <s v="Palm Oil"/>
    <s v="Oils &amp; Fats"/>
    <x v="3"/>
    <s v="95-148-9287"/>
    <s v="Skibox"/>
    <x v="132"/>
    <n v="40"/>
    <n v="2"/>
    <n v="0"/>
    <s v="Reorder Needed"/>
    <s v="$1.80 "/>
    <n v="1.8"/>
    <d v="2024-10-31T00:00:00"/>
    <d v="2024-08-13T00:00:00"/>
    <d v="2026-04-14T00:00:00"/>
    <s v="Low"/>
    <x v="167"/>
    <n v="71"/>
    <n v="72"/>
    <s v="Active"/>
    <n v="72"/>
    <n v="127.8"/>
    <x v="0"/>
    <n v="119"/>
    <x v="0"/>
    <x v="1"/>
    <n v="0"/>
    <x v="2"/>
  </r>
  <r>
    <s v="97-040-3822"/>
    <s v="Swiss Cheese"/>
    <s v="Swiss Cheese"/>
    <s v="Dairy"/>
    <x v="4"/>
    <s v="78-459-1417"/>
    <s v="Gevee"/>
    <x v="133"/>
    <n v="50"/>
    <n v="99"/>
    <n v="148"/>
    <s v="Sufficient Stock"/>
    <s v="$8.00 "/>
    <n v="8"/>
    <d v="2024-12-05T00:00:00"/>
    <d v="2024-08-23T00:00:00"/>
    <d v="2027-08-05T00:00:00"/>
    <s v="Low"/>
    <x v="168"/>
    <n v="42"/>
    <n v="400"/>
    <s v="Backordered"/>
    <n v="400"/>
    <n v="336"/>
    <x v="1"/>
    <n v="597"/>
    <x v="0"/>
    <x v="0"/>
    <n v="1184"/>
    <x v="0"/>
  </r>
  <r>
    <s v="10-002-6494"/>
    <s v="Mango"/>
    <s v="Mango"/>
    <s v="Fruits &amp; Vegetables"/>
    <x v="2"/>
    <s v="47-509-7282"/>
    <s v="Meevee"/>
    <x v="134"/>
    <n v="89"/>
    <n v="92"/>
    <n v="95"/>
    <s v="Sufficient Stock"/>
    <s v="$4.80 "/>
    <n v="4.8"/>
    <d v="2024-02-03T00:00:00"/>
    <d v="2024-08-07T00:00:00"/>
    <d v="2026-01-24T00:00:00"/>
    <s v="Medium"/>
    <x v="169"/>
    <n v="46"/>
    <n v="427.2"/>
    <s v="Backordered"/>
    <n v="427.2"/>
    <n v="220.79999999999998"/>
    <x v="1"/>
    <n v="39"/>
    <x v="0"/>
    <x v="0"/>
    <n v="456"/>
    <x v="0"/>
  </r>
  <r>
    <s v="12-998-3882"/>
    <s v="Egg (Turkey)"/>
    <s v="Egg (Turkey)"/>
    <s v="Dairy"/>
    <x v="4"/>
    <s v="06-151-9076"/>
    <s v="Bluezoom"/>
    <x v="78"/>
    <n v="76"/>
    <n v="54"/>
    <n v="32"/>
    <s v="Reorder Needed"/>
    <s v="$2.50 "/>
    <n v="2.5"/>
    <d v="2024-01-10T00:00:00"/>
    <d v="2024-08-17T00:00:00"/>
    <d v="2026-08-18T00:00:00"/>
    <s v="Low"/>
    <x v="170"/>
    <n v="69"/>
    <n v="190"/>
    <s v="Backordered"/>
    <n v="190"/>
    <n v="172.5"/>
    <x v="1"/>
    <n v="245"/>
    <x v="0"/>
    <x v="1"/>
    <n v="80"/>
    <x v="2"/>
  </r>
  <r>
    <s v="31-746-4951"/>
    <s v="Whole Wheat Flour"/>
    <s v="Whole Wheat Flour"/>
    <s v="Grains &amp; Pulses"/>
    <x v="0"/>
    <s v="70-212-0990"/>
    <s v="Gigaclub"/>
    <x v="102"/>
    <n v="67"/>
    <n v="60"/>
    <n v="53"/>
    <s v="Sufficient Stock"/>
    <s v="$2.75 "/>
    <n v="2.75"/>
    <d v="2024-03-04T00:00:00"/>
    <d v="2024-05-20T00:00:00"/>
    <d v="2027-01-10T00:00:00"/>
    <s v="Low"/>
    <x v="171"/>
    <n v="30"/>
    <n v="184.25"/>
    <s v="Active"/>
    <n v="184.25"/>
    <n v="82.5"/>
    <x v="1"/>
    <n v="390"/>
    <x v="0"/>
    <x v="1"/>
    <n v="145.75"/>
    <x v="2"/>
  </r>
  <r>
    <s v="87-097-5691"/>
    <s v="Robusta Coffee"/>
    <s v="Robusta Coffee"/>
    <s v="Beverages"/>
    <x v="1"/>
    <s v="26-213-7885"/>
    <s v="Photofeed"/>
    <x v="135"/>
    <n v="62"/>
    <n v="78"/>
    <n v="94"/>
    <s v="Reorder Needed"/>
    <s v="$10.00 "/>
    <n v="10"/>
    <d v="2024-08-04T00:00:00"/>
    <d v="2024-08-29T00:00:00"/>
    <d v="2026-12-13T00:00:00"/>
    <s v="Low"/>
    <x v="172"/>
    <n v="62"/>
    <n v="620"/>
    <s v="Discontinued"/>
    <n v="620"/>
    <n v="620"/>
    <x v="0"/>
    <n v="362"/>
    <x v="0"/>
    <x v="0"/>
    <n v="940"/>
    <x v="0"/>
  </r>
  <r>
    <s v="34-075-0371"/>
    <s v="Watermelon"/>
    <s v="Watermelon"/>
    <s v="Fruits &amp; Vegetables"/>
    <x v="2"/>
    <s v="32-771-2617"/>
    <s v="Latz"/>
    <x v="136"/>
    <n v="75"/>
    <n v="10"/>
    <n v="0"/>
    <s v="Reorder Needed"/>
    <s v="$3.00 "/>
    <n v="3"/>
    <d v="2024-11-09T00:00:00"/>
    <d v="2025-10-01T00:00:00"/>
    <d v="2027-03-08T00:00:00"/>
    <s v="Low"/>
    <x v="173"/>
    <n v="90"/>
    <n v="225"/>
    <s v="Active"/>
    <n v="225"/>
    <n v="270"/>
    <x v="0"/>
    <n v="447"/>
    <x v="0"/>
    <x v="1"/>
    <n v="0"/>
    <x v="2"/>
  </r>
  <r>
    <s v="40-810-9261"/>
    <s v="Green Coffee"/>
    <s v="Green Coffee"/>
    <s v="Beverages"/>
    <x v="1"/>
    <s v="56-554-1762"/>
    <s v="Cogibox"/>
    <x v="137"/>
    <n v="75"/>
    <n v="47"/>
    <n v="19"/>
    <s v="Sufficient Stock"/>
    <s v="$12.50 "/>
    <n v="12.5"/>
    <d v="2024-06-26T00:00:00"/>
    <d v="2024-09-12T00:00:00"/>
    <d v="2027-08-29T00:00:00"/>
    <s v="Low"/>
    <x v="174"/>
    <n v="33"/>
    <n v="937.5"/>
    <s v="Discontinued"/>
    <n v="937.5"/>
    <n v="412.5"/>
    <x v="1"/>
    <n v="621"/>
    <x v="0"/>
    <x v="1"/>
    <n v="237.5"/>
    <x v="2"/>
  </r>
  <r>
    <s v="46-931-6897"/>
    <s v="Cream"/>
    <s v="Cream"/>
    <s v="Dairy"/>
    <x v="4"/>
    <s v="22-946-8052"/>
    <s v="Meevee"/>
    <x v="134"/>
    <n v="29"/>
    <n v="32"/>
    <n v="35"/>
    <s v="Sufficient Stock"/>
    <s v="$2.50 "/>
    <n v="2.5"/>
    <d v="2024-09-21T00:00:00"/>
    <d v="2024-06-15T00:00:00"/>
    <d v="2026-03-11T00:00:00"/>
    <s v="Medium"/>
    <x v="175"/>
    <n v="64"/>
    <n v="72.5"/>
    <s v="Discontinued"/>
    <n v="72.5"/>
    <n v="160"/>
    <x v="0"/>
    <n v="85"/>
    <x v="0"/>
    <x v="0"/>
    <n v="87.5"/>
    <x v="0"/>
  </r>
  <r>
    <s v="58-182-6781"/>
    <s v="Oatmeal Biscuit"/>
    <s v="Oatmeal Biscuit"/>
    <s v="Bakery"/>
    <x v="5"/>
    <s v="75-328-1709"/>
    <s v="Pixope"/>
    <x v="138"/>
    <n v="34"/>
    <n v="55"/>
    <n v="76"/>
    <s v="Sufficient Stock"/>
    <s v="$5.00 "/>
    <n v="5"/>
    <d v="2024-11-10T00:00:00"/>
    <d v="2024-06-29T00:00:00"/>
    <d v="2026-11-21T00:00:00"/>
    <s v="Low"/>
    <x v="176"/>
    <n v="77"/>
    <n v="170"/>
    <s v="Active"/>
    <n v="170"/>
    <n v="385"/>
    <x v="0"/>
    <n v="340"/>
    <x v="0"/>
    <x v="0"/>
    <n v="380"/>
    <x v="0"/>
  </r>
  <r>
    <s v="06-706-6490"/>
    <s v="Green Tea"/>
    <s v="Green Tea"/>
    <s v="Beverages"/>
    <x v="1"/>
    <s v="85-670-6379"/>
    <s v="Tanoodle"/>
    <x v="139"/>
    <n v="15"/>
    <n v="66"/>
    <n v="117"/>
    <s v="Reorder Needed"/>
    <s v="$8.00 "/>
    <n v="8"/>
    <d v="2024-10-18T00:00:00"/>
    <d v="2024-03-07T00:00:00"/>
    <d v="2026-05-11T00:00:00"/>
    <s v="Low"/>
    <x v="177"/>
    <n v="60"/>
    <n v="120"/>
    <s v="Backordered"/>
    <n v="120"/>
    <n v="480"/>
    <x v="0"/>
    <n v="146"/>
    <x v="0"/>
    <x v="0"/>
    <n v="936"/>
    <x v="0"/>
  </r>
  <r>
    <s v="47-578-4161"/>
    <s v="Anchovies"/>
    <s v="Anchovies"/>
    <s v="Seafood"/>
    <x v="6"/>
    <s v="96-001-5429"/>
    <s v="Jaxspan"/>
    <x v="140"/>
    <n v="88"/>
    <n v="56"/>
    <n v="24"/>
    <s v="Reorder Needed"/>
    <s v="$10.00 "/>
    <n v="10"/>
    <d v="2024-10-05T00:00:00"/>
    <d v="2024-10-03T00:00:00"/>
    <d v="2026-02-11T00:00:00"/>
    <s v="Medium"/>
    <x v="178"/>
    <n v="98"/>
    <n v="880"/>
    <s v="Discontinued"/>
    <n v="880"/>
    <n v="980"/>
    <x v="0"/>
    <n v="57"/>
    <x v="0"/>
    <x v="1"/>
    <n v="240"/>
    <x v="2"/>
  </r>
  <r>
    <s v="18-199-5799"/>
    <s v="Cheddar Cheese"/>
    <s v="Cheddar Cheese"/>
    <s v="Dairy"/>
    <x v="4"/>
    <s v="76-870-2139"/>
    <s v="Jayo"/>
    <x v="141"/>
    <n v="40"/>
    <n v="81"/>
    <n v="122"/>
    <s v="Sufficient Stock"/>
    <s v="$9.00 "/>
    <n v="9"/>
    <d v="2024-09-10T00:00:00"/>
    <d v="2024-04-28T00:00:00"/>
    <d v="2027-10-26T00:00:00"/>
    <s v="Low"/>
    <x v="179"/>
    <n v="40"/>
    <n v="360"/>
    <s v="Backordered"/>
    <n v="360"/>
    <n v="360"/>
    <x v="0"/>
    <n v="679"/>
    <x v="0"/>
    <x v="0"/>
    <n v="1098"/>
    <x v="0"/>
  </r>
  <r>
    <s v="00-357-2313"/>
    <s v="Avocado Oil"/>
    <s v="Avocado Oil"/>
    <s v="Oils &amp; Fats"/>
    <x v="3"/>
    <s v="93-619-6639"/>
    <s v="Quamba"/>
    <x v="142"/>
    <n v="10"/>
    <n v="86"/>
    <n v="162"/>
    <s v="Sufficient Stock"/>
    <s v="$10.00 "/>
    <n v="10"/>
    <d v="2024-06-29T00:00:00"/>
    <d v="2024-11-26T00:00:00"/>
    <d v="2026-06-05T00:00:00"/>
    <s v="Low"/>
    <x v="180"/>
    <n v="24"/>
    <n v="100"/>
    <s v="Backordered"/>
    <n v="100"/>
    <n v="240"/>
    <x v="0"/>
    <n v="171"/>
    <x v="0"/>
    <x v="0"/>
    <n v="1620"/>
    <x v="0"/>
  </r>
  <r>
    <s v="83-704-6367"/>
    <s v="Arabica Coffee"/>
    <s v="Arabica Coffee"/>
    <s v="Beverages"/>
    <x v="1"/>
    <s v="41-628-8713"/>
    <s v="Feedmix"/>
    <x v="1"/>
    <n v="21"/>
    <n v="87"/>
    <n v="153"/>
    <s v="Sufficient Stock"/>
    <s v="$21.00 "/>
    <n v="21"/>
    <d v="2024-11-17T00:00:00"/>
    <d v="2024-02-09T00:00:00"/>
    <d v="2026-08-10T00:00:00"/>
    <s v="Low"/>
    <x v="181"/>
    <n v="20"/>
    <n v="441"/>
    <s v="Discontinued"/>
    <n v="441"/>
    <n v="420"/>
    <x v="1"/>
    <n v="237"/>
    <x v="0"/>
    <x v="0"/>
    <n v="3213"/>
    <x v="0"/>
  </r>
  <r>
    <s v="01-144-5960"/>
    <s v="Trout"/>
    <s v="Trout"/>
    <s v="Seafood"/>
    <x v="6"/>
    <s v="80-848-7493"/>
    <s v="Zazio"/>
    <x v="143"/>
    <n v="75"/>
    <n v="25"/>
    <n v="0"/>
    <s v="Reorder Needed"/>
    <s v="$12.00 "/>
    <n v="12"/>
    <d v="2024-10-20T00:00:00"/>
    <d v="2024-05-29T00:00:00"/>
    <d v="2026-09-03T00:00:00"/>
    <s v="Low"/>
    <x v="182"/>
    <n v="89"/>
    <n v="900"/>
    <s v="Active"/>
    <n v="900"/>
    <n v="1068"/>
    <x v="0"/>
    <n v="261"/>
    <x v="0"/>
    <x v="1"/>
    <n v="0"/>
    <x v="2"/>
  </r>
  <r>
    <s v="96-774-0457"/>
    <s v="Cod"/>
    <s v="Cod"/>
    <s v="Seafood"/>
    <x v="6"/>
    <s v="71-991-5737"/>
    <s v="Izio"/>
    <x v="144"/>
    <n v="56"/>
    <n v="50"/>
    <n v="44"/>
    <s v="Reorder Needed"/>
    <s v="$8.00 "/>
    <n v="8"/>
    <d v="2025-02-24T00:00:00"/>
    <d v="2024-12-03T00:00:00"/>
    <d v="2025-08-05T00:00:00"/>
    <s v="Expired"/>
    <x v="183"/>
    <n v="99"/>
    <n v="448"/>
    <s v="Discontinued"/>
    <n v="448"/>
    <n v="792"/>
    <x v="0"/>
    <n v="-133"/>
    <x v="1"/>
    <x v="1"/>
    <n v="352"/>
    <x v="1"/>
  </r>
  <r>
    <s v="24-310-9184"/>
    <s v="Rye Bread"/>
    <s v="Rye Bread"/>
    <s v="Bakery"/>
    <x v="5"/>
    <s v="69-378-2045"/>
    <s v="Brainlounge"/>
    <x v="145"/>
    <n v="69"/>
    <n v="65"/>
    <n v="61"/>
    <s v="Reorder Needed"/>
    <s v="$3.00 "/>
    <n v="3"/>
    <d v="2024-05-07T00:00:00"/>
    <d v="2024-07-26T00:00:00"/>
    <d v="2027-03-12T00:00:00"/>
    <s v="Low"/>
    <x v="184"/>
    <n v="98"/>
    <n v="207"/>
    <s v="Backordered"/>
    <n v="207"/>
    <n v="294"/>
    <x v="0"/>
    <n v="451"/>
    <x v="0"/>
    <x v="1"/>
    <n v="183"/>
    <x v="2"/>
  </r>
  <r>
    <s v="10-255-8579"/>
    <s v="Basmati Rice"/>
    <s v="Basmati Rice"/>
    <s v="Grains &amp; Pulses"/>
    <x v="0"/>
    <s v="29-112-1577"/>
    <s v="Trilia"/>
    <x v="146"/>
    <n v="56"/>
    <n v="53"/>
    <n v="50"/>
    <s v="Reorder Needed"/>
    <s v="$4.50 "/>
    <n v="4.5"/>
    <d v="2024-12-07T00:00:00"/>
    <d v="2024-07-24T00:00:00"/>
    <d v="2027-12-23T00:00:00"/>
    <s v="Low"/>
    <x v="185"/>
    <n v="69"/>
    <n v="252"/>
    <s v="Active"/>
    <n v="252"/>
    <n v="310.5"/>
    <x v="0"/>
    <n v="737"/>
    <x v="0"/>
    <x v="1"/>
    <n v="225"/>
    <x v="2"/>
  </r>
  <r>
    <s v="38-417-4656"/>
    <s v="White Sugar"/>
    <s v="White Sugar"/>
    <s v="Grains &amp; Pulses"/>
    <x v="0"/>
    <s v="57-202-5756"/>
    <s v="Dazzlesphere"/>
    <x v="60"/>
    <n v="24"/>
    <n v="69"/>
    <n v="114"/>
    <s v="Sufficient Stock"/>
    <s v="$2.00 "/>
    <n v="2"/>
    <d v="2024-05-10T00:00:00"/>
    <d v="2024-04-13T00:00:00"/>
    <d v="2025-08-08T00:00:00"/>
    <s v="Expired"/>
    <x v="186"/>
    <n v="20"/>
    <n v="48"/>
    <s v="Backordered"/>
    <n v="48"/>
    <n v="40"/>
    <x v="1"/>
    <n v="-130"/>
    <x v="1"/>
    <x v="0"/>
    <n v="228"/>
    <x v="1"/>
  </r>
  <r>
    <s v="53-080-8252"/>
    <s v="Sourdough Bread"/>
    <s v="Sourdough Bread"/>
    <s v="Bakery"/>
    <x v="5"/>
    <s v="73-744-7022"/>
    <s v="Thoughtstorm"/>
    <x v="8"/>
    <n v="30"/>
    <n v="85"/>
    <n v="140"/>
    <s v="Sufficient Stock"/>
    <s v="$4.50 "/>
    <n v="4.5"/>
    <d v="2024-12-19T00:00:00"/>
    <d v="2024-09-24T00:00:00"/>
    <d v="2027-07-11T00:00:00"/>
    <s v="Low"/>
    <x v="187"/>
    <n v="32"/>
    <n v="135"/>
    <s v="Discontinued"/>
    <n v="135"/>
    <n v="144"/>
    <x v="0"/>
    <n v="572"/>
    <x v="0"/>
    <x v="0"/>
    <n v="630"/>
    <x v="0"/>
  </r>
  <r>
    <s v="14-681-7035"/>
    <s v="White Tea"/>
    <s v="White Tea"/>
    <s v="Beverages"/>
    <x v="1"/>
    <s v="01-308-0960"/>
    <s v="Voolith"/>
    <x v="147"/>
    <n v="36"/>
    <n v="90"/>
    <n v="144"/>
    <s v="Sufficient Stock"/>
    <s v="$25.00 "/>
    <n v="25"/>
    <d v="2024-11-12T00:00:00"/>
    <d v="2024-07-08T00:00:00"/>
    <d v="2027-04-16T00:00:00"/>
    <s v="Low"/>
    <x v="188"/>
    <n v="35"/>
    <n v="900"/>
    <s v="Backordered"/>
    <n v="900"/>
    <n v="875"/>
    <x v="1"/>
    <n v="486"/>
    <x v="0"/>
    <x v="0"/>
    <n v="3600"/>
    <x v="0"/>
  </r>
  <r>
    <s v="96-503-7712"/>
    <s v="White Bread"/>
    <s v="White Bread"/>
    <s v="Bakery"/>
    <x v="5"/>
    <s v="97-325-5889"/>
    <s v="Twitterbridge"/>
    <x v="148"/>
    <n v="93"/>
    <n v="76"/>
    <n v="59"/>
    <s v="Reorder Needed"/>
    <s v="$2.50 "/>
    <n v="2.5"/>
    <d v="2024-05-25T00:00:00"/>
    <d v="2024-07-28T00:00:00"/>
    <d v="2027-09-26T00:00:00"/>
    <s v="Low"/>
    <x v="189"/>
    <n v="76"/>
    <n v="232.5"/>
    <s v="Backordered"/>
    <n v="232.5"/>
    <n v="190"/>
    <x v="1"/>
    <n v="649"/>
    <x v="0"/>
    <x v="1"/>
    <n v="147.5"/>
    <x v="2"/>
  </r>
  <r>
    <s v="98-064-4465"/>
    <s v="Mozzarella Cheese"/>
    <s v="Mozzarella Cheese"/>
    <s v="Dairy"/>
    <x v="4"/>
    <s v="93-719-9817"/>
    <s v="Feedfire"/>
    <x v="149"/>
    <n v="96"/>
    <n v="38"/>
    <n v="0"/>
    <s v="Sufficient Stock"/>
    <s v="$7.00 "/>
    <n v="7"/>
    <d v="2024-04-19T00:00:00"/>
    <d v="2024-01-10T00:00:00"/>
    <d v="2027-10-18T00:00:00"/>
    <s v="Low"/>
    <x v="190"/>
    <n v="72"/>
    <n v="672"/>
    <s v="Active"/>
    <n v="672"/>
    <n v="504"/>
    <x v="1"/>
    <n v="671"/>
    <x v="0"/>
    <x v="1"/>
    <n v="0"/>
    <x v="2"/>
  </r>
  <r>
    <s v="84-198-7276"/>
    <s v="Peanut Oil"/>
    <s v="Peanut Oil"/>
    <s v="Oils &amp; Fats"/>
    <x v="3"/>
    <s v="34-158-6684"/>
    <s v="Eidel"/>
    <x v="106"/>
    <n v="60"/>
    <n v="88"/>
    <n v="116"/>
    <s v="Sufficient Stock"/>
    <s v="$4.00 "/>
    <n v="4"/>
    <d v="2024-08-29T00:00:00"/>
    <d v="2025-01-16T00:00:00"/>
    <d v="2026-03-17T00:00:00"/>
    <s v="Low"/>
    <x v="191"/>
    <n v="94"/>
    <n v="240"/>
    <s v="Active"/>
    <n v="240"/>
    <n v="376"/>
    <x v="0"/>
    <n v="91"/>
    <x v="0"/>
    <x v="0"/>
    <n v="464"/>
    <x v="0"/>
  </r>
  <r>
    <s v="18-278-2383"/>
    <s v="Gouda Cheese"/>
    <s v="Gouda Cheese"/>
    <s v="Dairy"/>
    <x v="4"/>
    <s v="73-210-4267"/>
    <s v="Skimia"/>
    <x v="116"/>
    <n v="97"/>
    <n v="77"/>
    <n v="57"/>
    <s v="Sufficient Stock"/>
    <s v="$7.00 "/>
    <n v="7"/>
    <d v="2024-11-11T00:00:00"/>
    <d v="2024-09-15T00:00:00"/>
    <d v="2026-02-02T00:00:00"/>
    <s v="Medium"/>
    <x v="192"/>
    <n v="43"/>
    <n v="679"/>
    <s v="Backordered"/>
    <n v="679"/>
    <n v="301"/>
    <x v="1"/>
    <n v="48"/>
    <x v="0"/>
    <x v="1"/>
    <n v="399"/>
    <x v="2"/>
  </r>
  <r>
    <s v="20-054-3716"/>
    <s v="Chocolate Biscuit"/>
    <s v="Chocolate Biscuit"/>
    <s v="Bakery"/>
    <x v="5"/>
    <s v="49-591-1019"/>
    <s v="JumpXS"/>
    <x v="150"/>
    <n v="11"/>
    <n v="6"/>
    <n v="1"/>
    <s v="Reorder Needed"/>
    <s v="$5.00 "/>
    <n v="5"/>
    <d v="2024-05-03T00:00:00"/>
    <d v="2024-09-16T00:00:00"/>
    <d v="2026-02-11T00:00:00"/>
    <s v="Medium"/>
    <x v="193"/>
    <n v="88"/>
    <n v="55"/>
    <s v="Discontinued"/>
    <n v="55"/>
    <n v="440"/>
    <x v="0"/>
    <n v="57"/>
    <x v="0"/>
    <x v="1"/>
    <n v="5"/>
    <x v="2"/>
  </r>
  <r>
    <s v="63-822-5278"/>
    <s v="Pomegranate"/>
    <s v="Pomegranate"/>
    <s v="Fruits &amp; Vegetables"/>
    <x v="2"/>
    <s v="27-636-1606"/>
    <s v="Kamba"/>
    <x v="31"/>
    <n v="14"/>
    <n v="66"/>
    <n v="118"/>
    <s v="Sufficient Stock"/>
    <s v="$6.00 "/>
    <n v="6"/>
    <d v="2024-08-13T00:00:00"/>
    <d v="2024-12-13T00:00:00"/>
    <d v="2024-09-14T00:00:00"/>
    <s v="Expired"/>
    <x v="194"/>
    <n v="86"/>
    <n v="84"/>
    <s v="Backordered"/>
    <n v="84"/>
    <n v="516"/>
    <x v="0"/>
    <n v="-458"/>
    <x v="1"/>
    <x v="0"/>
    <n v="708"/>
    <x v="1"/>
  </r>
  <r>
    <s v="01-439-6231"/>
    <s v="Sunflower Oil"/>
    <s v="Sunflower Oil"/>
    <s v="Oils &amp; Fats"/>
    <x v="3"/>
    <s v="08-490-1714"/>
    <s v="Skidoo"/>
    <x v="121"/>
    <n v="88"/>
    <n v="100"/>
    <n v="112"/>
    <s v="Sufficient Stock"/>
    <s v="$2.50 "/>
    <n v="2.5"/>
    <d v="2024-11-12T00:00:00"/>
    <d v="2024-10-28T00:00:00"/>
    <d v="2026-10-19T00:00:00"/>
    <s v="Low"/>
    <x v="195"/>
    <n v="25"/>
    <n v="220"/>
    <s v="Discontinued"/>
    <n v="220"/>
    <n v="62.5"/>
    <x v="1"/>
    <n v="307"/>
    <x v="0"/>
    <x v="0"/>
    <n v="280"/>
    <x v="0"/>
  </r>
  <r>
    <s v="06-690-2335"/>
    <s v="Jasmine Rice"/>
    <s v="Jasmine Rice"/>
    <s v="Grains &amp; Pulses"/>
    <x v="0"/>
    <s v="66-317-4895"/>
    <s v="Jabbertype"/>
    <x v="21"/>
    <n v="24"/>
    <n v="15"/>
    <n v="6"/>
    <s v="Sufficient Stock"/>
    <s v="$4.75 "/>
    <n v="4.75"/>
    <d v="2025-02-22T00:00:00"/>
    <d v="2024-06-16T00:00:00"/>
    <d v="2026-05-21T00:00:00"/>
    <s v="Low"/>
    <x v="196"/>
    <n v="35"/>
    <n v="114"/>
    <s v="Discontinued"/>
    <n v="114"/>
    <n v="166.25"/>
    <x v="0"/>
    <n v="156"/>
    <x v="0"/>
    <x v="1"/>
    <n v="28.5"/>
    <x v="2"/>
  </r>
  <r>
    <s v="47-554-5780"/>
    <s v="Haddock"/>
    <s v="Haddock"/>
    <s v="Seafood"/>
    <x v="6"/>
    <s v="62-979-5038"/>
    <s v="Babbleopia"/>
    <x v="151"/>
    <n v="93"/>
    <n v="62"/>
    <n v="31"/>
    <s v="Reorder Needed"/>
    <s v="$9.00 "/>
    <n v="9"/>
    <d v="2024-09-06T00:00:00"/>
    <d v="2024-06-22T00:00:00"/>
    <d v="2025-04-11T00:00:00"/>
    <s v="Expired"/>
    <x v="197"/>
    <n v="78"/>
    <n v="837"/>
    <s v="Active"/>
    <n v="837"/>
    <n v="702"/>
    <x v="1"/>
    <n v="-249"/>
    <x v="1"/>
    <x v="1"/>
    <n v="279"/>
    <x v="1"/>
  </r>
  <r>
    <s v="70-587-1204"/>
    <s v="Black Rice"/>
    <s v="Black Rice"/>
    <s v="Grains &amp; Pulses"/>
    <x v="0"/>
    <s v="41-399-9203"/>
    <s v="Reallinks"/>
    <x v="17"/>
    <n v="68"/>
    <n v="68"/>
    <n v="68"/>
    <s v="Reorder Needed"/>
    <s v="$6.00 "/>
    <n v="6"/>
    <d v="2024-08-07T00:00:00"/>
    <d v="2024-07-15T00:00:00"/>
    <d v="2025-06-19T00:00:00"/>
    <s v="Expired"/>
    <x v="198"/>
    <n v="37"/>
    <n v="408"/>
    <s v="Discontinued"/>
    <n v="408"/>
    <n v="222"/>
    <x v="1"/>
    <n v="-180"/>
    <x v="1"/>
    <x v="1"/>
    <n v="408"/>
    <x v="1"/>
  </r>
  <r>
    <s v="97-710-2449"/>
    <s v="Rye Bread"/>
    <s v="Rye Bread"/>
    <s v="Bakery"/>
    <x v="5"/>
    <s v="39-676-9308"/>
    <s v="Tanoodle"/>
    <x v="139"/>
    <n v="28"/>
    <n v="94"/>
    <n v="160"/>
    <s v="Sufficient Stock"/>
    <s v="$2.80 "/>
    <n v="2.8"/>
    <d v="2024-05-23T00:00:00"/>
    <d v="2025-01-23T00:00:00"/>
    <d v="2025-01-22T00:00:00"/>
    <s v="Expired"/>
    <x v="199"/>
    <n v="31"/>
    <n v="78.399999999999991"/>
    <s v="Backordered"/>
    <n v="78.399999999999991"/>
    <n v="86.8"/>
    <x v="0"/>
    <n v="-328"/>
    <x v="1"/>
    <x v="0"/>
    <n v="44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B3769-36BF-4C96-ADE2-A940F252AA3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AA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ales Volume" fld="1" baseField="0" baseItem="0"/>
  </dataFields>
  <formats count="6">
    <format dxfId="220">
      <pivotArea type="all" dataOnly="0" outline="0" fieldPosition="0"/>
    </format>
    <format dxfId="219">
      <pivotArea outline="0" collapsedLevelsAreSubtotals="1" fieldPosition="0"/>
    </format>
    <format dxfId="218">
      <pivotArea field="0" type="button" dataOnly="0" labelOnly="1" outline="0" axis="axisRow" fieldPosition="0"/>
    </format>
    <format dxfId="217">
      <pivotArea dataOnly="0" labelOnly="1" fieldPosition="0">
        <references count="1">
          <reference field="0" count="0"/>
        </references>
      </pivotArea>
    </format>
    <format dxfId="216">
      <pivotArea dataOnly="0" labelOnly="1" grandRow="1" outline="0" fieldPosition="0"/>
    </format>
    <format dxfId="215">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E3CE68-A419-4BC5-B6AE-DF92BE3B46D1}" name="PivotTable7" cacheId="20" applyNumberFormats="0" applyBorderFormats="0" applyFontFormats="0" applyPatternFormats="0" applyAlignmentFormats="0" applyWidthHeightFormats="1" dataCaption="Values" tag="1db4029a-10d2-4129-b7f4-2fdc27c32deb" updatedVersion="8" minRefreshableVersion="3" useAutoFormatting="1" subtotalHiddenItems="1" itemPrintTitles="1" createdVersion="8" indent="0" outline="1" outlineData="1" multipleFieldFilters="0">
  <location ref="W13:W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3">
    <format dxfId="213">
      <pivotArea type="all" dataOnly="0" outline="0" fieldPosition="0"/>
    </format>
    <format dxfId="212">
      <pivotArea outline="0" collapsedLevelsAreSubtotals="1" fieldPosition="0"/>
    </format>
    <format dxfId="211">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27D3A-A646-4AB4-BC74-79EA2EBACF0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AC2:AE15"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able1[Total_Inventory_Value]" fld="1" baseField="0" baseItem="0"/>
    <dataField name="Sum of Table1[Sales_Volume]" fld="2" baseField="0" baseItem="0"/>
  </dataFields>
  <formats count="6">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grandRow="1" outline="0" fieldPosition="0"/>
    </format>
    <format dxfId="204">
      <pivotArea dataOnly="0" labelOnly="1" outline="0" fieldPosition="0">
        <references count="1">
          <reference field="4294967294" count="2">
            <x v="0"/>
            <x v="1"/>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able1[Inventory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7B7542-A3F4-48A6-85EA-8CE1288E4AFA}" name="Inventory Vs Sales Efficiency by Category" cacheId="17" applyNumberFormats="0" applyBorderFormats="0" applyFontFormats="0" applyPatternFormats="0" applyAlignmentFormats="0" applyWidthHeightFormats="1" dataCaption="Values" tag="8be173d8-df17-4bd8-8b74-6644b1dc7b90" updatedVersion="8" minRefreshableVersion="3" useAutoFormatting="1" subtotalHiddenItems="1" itemPrintTitles="1" createdVersion="8" indent="0" outline="1" outlineData="1" multipleFieldFilters="0" chartFormat="6">
  <location ref="W30:Y38"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v="3"/>
    </i>
    <i>
      <x v="1"/>
    </i>
    <i>
      <x v="6"/>
    </i>
    <i>
      <x v="2"/>
    </i>
    <i>
      <x v="4"/>
    </i>
    <i>
      <x v="5"/>
    </i>
    <i>
      <x/>
    </i>
    <i t="grand">
      <x/>
    </i>
  </rowItems>
  <colFields count="1">
    <field x="-2"/>
  </colFields>
  <colItems count="2">
    <i>
      <x/>
    </i>
    <i i="1">
      <x v="1"/>
    </i>
  </colItems>
  <dataFields count="2">
    <dataField name="Inventory" fld="2" baseField="0" baseItem="0" numFmtId="1"/>
    <dataField name="Sales Efficiency by Category" fld="1" baseField="0" baseItem="0" numFmtId="1"/>
  </dataFields>
  <formats count="6">
    <format dxfId="203">
      <pivotArea type="all" dataOnly="0" outline="0" fieldPosition="0"/>
    </format>
    <format dxfId="197">
      <pivotArea outline="0" collapsedLevelsAreSubtotals="1" fieldPosition="0"/>
    </format>
    <format dxfId="196">
      <pivotArea field="0" type="button" dataOnly="0" labelOnly="1" outline="0" axis="axisRow" fieldPosition="0"/>
    </format>
    <format dxfId="195">
      <pivotArea dataOnly="0" labelOnly="1" fieldPosition="0">
        <references count="1">
          <reference field="0" count="0"/>
        </references>
      </pivotArea>
    </format>
    <format dxfId="194">
      <pivotArea dataOnly="0" labelOnly="1" grandRow="1" outline="0" fieldPosition="0"/>
    </format>
    <format dxfId="19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2"/>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Inventory"/>
    <pivotHierarchy dragToData="1"/>
    <pivotHierarchy dragToData="1" caption="Sales Efficiency by 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F93E51-E38D-44D9-A6BD-717EE41A4090}" name="PivotTable4" cacheId="19" applyNumberFormats="0" applyBorderFormats="0" applyFontFormats="0" applyPatternFormats="0" applyAlignmentFormats="0" applyWidthHeightFormats="1" dataCaption="Values" tag="e6a1e66e-3fa7-4ae7-9281-fb66e1699605" updatedVersion="8" minRefreshableVersion="3" useAutoFormatting="1" subtotalHiddenItems="1" itemPrintTitles="1" createdVersion="8" indent="0" outline="1" outlineData="1" multipleFieldFilters="0">
  <location ref="W10:W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able1[Reorder_Cost_Estimate]" fld="0" baseField="0" baseItem="0" numFmtId="168"/>
  </dataFields>
  <formats count="3">
    <format dxfId="192">
      <pivotArea type="all" dataOnly="0" outline="0" fieldPosition="0"/>
    </format>
    <format dxfId="191">
      <pivotArea outline="0" collapsedLevelsAreSubtotals="1" fieldPosition="0"/>
    </format>
    <format dxfId="190">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E62385-74FE-4E44-9E07-2D1EF9C48467}" name="STOCK RISK AND REORDER COS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Stock Risk Level">
  <location ref="A11:C13" firstHeaderRow="0" firstDataRow="1" firstDataCol="1"/>
  <pivotFields count="3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compact="0" outline="0" showAll="0"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items count="3">
        <item x="1"/>
        <item x="2"/>
        <item x="0"/>
      </items>
    </pivotField>
    <pivotField name="Stock Risk Level" axis="axisRow" compact="0" outline="0" showAll="0" defaultSubtotal="0">
      <items count="2">
        <item x="0"/>
        <item x="1"/>
      </items>
    </pivotField>
    <pivotField dataField="1" compact="0" outline="0" showAll="0" defaultSubtotal="0"/>
    <pivotField compact="0" outline="0" showAll="0" defaultSubtotal="0"/>
  </pivotFields>
  <rowFields count="1">
    <field x="27"/>
  </rowFields>
  <rowItems count="2">
    <i>
      <x/>
    </i>
    <i>
      <x v="1"/>
    </i>
  </rowItems>
  <colFields count="1">
    <field x="-2"/>
  </colFields>
  <colItems count="2">
    <i>
      <x/>
    </i>
    <i i="1">
      <x v="1"/>
    </i>
  </colItems>
  <dataFields count="2">
    <dataField name="Count of Product_ID" fld="0" subtotal="count" baseField="27" baseItem="0"/>
    <dataField name="Sum of Reorder_Cost_Estimate" fld="28" baseField="0" baseItem="0"/>
  </dataFields>
  <formats count="5">
    <format dxfId="188">
      <pivotArea type="all" dataOnly="0" outline="0" fieldPosition="0"/>
    </format>
    <format dxfId="187">
      <pivotArea outline="0" collapsedLevelsAreSubtotals="1" fieldPosition="0"/>
    </format>
    <format dxfId="186">
      <pivotArea field="27" type="button" dataOnly="0" labelOnly="1" outline="0" axis="axisRow" fieldPosition="0"/>
    </format>
    <format dxfId="185">
      <pivotArea dataOnly="0" labelOnly="1" outline="0" fieldPosition="0">
        <references count="1">
          <reference field="27" count="0"/>
        </references>
      </pivotArea>
    </format>
    <format dxfId="18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B907B8-C2E0-48CE-9A7F-A831B16907A3}" name="Estimated Sales Revenue " cacheId="13" applyNumberFormats="0" applyBorderFormats="0" applyFontFormats="0" applyPatternFormats="0" applyAlignmentFormats="0" applyWidthHeightFormats="1" dataCaption="Values" tag="a784a58e-13f8-451a-8ae9-aeba974335e7" updatedVersion="8" minRefreshableVersion="3" useAutoFormatting="1" subtotalHiddenItems="1" itemPrintTitles="1" createdVersion="8" indent="0" outline="1" outlineData="1" multipleFieldFilters="0" chartFormat="16">
  <location ref="S45:T5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68"/>
  </dataFields>
  <formats count="8">
    <format dxfId="323">
      <pivotArea type="all" dataOnly="0" outline="0" fieldPosition="0"/>
    </format>
    <format dxfId="322">
      <pivotArea outline="0" fieldPosition="0">
        <references count="1">
          <reference field="4294967294" count="1">
            <x v="0"/>
          </reference>
        </references>
      </pivotArea>
    </format>
    <format dxfId="183">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axis="axisValues" fieldPosition="0"/>
    </format>
  </formats>
  <chartFormats count="8">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1DDFD5-93F8-4CF5-B096-9EBA24357FEF}" name="Supplier Risk Overvi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Supplier Name (Top 20)">
  <location ref="E2:H12" firstHeaderRow="0" firstDataRow="1" firstDataCol="1"/>
  <pivotFields count="3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name="Suppliers (Top 10)" axis="axisRow" compact="0" outline="0" showAll="0" measureFilter="1"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items count="3">
        <item x="1"/>
        <item x="2"/>
        <item x="0"/>
      </items>
    </pivotField>
    <pivotField compact="0" outline="0" showAll="0" defaultSubtotal="0"/>
    <pivotField dataField="1" compact="0" outline="0" showAll="0" defaultSubtotal="0"/>
    <pivotField compact="0" outline="0" showAll="0" defaultSubtotal="0"/>
  </pivotFields>
  <rowFields count="1">
    <field x="7"/>
  </rowFields>
  <rowItems count="10">
    <i>
      <x v="12"/>
    </i>
    <i>
      <x v="39"/>
    </i>
    <i>
      <x v="68"/>
    </i>
    <i>
      <x v="72"/>
    </i>
    <i>
      <x v="89"/>
    </i>
    <i>
      <x v="97"/>
    </i>
    <i>
      <x v="112"/>
    </i>
    <i>
      <x v="134"/>
    </i>
    <i>
      <x v="139"/>
    </i>
    <i>
      <x v="144"/>
    </i>
  </rowItems>
  <colFields count="1">
    <field x="-2"/>
  </colFields>
  <colItems count="3">
    <i>
      <x/>
    </i>
    <i i="1">
      <x v="1"/>
    </i>
    <i i="2">
      <x v="2"/>
    </i>
  </colItems>
  <dataFields count="3">
    <dataField name="Sum of Inventory_Value" fld="20" baseField="7" baseItem="2" numFmtId="165"/>
    <dataField name="Count of Product_ID" fld="0" subtotal="count" baseField="7" baseItem="2" numFmtId="167"/>
    <dataField name="Sum of Reorder_Cost_Estimate" fld="28" baseField="7" baseItem="2" numFmtId="165"/>
  </dataFields>
  <formats count="5">
    <format dxfId="170">
      <pivotArea type="all" dataOnly="0" outline="0" fieldPosition="0"/>
    </format>
    <format dxfId="169">
      <pivotArea outline="0" collapsedLevelsAreSubtotals="1" fieldPosition="0"/>
    </format>
    <format dxfId="168">
      <pivotArea field="7" type="button" dataOnly="0" labelOnly="1" outline="0" axis="axisRow" fieldPosition="0"/>
    </format>
    <format dxfId="167">
      <pivotArea dataOnly="0" labelOnly="1" outline="0" fieldPosition="0">
        <references count="1">
          <reference field="7" count="10">
            <x v="12"/>
            <x v="39"/>
            <x v="68"/>
            <x v="72"/>
            <x v="89"/>
            <x v="97"/>
            <x v="112"/>
            <x v="134"/>
            <x v="139"/>
            <x v="144"/>
          </reference>
        </references>
      </pivotArea>
    </format>
    <format dxfId="16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C85AA7-2BAF-4F01-A218-FB0845298741}" name="PivotTable3" cacheId="18" applyNumberFormats="0" applyBorderFormats="0" applyFontFormats="0" applyPatternFormats="0" applyAlignmentFormats="0" applyWidthHeightFormats="1" dataCaption="Values" tag="51e8551a-e294-44f3-b5fd-8c45eed123f4" updatedVersion="8" minRefreshableVersion="3" useAutoFormatting="1" subtotalHiddenItems="1" itemPrintTitles="1" createdVersion="8" indent="0" outline="1" outlineData="1" multipleFieldFilters="0">
  <location ref="W7:W8"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59" name="[Table1].[Expiry_Risk_Level].&amp;[Critical]" cap="Critical"/>
  </pageFields>
  <dataFields count="1">
    <dataField name="Count of Product_ID" fld="1" subtotal="count" baseField="0" baseItem="0"/>
  </dataFields>
  <formats count="3">
    <format dxfId="165">
      <pivotArea type="all" dataOnly="0" outline="0" fieldPosition="0"/>
    </format>
    <format dxfId="164">
      <pivotArea outline="0" collapsedLevelsAreSubtotals="1" fieldPosition="0"/>
    </format>
    <format dxfId="163">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Expiry_Risk_Level].&amp;[Critical]"/>
        <member name="[Table1].[Expiry_Risk_Level].&amp;[Expiring Soo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4ED2DF-F171-4D70-BAD1-59433E50792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9:T33"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Table1[Product_ID]" fld="0" subtotal="count" baseField="0" baseItem="0"/>
  </dataFields>
  <formats count="6">
    <format dxfId="161">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A8A72B-AE12-41EE-8A3E-ADD51C217358}" name="Inventory Value by Category" cacheId="15" applyNumberFormats="0" applyBorderFormats="0" applyFontFormats="0" applyPatternFormats="0" applyAlignmentFormats="0" applyWidthHeightFormats="1" dataCaption="Values" tag="53df539e-84df-40e0-a19d-d7e8a026cf26" updatedVersion="8" minRefreshableVersion="3" useAutoFormatting="1" subtotalHiddenItems="1" itemPrintTitles="1" createdVersion="8" indent="0" outline="1" outlineData="1" multipleFieldFilters="0" chartFormat="28" rowHeaderCaption="Category">
  <location ref="S58:T66"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Value of Inventory" fld="0" subtotal="count" baseField="1" baseItem="0"/>
  </dataFields>
  <formats count="6">
    <format dxfId="148">
      <pivotArea type="all" dataOnly="0" outline="0" fieldPosition="0"/>
    </format>
    <format dxfId="141">
      <pivotArea outline="0" collapsedLevelsAreSubtotals="1" fieldPosition="0"/>
    </format>
    <format dxfId="140">
      <pivotArea field="1" type="button" dataOnly="0" labelOnly="1" outline="0" axis="axisRow" fieldPosition="0"/>
    </format>
    <format dxfId="139">
      <pivotArea dataOnly="0" labelOnly="1" fieldPosition="0">
        <references count="1">
          <reference field="1" count="0"/>
        </references>
      </pivotArea>
    </format>
    <format dxfId="138">
      <pivotArea dataOnly="0" labelOnly="1" grandRow="1" outline="0" fieldPosition="0"/>
    </format>
    <format dxfId="13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Value of Invent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D847C7-97C3-457C-8A6B-C9A37C5FEB50}" name="Revenue"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W16:W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st. Sales Revenue" fld="0" baseField="0" baseItem="0" numFmtId="168"/>
  </dataFields>
  <formats count="3">
    <format dxfId="135">
      <pivotArea type="all" dataOnly="0" outline="0" fieldPosition="0"/>
    </format>
    <format dxfId="134">
      <pivotArea outline="0" collapsedLevelsAreSubtotals="1" fieldPosition="0"/>
    </format>
    <format dxfId="133">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AE7317-DA57-4E57-A5EA-A46B63464319}" name="Supplier Stock RIsk"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Supplier Names (Top 10)">
  <location ref="O2:Q43" firstHeaderRow="1" firstDataRow="2" firstDataCol="1"/>
  <pivotFields count="3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name="Suppliers (Top 10)" axis="axisRow" compact="0" outline="0" showAll="0" measureFilter="1"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items count="3">
        <item x="1"/>
        <item x="2"/>
        <item x="0"/>
      </items>
    </pivotField>
    <pivotField axis="axisCol" compact="0" outline="0" showAll="0" defaultSubtotal="0">
      <items count="2">
        <item x="0"/>
        <item x="1"/>
      </items>
    </pivotField>
    <pivotField compact="0" outline="0" showAll="0" defaultSubtotal="0"/>
    <pivotField compact="0" outline="0" showAll="0" defaultSubtotal="0"/>
  </pivotFields>
  <rowFields count="1">
    <field x="7"/>
  </rowFields>
  <rowItems count="40">
    <i>
      <x v="6"/>
    </i>
    <i>
      <x v="10"/>
    </i>
    <i>
      <x v="15"/>
    </i>
    <i>
      <x v="24"/>
    </i>
    <i>
      <x v="28"/>
    </i>
    <i>
      <x v="31"/>
    </i>
    <i>
      <x v="34"/>
    </i>
    <i>
      <x v="35"/>
    </i>
    <i>
      <x v="37"/>
    </i>
    <i>
      <x v="39"/>
    </i>
    <i>
      <x v="42"/>
    </i>
    <i>
      <x v="44"/>
    </i>
    <i>
      <x v="48"/>
    </i>
    <i>
      <x v="49"/>
    </i>
    <i>
      <x v="52"/>
    </i>
    <i>
      <x v="58"/>
    </i>
    <i>
      <x v="61"/>
    </i>
    <i>
      <x v="66"/>
    </i>
    <i>
      <x v="70"/>
    </i>
    <i>
      <x v="72"/>
    </i>
    <i>
      <x v="74"/>
    </i>
    <i>
      <x v="75"/>
    </i>
    <i>
      <x v="76"/>
    </i>
    <i>
      <x v="96"/>
    </i>
    <i>
      <x v="97"/>
    </i>
    <i>
      <x v="103"/>
    </i>
    <i>
      <x v="107"/>
    </i>
    <i>
      <x v="108"/>
    </i>
    <i>
      <x v="110"/>
    </i>
    <i>
      <x v="114"/>
    </i>
    <i>
      <x v="115"/>
    </i>
    <i>
      <x v="120"/>
    </i>
    <i>
      <x v="121"/>
    </i>
    <i>
      <x v="123"/>
    </i>
    <i>
      <x v="124"/>
    </i>
    <i>
      <x v="127"/>
    </i>
    <i>
      <x v="134"/>
    </i>
    <i>
      <x v="139"/>
    </i>
    <i>
      <x v="144"/>
    </i>
    <i>
      <x v="151"/>
    </i>
  </rowItems>
  <colFields count="1">
    <field x="27"/>
  </colFields>
  <colItems count="2">
    <i>
      <x/>
    </i>
    <i>
      <x v="1"/>
    </i>
  </colItems>
  <dataFields count="1">
    <dataField name="Count of Product_ID" fld="0" subtotal="count" baseField="0" baseItem="0"/>
  </dataFields>
  <formats count="8">
    <format dxfId="131">
      <pivotArea type="all" dataOnly="0" outline="0" fieldPosition="0"/>
    </format>
    <format dxfId="129">
      <pivotArea outline="0" collapsedLevelsAreSubtotals="1" fieldPosition="0"/>
    </format>
    <format dxfId="128">
      <pivotArea type="origin" dataOnly="0" labelOnly="1" outline="0" fieldPosition="0"/>
    </format>
    <format dxfId="127">
      <pivotArea field="27" type="button" dataOnly="0" labelOnly="1" outline="0" axis="axisCol" fieldPosition="0"/>
    </format>
    <format dxfId="126">
      <pivotArea type="topRight" dataOnly="0" labelOnly="1" outline="0" fieldPosition="0"/>
    </format>
    <format dxfId="125">
      <pivotArea field="7" type="button" dataOnly="0" labelOnly="1" outline="0" axis="axisRow" fieldPosition="0"/>
    </format>
    <format dxfId="124">
      <pivotArea dataOnly="0" labelOnly="1" outline="0" fieldPosition="0">
        <references count="1">
          <reference field="7" count="40">
            <x v="6"/>
            <x v="10"/>
            <x v="15"/>
            <x v="24"/>
            <x v="28"/>
            <x v="31"/>
            <x v="34"/>
            <x v="35"/>
            <x v="37"/>
            <x v="39"/>
            <x v="42"/>
            <x v="44"/>
            <x v="48"/>
            <x v="49"/>
            <x v="52"/>
            <x v="58"/>
            <x v="61"/>
            <x v="66"/>
            <x v="70"/>
            <x v="72"/>
            <x v="74"/>
            <x v="75"/>
            <x v="76"/>
            <x v="96"/>
            <x v="97"/>
            <x v="103"/>
            <x v="107"/>
            <x v="108"/>
            <x v="110"/>
            <x v="114"/>
            <x v="115"/>
            <x v="120"/>
            <x v="121"/>
            <x v="123"/>
            <x v="124"/>
            <x v="127"/>
            <x v="134"/>
            <x v="139"/>
            <x v="144"/>
            <x v="151"/>
          </reference>
        </references>
      </pivotArea>
    </format>
    <format dxfId="123">
      <pivotArea dataOnly="0" labelOnly="1" outline="0" fieldPosition="0">
        <references count="1">
          <reference field="27" count="0"/>
        </references>
      </pivotArea>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1C3270-B204-4B84-AADE-B8334109EF6B}" name="PRODUCT HEALTH SUMMA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Product Health">
  <location ref="A15:C19" firstHeaderRow="0" firstDataRow="1" firstDataCol="1"/>
  <pivotFields count="3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compact="0" outline="0" showAll="0"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numFmtId="1" outline="0" showAll="0" defaultSubtotal="0"/>
    <pivotField compact="0" outline="0" showAll="0" defaultSubtotal="0">
      <items count="3">
        <item x="1"/>
        <item x="2"/>
        <item x="0"/>
      </items>
    </pivotField>
    <pivotField compact="0" outline="0" showAll="0" defaultSubtotal="0"/>
    <pivotField compact="0" outline="0" showAll="0" defaultSubtotal="0"/>
    <pivotField name="Product Health" axis="axisRow" compact="0" outline="0" showAll="0" defaultSubtotal="0">
      <items count="4">
        <item x="3"/>
        <item x="2"/>
        <item x="1"/>
        <item x="0"/>
      </items>
    </pivotField>
  </pivotFields>
  <rowFields count="1">
    <field x="29"/>
  </rowFields>
  <rowItems count="4">
    <i>
      <x/>
    </i>
    <i>
      <x v="1"/>
    </i>
    <i>
      <x v="2"/>
    </i>
    <i>
      <x v="3"/>
    </i>
  </rowItems>
  <colFields count="1">
    <field x="-2"/>
  </colFields>
  <colItems count="2">
    <i>
      <x/>
    </i>
    <i i="1">
      <x v="1"/>
    </i>
  </colItems>
  <dataFields count="2">
    <dataField name="Count of Product_ID" fld="0" subtotal="count" baseField="0" baseItem="0"/>
    <dataField name="Sum of Total_Inventory_Value" fld="22" baseField="0" baseItem="0"/>
  </dataFields>
  <formats count="5">
    <format dxfId="122">
      <pivotArea type="all" dataOnly="0" outline="0" fieldPosition="0"/>
    </format>
    <format dxfId="121">
      <pivotArea outline="0" collapsedLevelsAreSubtotals="1" fieldPosition="0"/>
    </format>
    <format dxfId="120">
      <pivotArea field="29" type="button" dataOnly="0" labelOnly="1" outline="0" axis="axisRow" fieldPosition="0"/>
    </format>
    <format dxfId="119">
      <pivotArea dataOnly="0" labelOnly="1" outline="0" fieldPosition="0">
        <references count="1">
          <reference field="29" count="0"/>
        </references>
      </pivotArea>
    </format>
    <format dxfId="1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294F7B-2118-44AE-882F-5BC96272CE92}" name="Stock Risk Distribution" cacheId="22" applyNumberFormats="0" applyBorderFormats="0" applyFontFormats="0" applyPatternFormats="0" applyAlignmentFormats="0" applyWidthHeightFormats="1" dataCaption="Values" tag="b6f6807f-1703-4dcd-a949-4d2ab97bb454" updatedVersion="8" minRefreshableVersion="3" useAutoFormatting="1" subtotalHiddenItems="1" itemPrintTitles="1" createdVersion="8" indent="0" outline="1" outlineData="1" multipleFieldFilters="0" chartFormat="48">
  <location ref="S37:T4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roduct_ID" fld="0" subtotal="count" baseField="0" baseItem="0"/>
  </dataFields>
  <formats count="6">
    <format dxfId="117">
      <pivotArea type="all" dataOnly="0" outline="0" fieldPosition="0"/>
    </format>
    <format dxfId="110">
      <pivotArea outline="0" collapsedLevelsAreSubtotals="1" fieldPosition="0"/>
    </format>
    <format dxfId="109">
      <pivotArea field="1" type="button" dataOnly="0" labelOnly="1" outline="0" axis="axisRow" fieldPosition="0"/>
    </format>
    <format dxfId="108">
      <pivotArea dataOnly="0" labelOnly="1" fieldPosition="0">
        <references count="1">
          <reference field="1" count="0"/>
        </references>
      </pivotArea>
    </format>
    <format dxfId="107">
      <pivotArea dataOnly="0" labelOnly="1" grandRow="1" outline="0" fieldPosition="0"/>
    </format>
    <format dxfId="10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FA5A76-BA46-459D-B41A-D8EBA3A1EA62}" name="Expiry_Risk_Level" cacheId="14" applyNumberFormats="0" applyBorderFormats="0" applyFontFormats="0" applyPatternFormats="0" applyAlignmentFormats="0" applyWidthHeightFormats="1" dataCaption="Values" tag="a7dd476b-007f-4641-90fa-979988e35d2e" updatedVersion="8" minRefreshableVersion="3" useAutoFormatting="1" subtotalHiddenItems="1" itemPrintTitles="1" createdVersion="8" indent="0" outline="1" outlineData="1" multipleFieldFilters="0" chartFormat="6">
  <location ref="W19:X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roduct_ID" fld="1" subtotal="count" baseField="0" baseItem="0"/>
  </dataFields>
  <formats count="6">
    <format dxfId="104">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6C8C394-D286-46AA-BB34-1789564BDAF2}" name="Total Inventory Value" cacheId="12" applyNumberFormats="0" applyBorderFormats="0" applyFontFormats="0" applyPatternFormats="0" applyAlignmentFormats="0" applyWidthHeightFormats="1" dataCaption="Values" tag="95c56579-6442-405e-a7c1-988ff7a0b73c" updatedVersion="8" minRefreshableVersion="3" useAutoFormatting="1" subtotalHiddenItems="1" itemPrintTitles="1" createdVersion="8" indent="0" outline="1" outlineData="1" multipleFieldFilters="0">
  <location ref="W2:W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Inventory_Value" fld="0" baseField="0" baseItem="0" numFmtId="168"/>
  </dataFields>
  <formats count="6">
    <format dxfId="326">
      <pivotArea type="all" dataOnly="0" outline="0" fieldPosition="0"/>
    </format>
    <format dxfId="325">
      <pivotArea outline="0" fieldPosition="0">
        <references count="1">
          <reference field="4294967294" count="1">
            <x v="0"/>
          </reference>
        </references>
      </pivotArea>
    </format>
    <format dxfId="324">
      <pivotArea outline="0" collapsedLevelsAreSubtotals="1" fieldPosition="0"/>
    </format>
    <format dxfId="91">
      <pivotArea type="all" dataOnly="0" outline="0" fieldPosition="0"/>
    </format>
    <format dxfId="90">
      <pivotArea outline="0" collapsedLevelsAreSubtotals="1" fieldPosition="0"/>
    </format>
    <format dxfId="87">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F1764F8-5BBD-432D-90AD-FAD2AA51A4FF}" name="EXPIRY RISK ANALYSIS" cacheId="0"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rowHeaderCaption="Expiry Risk Level">
  <location ref="A21:C24" firstHeaderRow="0" firstDataRow="1" firstDataCol="1"/>
  <pivotFields count="3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compact="0" outline="0" showAll="0"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name="Expiry Risk Level" axis="axisRow" compact="0" outline="0" showAll="0" sortType="ascending" defaultSubtotal="0">
      <items count="3">
        <item x="1"/>
        <item x="2"/>
        <item x="0"/>
      </items>
    </pivotField>
    <pivotField compact="0" outline="0" showAll="0" defaultSubtotal="0"/>
    <pivotField compact="0" outline="0" showAll="0" defaultSubtotal="0"/>
    <pivotField compact="0" outline="0" showAll="0" defaultSubtotal="0"/>
  </pivotFields>
  <rowFields count="1">
    <field x="26"/>
  </rowFields>
  <rowItems count="3">
    <i>
      <x/>
    </i>
    <i>
      <x v="1"/>
    </i>
    <i>
      <x v="2"/>
    </i>
  </rowItems>
  <colFields count="1">
    <field x="-2"/>
  </colFields>
  <colItems count="2">
    <i>
      <x/>
    </i>
    <i i="1">
      <x v="1"/>
    </i>
  </colItems>
  <dataFields count="2">
    <dataField name="Sum of Inventory_Value" fld="20" baseField="26" baseItem="0"/>
    <dataField name="Count of Product_ID" fld="0" subtotal="count" baseField="0" baseItem="0"/>
  </dataFields>
  <formats count="5">
    <format dxfId="85">
      <pivotArea type="all" dataOnly="0" outline="0" fieldPosition="0"/>
    </format>
    <format dxfId="84">
      <pivotArea outline="0" collapsedLevelsAreSubtotals="1" fieldPosition="0"/>
    </format>
    <format dxfId="83">
      <pivotArea field="26" type="button" dataOnly="0" labelOnly="1" outline="0" axis="axisRow" fieldPosition="0"/>
    </format>
    <format dxfId="82">
      <pivotArea dataOnly="0" labelOnly="1" outline="0" fieldPosition="0">
        <references count="1">
          <reference field="26" count="0"/>
        </references>
      </pivotArea>
    </format>
    <format dxfId="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C2AA02D-605A-4941-A4EC-E2110BDBD70E}" name="Supplier Expiry Risk"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Supplier Names (Top 20)" colHeaderCaption="Risk Level">
  <location ref="J2:M13" firstHeaderRow="1" firstDataRow="2" firstDataCol="1"/>
  <pivotFields count="3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name="Suppliers (Top 10)" axis="axisRow" compact="0" outline="0" showAll="0" measureFilter="1"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axis="axisCol" compact="0" outline="0" showAll="0" defaultSubtotal="0">
      <items count="3">
        <item x="1"/>
        <item x="2"/>
        <item x="0"/>
      </items>
    </pivotField>
    <pivotField compact="0" outline="0" showAll="0" defaultSubtotal="0"/>
    <pivotField compact="0" outline="0" showAll="0" defaultSubtotal="0"/>
    <pivotField compact="0" outline="0" showAll="0" defaultSubtotal="0"/>
  </pivotFields>
  <rowFields count="1">
    <field x="7"/>
  </rowFields>
  <rowItems count="10">
    <i>
      <x v="12"/>
    </i>
    <i>
      <x v="39"/>
    </i>
    <i>
      <x v="68"/>
    </i>
    <i>
      <x v="72"/>
    </i>
    <i>
      <x v="89"/>
    </i>
    <i>
      <x v="97"/>
    </i>
    <i>
      <x v="112"/>
    </i>
    <i>
      <x v="134"/>
    </i>
    <i>
      <x v="139"/>
    </i>
    <i>
      <x v="144"/>
    </i>
  </rowItems>
  <colFields count="1">
    <field x="26"/>
  </colFields>
  <colItems count="3">
    <i>
      <x/>
    </i>
    <i>
      <x v="1"/>
    </i>
    <i>
      <x v="2"/>
    </i>
  </colItems>
  <dataFields count="1">
    <dataField name="Sum of Inventory_Value" fld="20" baseField="0" baseItem="0"/>
  </dataFields>
  <formats count="8">
    <format dxfId="80">
      <pivotArea type="all" dataOnly="0" outline="0" fieldPosition="0"/>
    </format>
    <format dxfId="79">
      <pivotArea outline="0" collapsedLevelsAreSubtotals="1" fieldPosition="0"/>
    </format>
    <format dxfId="78">
      <pivotArea type="origin" dataOnly="0" labelOnly="1" outline="0" fieldPosition="0"/>
    </format>
    <format dxfId="77">
      <pivotArea field="26" type="button" dataOnly="0" labelOnly="1" outline="0" axis="axisCol" fieldPosition="0"/>
    </format>
    <format dxfId="76">
      <pivotArea type="topRight" dataOnly="0" labelOnly="1" outline="0" fieldPosition="0"/>
    </format>
    <format dxfId="75">
      <pivotArea field="7" type="button" dataOnly="0" labelOnly="1" outline="0" axis="axisRow" fieldPosition="0"/>
    </format>
    <format dxfId="74">
      <pivotArea dataOnly="0" labelOnly="1" outline="0" fieldPosition="0">
        <references count="1">
          <reference field="7" count="10">
            <x v="12"/>
            <x v="39"/>
            <x v="68"/>
            <x v="72"/>
            <x v="89"/>
            <x v="97"/>
            <x v="112"/>
            <x v="134"/>
            <x v="139"/>
            <x v="144"/>
          </reference>
        </references>
      </pivotArea>
    </format>
    <format dxfId="73">
      <pivotArea dataOnly="0" labelOnly="1" outline="0" fieldPosition="0">
        <references count="1">
          <reference field="26" count="0"/>
        </references>
      </pivotArea>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C7B1E0F-D3A2-43BF-947C-8FFBBA34F1CD}" name="Inventory Value Concentration by Supplier" cacheId="16" applyNumberFormats="0" applyBorderFormats="0" applyFontFormats="0" applyPatternFormats="0" applyAlignmentFormats="0" applyWidthHeightFormats="1" dataCaption="Values" tag="b0a7e3df-7272-42a6-a70c-5cfe2df59433" updatedVersion="8" minRefreshableVersion="3" useAutoFormatting="1" subtotalHiddenItems="1" itemPrintTitles="1" createdVersion="8" indent="0" outline="1" outlineData="1" multipleFieldFilters="0" chartFormat="23" rowHeaderCaption="Supplier Name">
  <location ref="S2:T18" firstHeaderRow="1" firstDataRow="1" firstDataCol="1"/>
  <pivotFields count="3">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12"/>
    </i>
    <i>
      <x v="10"/>
    </i>
    <i>
      <x v="6"/>
    </i>
    <i>
      <x v="14"/>
    </i>
    <i>
      <x v="4"/>
    </i>
    <i>
      <x v="13"/>
    </i>
    <i>
      <x/>
    </i>
    <i>
      <x v="2"/>
    </i>
    <i>
      <x v="8"/>
    </i>
    <i>
      <x v="5"/>
    </i>
    <i>
      <x v="11"/>
    </i>
    <i>
      <x v="3"/>
    </i>
    <i>
      <x v="7"/>
    </i>
    <i>
      <x v="9"/>
    </i>
    <i>
      <x v="1"/>
    </i>
    <i t="grand">
      <x/>
    </i>
  </rowItems>
  <colItems count="1">
    <i/>
  </colItems>
  <dataFields count="1">
    <dataField name="Total Inventory Value" fld="1" baseField="0" baseItem="0"/>
  </dataFields>
  <formats count="6">
    <format dxfId="65">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_ExternalData_1].[Table1[Expiry_Risk_Level]]].&amp;[Critical]"/>
        <member name="[Table_ExternalData_1].[Table1[Expiry_Risk_Level]]].&amp;[Expi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Inventory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4">
      <autoFilter ref="A1">
        <filterColumn colId="0">
          <top10 val="15" filterVal="1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D100BCF-23D2-4208-9154-D45523C28986}" name="CATEGORY PERFORMAN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Categories">
  <location ref="A2:C9" firstHeaderRow="0" firstDataRow="1" firstDataCol="1"/>
  <pivotFields count="30">
    <pivotField compact="0" outline="0" showAll="0" defaultSubtotal="0"/>
    <pivotField compact="0" outline="0" showAll="0" defaultSubtotal="0"/>
    <pivotField compact="0" outline="0" showAll="0" defaultSubtotal="0"/>
    <pivotField compact="0" outline="0" showAll="0" defaultSubtotal="0"/>
    <pivotField name="Category" axis="axisRow" compact="0" outline="0" showAll="0" defaultSubtotal="0">
      <items count="7">
        <item x="5"/>
        <item x="1"/>
        <item x="4"/>
        <item x="2"/>
        <item x="0"/>
        <item x="3"/>
        <item x="6"/>
      </items>
    </pivotField>
    <pivotField compact="0" outline="0" showAll="0" defaultSubtotal="0"/>
    <pivotField compact="0" outline="0" showAll="0" defaultSubtotal="0"/>
    <pivotField compact="0" outline="0" showAll="0"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numFmtId="1"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pivotFields>
  <rowFields count="1">
    <field x="4"/>
  </rowFields>
  <rowItems count="7">
    <i>
      <x/>
    </i>
    <i>
      <x v="1"/>
    </i>
    <i>
      <x v="2"/>
    </i>
    <i>
      <x v="3"/>
    </i>
    <i>
      <x v="4"/>
    </i>
    <i>
      <x v="5"/>
    </i>
    <i>
      <x v="6"/>
    </i>
  </rowItems>
  <colFields count="1">
    <field x="-2"/>
  </colFields>
  <colItems count="2">
    <i>
      <x/>
    </i>
    <i i="1">
      <x v="1"/>
    </i>
  </colItems>
  <dataFields count="2">
    <dataField name="Sum of Total_Inventory_Value" fld="22" baseField="4" baseItem="0" numFmtId="166"/>
    <dataField name="Sum of Estimated_Sales_Revenue" fld="23" baseField="4" baseItem="0" numFmtId="165"/>
  </dataFields>
  <formats count="5">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outline="0" fieldPosition="0">
        <references count="1">
          <reference field="4" count="0"/>
        </references>
      </pivotArea>
    </format>
    <format dxfId="4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72607F5-3211-4802-80FF-E355A6989E40}" name="FAST vs SLOW MOVING PRODUCTS_x0009__x0009_"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Turover Status">
  <location ref="A26:C28" firstHeaderRow="0" firstDataRow="1" firstDataCol="1"/>
  <pivotFields count="3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5"/>
        <item x="1"/>
        <item x="4"/>
        <item x="2"/>
        <item x="0"/>
        <item x="3"/>
        <item x="6"/>
      </items>
    </pivotField>
    <pivotField compact="0" outline="0" showAll="0" defaultSubtotal="0"/>
    <pivotField compact="0" outline="0" showAll="0" defaultSubtotal="0"/>
    <pivotField compact="0" outline="0" showAll="0" defaultSubtotal="0">
      <items count="152">
        <item x="73"/>
        <item x="55"/>
        <item x="151"/>
        <item x="14"/>
        <item x="54"/>
        <item x="63"/>
        <item x="78"/>
        <item x="56"/>
        <item x="145"/>
        <item x="98"/>
        <item x="29"/>
        <item x="3"/>
        <item x="129"/>
        <item x="74"/>
        <item x="44"/>
        <item x="108"/>
        <item x="117"/>
        <item x="103"/>
        <item x="28"/>
        <item x="23"/>
        <item x="137"/>
        <item x="77"/>
        <item x="5"/>
        <item x="99"/>
        <item x="60"/>
        <item x="126"/>
        <item x="92"/>
        <item x="131"/>
        <item x="20"/>
        <item x="94"/>
        <item x="101"/>
        <item x="91"/>
        <item x="90"/>
        <item x="71"/>
        <item x="106"/>
        <item x="62"/>
        <item x="89"/>
        <item x="88"/>
        <item x="149"/>
        <item x="1"/>
        <item x="24"/>
        <item x="10"/>
        <item x="45"/>
        <item x="47"/>
        <item x="36"/>
        <item x="111"/>
        <item x="115"/>
        <item x="133"/>
        <item x="102"/>
        <item x="22"/>
        <item x="144"/>
        <item x="114"/>
        <item x="21"/>
        <item x="79"/>
        <item x="0"/>
        <item x="140"/>
        <item x="141"/>
        <item x="150"/>
        <item x="31"/>
        <item x="110"/>
        <item x="37"/>
        <item x="48"/>
        <item x="41"/>
        <item x="50"/>
        <item x="136"/>
        <item x="40"/>
        <item x="35"/>
        <item x="84"/>
        <item x="122"/>
        <item x="109"/>
        <item x="134"/>
        <item x="120"/>
        <item x="33"/>
        <item x="7"/>
        <item x="19"/>
        <item x="25"/>
        <item x="16"/>
        <item x="130"/>
        <item x="53"/>
        <item x="64"/>
        <item x="68"/>
        <item x="72"/>
        <item x="118"/>
        <item x="70"/>
        <item x="75"/>
        <item x="86"/>
        <item x="135"/>
        <item x="30"/>
        <item x="27"/>
        <item x="32"/>
        <item x="138"/>
        <item x="142"/>
        <item x="96"/>
        <item x="61"/>
        <item x="112"/>
        <item x="97"/>
        <item x="17"/>
        <item x="26"/>
        <item x="100"/>
        <item x="42"/>
        <item x="95"/>
        <item x="58"/>
        <item x="81"/>
        <item x="104"/>
        <item x="105"/>
        <item x="66"/>
        <item x="132"/>
        <item x="121"/>
        <item x="116"/>
        <item x="76"/>
        <item x="46"/>
        <item x="127"/>
        <item x="59"/>
        <item x="18"/>
        <item x="34"/>
        <item x="87"/>
        <item x="113"/>
        <item x="38"/>
        <item x="6"/>
        <item x="69"/>
        <item x="65"/>
        <item x="139"/>
        <item x="123"/>
        <item x="107"/>
        <item x="8"/>
        <item x="82"/>
        <item x="128"/>
        <item x="4"/>
        <item x="146"/>
        <item x="124"/>
        <item x="148"/>
        <item x="39"/>
        <item x="52"/>
        <item x="80"/>
        <item x="2"/>
        <item x="51"/>
        <item x="12"/>
        <item x="67"/>
        <item x="147"/>
        <item x="13"/>
        <item x="57"/>
        <item x="43"/>
        <item x="93"/>
        <item x="9"/>
        <item x="83"/>
        <item x="49"/>
        <item x="119"/>
        <item x="125"/>
        <item x="15"/>
        <item x="143"/>
        <item x="85"/>
        <item x="11"/>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items count="200">
        <item x="199"/>
        <item x="180"/>
        <item x="14"/>
        <item x="72"/>
        <item x="173"/>
        <item x="45"/>
        <item x="115"/>
        <item x="135"/>
        <item x="145"/>
        <item x="162"/>
        <item x="118"/>
        <item x="129"/>
        <item x="10"/>
        <item x="5"/>
        <item x="77"/>
        <item x="21"/>
        <item x="76"/>
        <item x="197"/>
        <item x="40"/>
        <item x="190"/>
        <item x="100"/>
        <item x="6"/>
        <item x="160"/>
        <item x="97"/>
        <item x="161"/>
        <item x="35"/>
        <item x="12"/>
        <item x="186"/>
        <item x="152"/>
        <item x="104"/>
        <item x="4"/>
        <item x="30"/>
        <item x="89"/>
        <item x="69"/>
        <item x="80"/>
        <item x="18"/>
        <item x="92"/>
        <item x="107"/>
        <item x="64"/>
        <item x="123"/>
        <item x="15"/>
        <item x="185"/>
        <item x="153"/>
        <item x="187"/>
        <item x="146"/>
        <item x="108"/>
        <item x="105"/>
        <item x="119"/>
        <item x="67"/>
        <item x="90"/>
        <item x="172"/>
        <item x="49"/>
        <item x="198"/>
        <item x="159"/>
        <item x="33"/>
        <item x="7"/>
        <item x="17"/>
        <item x="181"/>
        <item x="112"/>
        <item x="29"/>
        <item x="155"/>
        <item x="174"/>
        <item x="52"/>
        <item x="3"/>
        <item x="2"/>
        <item x="143"/>
        <item x="167"/>
        <item x="94"/>
        <item x="1"/>
        <item x="83"/>
        <item x="31"/>
        <item x="22"/>
        <item x="48"/>
        <item x="193"/>
        <item x="53"/>
        <item x="37"/>
        <item x="144"/>
        <item x="130"/>
        <item x="65"/>
        <item x="20"/>
        <item x="168"/>
        <item x="120"/>
        <item x="91"/>
        <item x="175"/>
        <item x="51"/>
        <item x="177"/>
        <item x="60"/>
        <item x="71"/>
        <item x="114"/>
        <item x="73"/>
        <item x="138"/>
        <item x="102"/>
        <item x="0"/>
        <item x="169"/>
        <item x="28"/>
        <item x="24"/>
        <item x="178"/>
        <item x="196"/>
        <item x="166"/>
        <item x="88"/>
        <item x="32"/>
        <item x="106"/>
        <item x="128"/>
        <item x="13"/>
        <item x="23"/>
        <item x="182"/>
        <item x="16"/>
        <item x="156"/>
        <item x="8"/>
        <item x="81"/>
        <item x="157"/>
        <item x="9"/>
        <item x="42"/>
        <item x="66"/>
        <item x="34"/>
        <item x="194"/>
        <item x="122"/>
        <item x="184"/>
        <item x="191"/>
        <item x="131"/>
        <item x="44"/>
        <item x="125"/>
        <item x="85"/>
        <item x="39"/>
        <item x="142"/>
        <item x="141"/>
        <item x="87"/>
        <item x="11"/>
        <item x="95"/>
        <item x="62"/>
        <item x="163"/>
        <item x="127"/>
        <item x="147"/>
        <item x="25"/>
        <item x="36"/>
        <item x="140"/>
        <item x="149"/>
        <item x="79"/>
        <item x="75"/>
        <item x="103"/>
        <item x="117"/>
        <item x="38"/>
        <item x="58"/>
        <item x="56"/>
        <item x="96"/>
        <item x="183"/>
        <item x="151"/>
        <item x="148"/>
        <item x="82"/>
        <item x="164"/>
        <item x="171"/>
        <item x="43"/>
        <item x="59"/>
        <item x="111"/>
        <item x="109"/>
        <item x="19"/>
        <item x="61"/>
        <item x="134"/>
        <item x="113"/>
        <item x="98"/>
        <item x="195"/>
        <item x="46"/>
        <item x="47"/>
        <item x="139"/>
        <item x="50"/>
        <item x="126"/>
        <item x="70"/>
        <item x="57"/>
        <item x="86"/>
        <item x="74"/>
        <item x="150"/>
        <item x="189"/>
        <item x="124"/>
        <item x="99"/>
        <item x="176"/>
        <item x="84"/>
        <item x="63"/>
        <item x="41"/>
        <item x="165"/>
        <item x="179"/>
        <item x="26"/>
        <item x="116"/>
        <item x="54"/>
        <item x="27"/>
        <item x="132"/>
        <item x="78"/>
        <item x="137"/>
        <item x="68"/>
        <item x="154"/>
        <item x="170"/>
        <item x="133"/>
        <item x="136"/>
        <item x="188"/>
        <item x="192"/>
        <item x="55"/>
        <item x="93"/>
        <item x="158"/>
        <item x="101"/>
        <item x="121"/>
        <item x="11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name="Turnover Status" axis="axisRow" compact="0" outline="0" showAll="0" defaultSubtotal="0">
      <items count="2">
        <item x="0"/>
        <item x="1"/>
      </items>
    </pivotField>
    <pivotField compact="0" numFmtId="1"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pivotFields>
  <rowFields count="1">
    <field x="24"/>
  </rowFields>
  <rowItems count="2">
    <i>
      <x/>
    </i>
    <i>
      <x v="1"/>
    </i>
  </rowItems>
  <colFields count="1">
    <field x="-2"/>
  </colFields>
  <colItems count="2">
    <i>
      <x/>
    </i>
    <i i="1">
      <x v="1"/>
    </i>
  </colItems>
  <dataFields count="2">
    <dataField name="Sum of Estimated_Sales_Revenue" fld="23" baseField="0" baseItem="0"/>
    <dataField name="Count of Product_ID" fld="0" subtotal="count" baseField="0" baseItem="0"/>
  </dataFields>
  <formats count="5">
    <format dxfId="47">
      <pivotArea type="all" dataOnly="0" outline="0" fieldPosition="0"/>
    </format>
    <format dxfId="46">
      <pivotArea outline="0" collapsedLevelsAreSubtotals="1" fieldPosition="0"/>
    </format>
    <format dxfId="45">
      <pivotArea field="24" type="button" dataOnly="0" labelOnly="1" outline="0" axis="axisRow" fieldPosition="0"/>
    </format>
    <format dxfId="44">
      <pivotArea dataOnly="0" labelOnly="1" outline="0" fieldPosition="0">
        <references count="1">
          <reference field="24" count="0"/>
        </references>
      </pivotArea>
    </format>
    <format dxfId="4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E471FAB-1AEF-4BA4-8B9F-695BCF3E36D4}"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3:R1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g Inventory Value Per Product" fld="0" subtotal="average" baseField="0" baseItem="1"/>
    <dataField name="Product Volume" fld="1" subtotal="count" baseField="0" baseItem="1"/>
  </dataFields>
  <formats count="10">
    <format dxfId="260">
      <pivotArea outline="0" collapsedLevelsAreSubtotals="1" fieldPosition="0">
        <references count="1">
          <reference field="4294967294" count="1" selected="0">
            <x v="0"/>
          </reference>
        </references>
      </pivotArea>
    </format>
    <format dxfId="261">
      <pivotArea type="all" dataOnly="0" outline="0" fieldPosition="0"/>
    </format>
    <format dxfId="262">
      <pivotArea outline="0" collapsedLevelsAreSubtotals="1" fieldPosition="0"/>
    </format>
    <format dxfId="263">
      <pivotArea dataOnly="0" labelOnly="1" outline="0" fieldPosition="0">
        <references count="1">
          <reference field="4294967294" count="2">
            <x v="0"/>
            <x v="1"/>
          </reference>
        </references>
      </pivotArea>
    </format>
    <format dxfId="259">
      <pivotArea type="all" dataOnly="0" outline="0" fieldPosition="0"/>
    </format>
    <format dxfId="258">
      <pivotArea outline="0" collapsedLevelsAreSubtotals="1" fieldPosition="0"/>
    </format>
    <format dxfId="257">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2">
            <x v="0"/>
            <x v="1"/>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Volume"/>
    <pivotHierarchy dragToData="1"/>
    <pivotHierarchy dragToData="1"/>
    <pivotHierarchy dragToData="1" caption="Avg Inventory Value Per Product"/>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1DA4F30-37EC-45AC-89F0-8840ACD00239}" name="PivotTable4"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3:N24" firstHeaderRow="0" firstDataRow="1" firstDataCol="1"/>
  <pivotFields count="4">
    <pivotField axis="axisRow" allDrilled="1" subtotalTop="0" showAll="0" measureFilter="1" defaultSubtotal="0" defaultAttributeDrillState="1">
      <items count="152">
        <item x="7"/>
        <item x="10"/>
        <item x="11"/>
        <item x="12"/>
        <item x="13"/>
        <item x="14"/>
        <item x="0"/>
        <item x="15"/>
        <item x="16"/>
        <item x="17"/>
        <item x="18"/>
        <item x="19"/>
        <item x="20"/>
        <item x="1"/>
        <item x="21"/>
        <item x="22"/>
        <item x="23"/>
        <item x="24"/>
        <item x="25"/>
        <item x="26"/>
        <item x="27"/>
        <item x="28"/>
        <item x="29"/>
        <item x="30"/>
        <item x="31"/>
        <item x="32"/>
        <item x="33"/>
        <item x="34"/>
        <item x="35"/>
        <item x="36"/>
        <item x="37"/>
        <item x="38"/>
        <item x="39"/>
        <item x="40"/>
        <item x="41"/>
        <item x="42"/>
        <item x="43"/>
        <item x="44"/>
        <item x="45"/>
        <item x="46"/>
        <item x="2"/>
        <item x="47"/>
        <item x="48"/>
        <item x="49"/>
        <item x="50"/>
        <item x="3"/>
        <item x="51"/>
        <item x="52"/>
        <item x="53"/>
        <item x="54"/>
        <item x="55"/>
        <item x="56"/>
        <item x="57"/>
        <item x="58"/>
        <item x="59"/>
        <item x="60"/>
        <item x="4"/>
        <item x="61"/>
        <item x="62"/>
        <item x="63"/>
        <item x="64"/>
        <item x="65"/>
        <item x="66"/>
        <item x="67"/>
        <item x="68"/>
        <item x="69"/>
        <item x="70"/>
        <item x="71"/>
        <item x="72"/>
        <item x="73"/>
        <item x="74"/>
        <item x="75"/>
        <item x="76"/>
        <item x="5"/>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6"/>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8"/>
        <item x="146"/>
        <item x="147"/>
        <item x="148"/>
        <item x="149"/>
        <item x="9"/>
        <item x="150"/>
        <item x="151"/>
      </items>
    </pivotField>
    <pivotField dataField="1" subtotalTop="0" showAll="0" defaultSubtotal="0"/>
    <pivotField dataField="1" subtotalTop="0" showAll="0" defaultSubtotal="0"/>
    <pivotField dataField="1" subtotalTop="0" showAll="0" defaultSubtotal="0"/>
  </pivotFields>
  <rowFields count="1">
    <field x="0"/>
  </rowFields>
  <rowItems count="11">
    <i>
      <x/>
    </i>
    <i>
      <x v="6"/>
    </i>
    <i>
      <x v="13"/>
    </i>
    <i>
      <x v="40"/>
    </i>
    <i>
      <x v="45"/>
    </i>
    <i>
      <x v="56"/>
    </i>
    <i>
      <x v="73"/>
    </i>
    <i>
      <x v="113"/>
    </i>
    <i>
      <x v="144"/>
    </i>
    <i>
      <x v="149"/>
    </i>
    <i t="grand">
      <x/>
    </i>
  </rowItems>
  <colFields count="1">
    <field x="-2"/>
  </colFields>
  <colItems count="3">
    <i>
      <x/>
    </i>
    <i i="1">
      <x v="1"/>
    </i>
    <i i="2">
      <x v="2"/>
    </i>
  </colItems>
  <dataFields count="3">
    <dataField name="Supplier Sales Revenue" fld="1" baseField="0" baseItem="0" numFmtId="168"/>
    <dataField name="Count of Table1[Product_Name_Clean]" fld="3" subtotal="count" baseField="0" baseItem="0"/>
    <dataField name="Sum of Table1[Sales_Volume]" fld="2" baseField="0" baseItem="0"/>
  </dataFields>
  <formats count="20">
    <format dxfId="264">
      <pivotArea dataOnly="0" labelOnly="1" fieldPosition="0">
        <references count="1">
          <reference field="0" count="0"/>
        </references>
      </pivotArea>
    </format>
    <format dxfId="265">
      <pivotArea collapsedLevelsAreSubtotals="1" fieldPosition="0">
        <references count="1">
          <reference field="0" count="0"/>
        </references>
      </pivotArea>
    </format>
    <format dxfId="266">
      <pivotArea field="0" type="button" dataOnly="0" labelOnly="1" outline="0" axis="axisRow" fieldPosition="0"/>
    </format>
    <format dxfId="26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6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0">
      <pivotArea dataOnly="0" labelOnly="1" fieldPosition="0">
        <references count="1">
          <reference field="0" count="2">
            <x v="150"/>
            <x v="151"/>
          </reference>
        </references>
      </pivotArea>
    </format>
    <format dxfId="271">
      <pivotArea dataOnly="0" labelOnly="1" outline="0" axis="axisValues" fieldPosition="0"/>
    </format>
    <format dxfId="256">
      <pivotArea type="all" dataOnly="0" outline="0" fieldPosition="0"/>
    </format>
    <format dxfId="255">
      <pivotArea outline="0" collapsedLevelsAreSubtotals="1" fieldPosition="0"/>
    </format>
    <format dxfId="254">
      <pivotArea field="0" type="button" dataOnly="0" labelOnly="1" outline="0" axis="axisRow" fieldPosition="0"/>
    </format>
    <format dxfId="253">
      <pivotArea dataOnly="0" labelOnly="1" fieldPosition="0">
        <references count="1">
          <reference field="0" count="10">
            <x v="0"/>
            <x v="6"/>
            <x v="13"/>
            <x v="40"/>
            <x v="45"/>
            <x v="56"/>
            <x v="73"/>
            <x v="113"/>
            <x v="144"/>
            <x v="149"/>
          </reference>
        </references>
      </pivotArea>
    </format>
    <format dxfId="252">
      <pivotArea dataOnly="0" labelOnly="1" grandRow="1" outline="0" fieldPosition="0"/>
    </format>
    <format dxfId="251">
      <pivotArea dataOnly="0" labelOnly="1" outline="0" fieldPosition="0">
        <references count="1">
          <reference field="4294967294" count="3">
            <x v="0"/>
            <x v="1"/>
            <x v="2"/>
          </reference>
        </references>
      </pivotArea>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10">
            <x v="0"/>
            <x v="6"/>
            <x v="13"/>
            <x v="40"/>
            <x v="45"/>
            <x v="56"/>
            <x v="73"/>
            <x v="113"/>
            <x v="144"/>
            <x v="149"/>
          </reference>
        </references>
      </pivotArea>
    </format>
    <format dxfId="14">
      <pivotArea dataOnly="0" labelOnly="1" grandRow="1" outline="0" fieldPosition="0"/>
    </format>
    <format dxfId="13">
      <pivotArea dataOnly="0" labelOnly="1" outline="0" fieldPosition="0">
        <references count="1">
          <reference field="4294967294" count="3">
            <x v="0"/>
            <x v="1"/>
            <x v="2"/>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pplier Sales Revenue"/>
    <pivotHierarchy dragToData="1"/>
    <pivotHierarchy dragToData="1"/>
    <pivotHierarchy dragToData="1"/>
    <pivotHierarchy dragToData="1"/>
    <pivotHierarchy dragToData="1"/>
    <pivotHierarchy dragToData="1"/>
    <pivotHierarchy dragToData="1"/>
    <pivotHierarchy dragToData="1"/>
    <pivotHierarchy dragToData="1" caption="Sum of Table1[Sales_Volume]"/>
    <pivotHierarchy dragToData="1"/>
    <pivotHierarchy dragToData="1"/>
    <pivotHierarchy dragToData="1"/>
    <pivotHierarchy dragToData="1" caption="Count Products"/>
    <pivotHierarchy dragToData="1"/>
    <pivotHierarchy dragToData="1"/>
    <pivotHierarchy dragToData="1"/>
    <pivotHierarchy dragToData="1"/>
    <pivotHierarchy dragToData="1"/>
    <pivotHierarchy dragToData="1" caption="Count of Table1[Sales_Volume]"/>
  </pivotHierarchies>
  <pivotTableStyleInfo name="PivotStyleLight16" showRowHeaders="1" showColHeaders="1" showRowStripes="0" showColStripes="0" showLastColumn="1"/>
  <filters count="1">
    <filter fld="0" type="count" id="1" iMeasureHier="79">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43D8064-CC6E-4C6E-A93B-D11711111FA1}"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S7" firstHeaderRow="0" firstDataRow="1" firstDataCol="1"/>
  <pivotFields count="3">
    <pivotField axis="axisRow" allDrilled="1" subtotalTop="0" showAll="0" measureFilter="1" defaultSubtotal="0" defaultAttributeDrillState="1">
      <items count="1">
        <item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Revenue" fld="1" baseField="0" baseItem="0" numFmtId="168"/>
    <dataField name="Count Products" fld="2" subtotal="count" baseField="0" baseItem="3"/>
  </dataFields>
  <formats count="14">
    <format dxfId="272">
      <pivotArea collapsedLevelsAreSubtotals="1" fieldPosition="0">
        <references count="1">
          <reference field="0" count="0"/>
        </references>
      </pivotArea>
    </format>
    <format dxfId="273">
      <pivotArea dataOnly="0" labelOnly="1" fieldPosition="0">
        <references count="1">
          <reference field="0" count="0"/>
        </references>
      </pivotArea>
    </format>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grandRow="1" outline="0" fieldPosition="0"/>
    </format>
    <format dxfId="245">
      <pivotArea dataOnly="0" labelOnly="1" outline="0" fieldPosition="0">
        <references count="1">
          <reference field="4294967294" count="2">
            <x v="0"/>
            <x v="1"/>
          </reference>
        </references>
      </pivotArea>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Produc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9">
      <autoFilter ref="A1">
        <filterColumn colId="0">
          <top10 val="1" filterVal="1"/>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B8AC15F-1C6E-4577-84BD-7501460742DB}"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Product Count" fld="1" subtotal="count" baseField="0" baseItem="0"/>
  </dataFields>
  <formats count="20">
    <format dxfId="274">
      <pivotArea collapsedLevelsAreSubtotals="1" fieldPosition="0">
        <references count="1">
          <reference field="0" count="1">
            <x v="1"/>
          </reference>
        </references>
      </pivotArea>
    </format>
    <format dxfId="275">
      <pivotArea dataOnly="0" labelOnly="1" fieldPosition="0">
        <references count="1">
          <reference field="0" count="1">
            <x v="1"/>
          </reference>
        </references>
      </pivotArea>
    </format>
    <format dxfId="276">
      <pivotArea type="all" dataOnly="0" outline="0" fieldPosition="0"/>
    </format>
    <format dxfId="277">
      <pivotArea outline="0" collapsedLevelsAreSubtotals="1" fieldPosition="0"/>
    </format>
    <format dxfId="278">
      <pivotArea field="0" type="button" dataOnly="0" labelOnly="1" outline="0" axis="axisRow" fieldPosition="0"/>
    </format>
    <format dxfId="279">
      <pivotArea dataOnly="0" labelOnly="1" fieldPosition="0">
        <references count="1">
          <reference field="0" count="0"/>
        </references>
      </pivotArea>
    </format>
    <format dxfId="280">
      <pivotArea dataOnly="0" labelOnly="1" grandRow="1" outline="0" fieldPosition="0"/>
    </format>
    <format dxfId="281">
      <pivotArea dataOnly="0" labelOnly="1" outline="0" axis="axisValues" fieldPosition="0"/>
    </format>
    <format dxfId="244">
      <pivotArea type="all" dataOnly="0" outline="0" fieldPosition="0"/>
    </format>
    <format dxfId="243">
      <pivotArea outline="0" collapsedLevelsAreSubtotals="1" fieldPosition="0"/>
    </format>
    <format dxfId="242">
      <pivotArea field="0" type="button" dataOnly="0" labelOnly="1" outline="0" axis="axisRow" fieldPosition="0"/>
    </format>
    <format dxfId="241">
      <pivotArea dataOnly="0" labelOnly="1" fieldPosition="0">
        <references count="1">
          <reference field="0" count="0"/>
        </references>
      </pivotArea>
    </format>
    <format dxfId="240">
      <pivotArea dataOnly="0" labelOnly="1" grandRow="1" outline="0" fieldPosition="0"/>
    </format>
    <format dxfId="239">
      <pivotArea dataOnly="0" labelOnly="1" outline="0" axis="axisValues"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02D4AD3-28DA-4E91-8B25-702C186993D0}"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ales Revenue" fld="0" baseField="0" baseItem="1" numFmtId="168"/>
    <dataField name="Inventory Value" fld="1" baseField="0" baseItem="1" numFmtId="168"/>
    <dataField name="Total Sales" fld="3" baseField="0" baseItem="2"/>
    <dataField name="Product Count" fld="2" subtotal="count" baseField="0" baseItem="2"/>
  </dataFields>
  <formats count="16">
    <format dxfId="282">
      <pivotArea type="all" dataOnly="0" outline="0" fieldPosition="0"/>
    </format>
    <format dxfId="283">
      <pivotArea outline="0" collapsedLevelsAreSubtotals="1" fieldPosition="0"/>
    </format>
    <format dxfId="284">
      <pivotArea dataOnly="0" labelOnly="1" outline="0" fieldPosition="0">
        <references count="1">
          <reference field="4294967294" count="4">
            <x v="0"/>
            <x v="1"/>
            <x v="2"/>
            <x v="3"/>
          </reference>
        </references>
      </pivotArea>
    </format>
    <format dxfId="285">
      <pivotArea outline="0" collapsedLevelsAreSubtotals="1" fieldPosition="0">
        <references count="1">
          <reference field="4294967294" count="1" selected="0">
            <x v="0"/>
          </reference>
        </references>
      </pivotArea>
    </format>
    <format dxfId="286">
      <pivotArea type="all" dataOnly="0" outline="0" fieldPosition="0"/>
    </format>
    <format dxfId="287">
      <pivotArea outline="0" collapsedLevelsAreSubtotals="1" fieldPosition="0"/>
    </format>
    <format dxfId="288">
      <pivotArea dataOnly="0" labelOnly="1" outline="0" fieldPosition="0">
        <references count="1">
          <reference field="4294967294" count="4">
            <x v="0"/>
            <x v="1"/>
            <x v="2"/>
            <x v="3"/>
          </reference>
        </references>
      </pivotArea>
    </format>
    <format dxfId="289">
      <pivotArea type="all" dataOnly="0" outline="0" fieldPosition="0"/>
    </format>
    <format dxfId="290">
      <pivotArea outline="0" collapsedLevelsAreSubtotals="1" fieldPosition="0"/>
    </format>
    <format dxfId="291">
      <pivotArea dataOnly="0" labelOnly="1" outline="0" fieldPosition="0">
        <references count="1">
          <reference field="4294967294" count="4">
            <x v="0"/>
            <x v="1"/>
            <x v="2"/>
            <x v="3"/>
          </reference>
        </references>
      </pivotArea>
    </format>
    <format dxfId="238">
      <pivotArea type="all" dataOnly="0" outline="0" fieldPosition="0"/>
    </format>
    <format dxfId="237">
      <pivotArea outline="0" collapsedLevelsAreSubtotals="1" fieldPosition="0"/>
    </format>
    <format dxfId="236">
      <pivotArea dataOnly="0" labelOnly="1" outline="0" fieldPosition="0">
        <references count="1">
          <reference field="4294967294" count="4">
            <x v="0"/>
            <x v="1"/>
            <x v="2"/>
            <x v="3"/>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4">
            <x v="0"/>
            <x v="1"/>
            <x v="2"/>
            <x v="3"/>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Inventory Value"/>
    <pivotHierarchy dragToData="1"/>
    <pivotHierarchy dragToData="1"/>
    <pivotHierarchy dragToData="1"/>
    <pivotHierarchy dragToData="1"/>
    <pivotHierarchy dragToData="1" caption="Sales Revenue"/>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caption="Product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3B5B103-AEB6-4169-82EC-5A13F5DFC946}" name="Non-Active Inventory %"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0"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Non Active Inventory" fld="1" subtotal="count" baseField="0" baseItem="0"/>
  </dataFields>
  <formats count="19">
    <format dxfId="310">
      <pivotArea grandRow="1" outline="0" collapsedLevelsAreSubtotals="1" fieldPosition="0"/>
    </format>
    <format dxfId="309">
      <pivotArea type="all" dataOnly="0" outline="0" fieldPosition="0"/>
    </format>
    <format dxfId="308">
      <pivotArea outline="0" collapsedLevelsAreSubtotals="1" fieldPosition="0"/>
    </format>
    <format dxfId="307">
      <pivotArea field="0" type="button" dataOnly="0" labelOnly="1" outline="0" axis="axisRow" fieldPosition="0"/>
    </format>
    <format dxfId="306">
      <pivotArea dataOnly="0" labelOnly="1" fieldPosition="0">
        <references count="1">
          <reference field="0" count="0"/>
        </references>
      </pivotArea>
    </format>
    <format dxfId="305">
      <pivotArea dataOnly="0" labelOnly="1" grandRow="1" outline="0" fieldPosition="0"/>
    </format>
    <format dxfId="304">
      <pivotArea dataOnly="0" labelOnly="1" outline="0" axis="axisValues" fieldPosition="0"/>
    </format>
    <format dxfId="235">
      <pivotArea type="all" dataOnly="0" outline="0" fieldPosition="0"/>
    </format>
    <format dxfId="234">
      <pivotArea outline="0" collapsedLevelsAreSubtotals="1" fieldPosition="0"/>
    </format>
    <format dxfId="233">
      <pivotArea field="0" type="button" dataOnly="0" labelOnly="1" outline="0" axis="axisRow" fieldPosition="0"/>
    </format>
    <format dxfId="232">
      <pivotArea dataOnly="0" labelOnly="1" fieldPosition="0">
        <references count="1">
          <reference field="0" count="0"/>
        </references>
      </pivotArea>
    </format>
    <format dxfId="231">
      <pivotArea dataOnly="0" labelOnly="1" grandRow="1" outline="0" fieldPosition="0"/>
    </format>
    <format dxfId="230">
      <pivotArea dataOnly="0" labelOnly="1" outline="0" axis="axisValues" fieldPosition="0"/>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n Active Invento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608674F-52CD-488D-AF09-5714AD17588B}" name="Active SKUs"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D5"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Active SKUs" fld="0" subtotal="count" baseField="1" baseItem="0"/>
  </dataFields>
  <formats count="19">
    <format dxfId="317">
      <pivotArea grandRow="1" outline="0" collapsedLevelsAreSubtotals="1" fieldPosition="0"/>
    </format>
    <format dxfId="316">
      <pivotArea type="all" dataOnly="0" outline="0" fieldPosition="0"/>
    </format>
    <format dxfId="315">
      <pivotArea outline="0" collapsedLevelsAreSubtotals="1" fieldPosition="0"/>
    </format>
    <format dxfId="314">
      <pivotArea field="1" type="button" dataOnly="0" labelOnly="1" outline="0" axis="axisRow" fieldPosition="0"/>
    </format>
    <format dxfId="313">
      <pivotArea dataOnly="0" labelOnly="1" fieldPosition="0">
        <references count="1">
          <reference field="1" count="0"/>
        </references>
      </pivotArea>
    </format>
    <format dxfId="312">
      <pivotArea dataOnly="0" labelOnly="1" grandRow="1" outline="0" fieldPosition="0"/>
    </format>
    <format dxfId="311">
      <pivotArea dataOnly="0" labelOnly="1" outline="0" axis="axisValues" fieldPosition="0"/>
    </format>
    <format dxfId="229">
      <pivotArea type="all" dataOnly="0" outline="0" fieldPosition="0"/>
    </format>
    <format dxfId="228">
      <pivotArea outline="0" collapsedLevelsAreSubtotals="1" fieldPosition="0"/>
    </format>
    <format dxfId="227">
      <pivotArea field="1" type="button" dataOnly="0" labelOnly="1" outline="0" axis="axisRow" fieldPosition="0"/>
    </format>
    <format dxfId="226">
      <pivotArea dataOnly="0" labelOnly="1" fieldPosition="0">
        <references count="1">
          <reference field="1" count="0"/>
        </references>
      </pivotArea>
    </format>
    <format dxfId="225">
      <pivotArea dataOnly="0" labelOnly="1" grandRow="1" outline="0" fieldPosition="0"/>
    </format>
    <format dxfId="224">
      <pivotArea dataOnly="0" labelOnly="1" outline="0" axis="axisValues" fieldPosition="0"/>
    </format>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tive SKU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1A5EB75-CE62-4C24-8C16-F507C27FF7E4}" name="Total SKU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SKUs" fld="0" subtotal="count" baseField="0" baseItem="0"/>
  </dataFields>
  <formats count="10">
    <format dxfId="321">
      <pivotArea outline="0" collapsedLevelsAreSubtotals="1" fieldPosition="0"/>
    </format>
    <format dxfId="320">
      <pivotArea type="all" dataOnly="0" outline="0" fieldPosition="0"/>
    </format>
    <format dxfId="319">
      <pivotArea outline="0" collapsedLevelsAreSubtotals="1" fieldPosition="0"/>
    </format>
    <format dxfId="318">
      <pivotArea dataOnly="0" labelOnly="1" outline="0" axis="axisValues" fieldPosition="0"/>
    </format>
    <format dxfId="223">
      <pivotArea type="all" dataOnly="0" outline="0" fieldPosition="0"/>
    </format>
    <format dxfId="222">
      <pivotArea outline="0" collapsedLevelsAreSubtotals="1" fieldPosition="0"/>
    </format>
    <format dxfId="221">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KU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Clean" xr10:uid="{60499FF5-FE2B-40ED-8FFC-3EF18FF72A2D}" sourceName="Category_Clean">
  <pivotTables>
    <pivotTable tabId="7" name="CATEGORY PERFORMANCE"/>
    <pivotTable tabId="7" name="EXPIRY RISK ANALYSIS"/>
    <pivotTable tabId="7" name="FAST vs SLOW MOVING PRODUCTS_x0009__x0009_"/>
    <pivotTable tabId="7" name="PRODUCT HEALTH SUMMARY"/>
    <pivotTable tabId="7" name="STOCK RISK AND REORDER COST"/>
    <pivotTable tabId="7" name="Supplier Expiry Risk"/>
    <pivotTable tabId="7" name="Supplier Risk Overvier"/>
    <pivotTable tabId="7" name="Supplier Stock RIsk"/>
  </pivotTables>
  <data>
    <tabular pivotCacheId="1063204439">
      <items count="7">
        <i x="5" s="1"/>
        <i x="1" s="1"/>
        <i x="4" s="1"/>
        <i x="2" s="1"/>
        <i x="0"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_Clean" xr10:uid="{E9F141F4-18FA-4331-8AD9-59F593C1A984}" sourceName="Supplier_Name_Clean">
  <pivotTables>
    <pivotTable tabId="7" name="CATEGORY PERFORMANCE"/>
    <pivotTable tabId="7" name="EXPIRY RISK ANALYSIS"/>
    <pivotTable tabId="7" name="FAST vs SLOW MOVING PRODUCTS_x0009__x0009_"/>
    <pivotTable tabId="7" name="PRODUCT HEALTH SUMMARY"/>
    <pivotTable tabId="7" name="STOCK RISK AND REORDER COST"/>
    <pivotTable tabId="7" name="Supplier Expiry Risk"/>
    <pivotTable tabId="7" name="Supplier Risk Overvier"/>
    <pivotTable tabId="7" name="Supplier Stock RIsk"/>
  </pivotTables>
  <data>
    <tabular pivotCacheId="1063204439">
      <items count="152">
        <i x="73" s="1"/>
        <i x="55" s="1"/>
        <i x="151" s="1"/>
        <i x="14" s="1"/>
        <i x="54" s="1"/>
        <i x="63" s="1"/>
        <i x="78" s="1"/>
        <i x="56" s="1"/>
        <i x="145" s="1"/>
        <i x="98" s="1"/>
        <i x="29" s="1"/>
        <i x="3" s="1"/>
        <i x="129" s="1"/>
        <i x="74" s="1"/>
        <i x="44" s="1"/>
        <i x="108" s="1"/>
        <i x="117" s="1"/>
        <i x="103" s="1"/>
        <i x="28" s="1"/>
        <i x="23" s="1"/>
        <i x="137" s="1"/>
        <i x="77" s="1"/>
        <i x="5" s="1"/>
        <i x="99" s="1"/>
        <i x="60" s="1"/>
        <i x="126" s="1"/>
        <i x="92" s="1"/>
        <i x="131" s="1"/>
        <i x="20" s="1"/>
        <i x="94" s="1"/>
        <i x="101" s="1"/>
        <i x="91" s="1"/>
        <i x="90" s="1"/>
        <i x="71" s="1"/>
        <i x="106" s="1"/>
        <i x="62" s="1"/>
        <i x="89" s="1"/>
        <i x="88" s="1"/>
        <i x="149" s="1"/>
        <i x="1" s="1"/>
        <i x="24" s="1"/>
        <i x="10" s="1"/>
        <i x="45" s="1"/>
        <i x="47" s="1"/>
        <i x="36" s="1"/>
        <i x="111" s="1"/>
        <i x="115" s="1"/>
        <i x="133" s="1"/>
        <i x="102" s="1"/>
        <i x="22" s="1"/>
        <i x="144" s="1"/>
        <i x="114" s="1"/>
        <i x="21" s="1"/>
        <i x="79" s="1"/>
        <i x="0" s="1"/>
        <i x="140" s="1"/>
        <i x="141" s="1"/>
        <i x="150" s="1"/>
        <i x="31" s="1"/>
        <i x="110" s="1"/>
        <i x="37" s="1"/>
        <i x="48" s="1"/>
        <i x="41" s="1"/>
        <i x="50" s="1"/>
        <i x="136" s="1"/>
        <i x="40" s="1"/>
        <i x="35" s="1"/>
        <i x="84" s="1"/>
        <i x="122" s="1"/>
        <i x="109" s="1"/>
        <i x="134" s="1"/>
        <i x="120" s="1"/>
        <i x="33" s="1"/>
        <i x="7" s="1"/>
        <i x="19" s="1"/>
        <i x="25" s="1"/>
        <i x="16" s="1"/>
        <i x="130" s="1"/>
        <i x="53" s="1"/>
        <i x="64" s="1"/>
        <i x="68" s="1"/>
        <i x="72" s="1"/>
        <i x="118" s="1"/>
        <i x="70" s="1"/>
        <i x="75" s="1"/>
        <i x="86" s="1"/>
        <i x="135" s="1"/>
        <i x="30" s="1"/>
        <i x="27" s="1"/>
        <i x="32" s="1"/>
        <i x="138" s="1"/>
        <i x="142" s="1"/>
        <i x="96" s="1"/>
        <i x="61" s="1"/>
        <i x="112" s="1"/>
        <i x="97" s="1"/>
        <i x="17" s="1"/>
        <i x="26" s="1"/>
        <i x="100" s="1"/>
        <i x="42" s="1"/>
        <i x="95" s="1"/>
        <i x="58" s="1"/>
        <i x="81" s="1"/>
        <i x="104" s="1"/>
        <i x="105" s="1"/>
        <i x="66" s="1"/>
        <i x="132" s="1"/>
        <i x="121" s="1"/>
        <i x="116" s="1"/>
        <i x="76" s="1"/>
        <i x="46" s="1"/>
        <i x="127" s="1"/>
        <i x="59" s="1"/>
        <i x="18" s="1"/>
        <i x="34" s="1"/>
        <i x="87" s="1"/>
        <i x="113" s="1"/>
        <i x="38" s="1"/>
        <i x="6" s="1"/>
        <i x="69" s="1"/>
        <i x="65" s="1"/>
        <i x="139" s="1"/>
        <i x="123" s="1"/>
        <i x="107" s="1"/>
        <i x="8" s="1"/>
        <i x="82" s="1"/>
        <i x="128" s="1"/>
        <i x="4" s="1"/>
        <i x="146" s="1"/>
        <i x="124" s="1"/>
        <i x="148" s="1"/>
        <i x="39" s="1"/>
        <i x="52" s="1"/>
        <i x="80" s="1"/>
        <i x="2" s="1"/>
        <i x="51" s="1"/>
        <i x="12" s="1"/>
        <i x="67" s="1"/>
        <i x="147" s="1"/>
        <i x="13" s="1"/>
        <i x="57" s="1"/>
        <i x="43" s="1"/>
        <i x="93" s="1"/>
        <i x="9" s="1"/>
        <i x="83" s="1"/>
        <i x="49" s="1"/>
        <i x="119" s="1"/>
        <i x="125" s="1"/>
        <i x="15" s="1"/>
        <i x="143" s="1"/>
        <i x="85"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D6E1C7B2-76CC-4723-9D92-673863508105}" sourceName="Warehouse_Location">
  <pivotTables>
    <pivotTable tabId="7" name="CATEGORY PERFORMANCE"/>
    <pivotTable tabId="7" name="EXPIRY RISK ANALYSIS"/>
    <pivotTable tabId="7" name="FAST vs SLOW MOVING PRODUCTS_x0009__x0009_"/>
    <pivotTable tabId="7" name="PRODUCT HEALTH SUMMARY"/>
    <pivotTable tabId="7" name="STOCK RISK AND REORDER COST"/>
    <pivotTable tabId="7" name="Supplier Expiry Risk"/>
    <pivotTable tabId="7" name="Supplier Risk Overvier"/>
    <pivotTable tabId="7" name="Supplier Stock RIsk"/>
  </pivotTables>
  <data>
    <tabular pivotCacheId="1063204439">
      <items count="200">
        <i x="199" s="1"/>
        <i x="180" s="1"/>
        <i x="14" s="1"/>
        <i x="72" s="1"/>
        <i x="173" s="1"/>
        <i x="45" s="1"/>
        <i x="115" s="1"/>
        <i x="135" s="1"/>
        <i x="145" s="1"/>
        <i x="162" s="1"/>
        <i x="118" s="1"/>
        <i x="129" s="1"/>
        <i x="10" s="1"/>
        <i x="5" s="1"/>
        <i x="77" s="1"/>
        <i x="21" s="1"/>
        <i x="76" s="1"/>
        <i x="197" s="1"/>
        <i x="40" s="1"/>
        <i x="190" s="1"/>
        <i x="100" s="1"/>
        <i x="6" s="1"/>
        <i x="160" s="1"/>
        <i x="97" s="1"/>
        <i x="161" s="1"/>
        <i x="35" s="1"/>
        <i x="12" s="1"/>
        <i x="186" s="1"/>
        <i x="152" s="1"/>
        <i x="104" s="1"/>
        <i x="4" s="1"/>
        <i x="30" s="1"/>
        <i x="89" s="1"/>
        <i x="69" s="1"/>
        <i x="80" s="1"/>
        <i x="18" s="1"/>
        <i x="92" s="1"/>
        <i x="107" s="1"/>
        <i x="64" s="1"/>
        <i x="123" s="1"/>
        <i x="15" s="1"/>
        <i x="185" s="1"/>
        <i x="153" s="1"/>
        <i x="187" s="1"/>
        <i x="146" s="1"/>
        <i x="108" s="1"/>
        <i x="105" s="1"/>
        <i x="119" s="1"/>
        <i x="67" s="1"/>
        <i x="90" s="1"/>
        <i x="172" s="1"/>
        <i x="49" s="1"/>
        <i x="198" s="1"/>
        <i x="159" s="1"/>
        <i x="33" s="1"/>
        <i x="7" s="1"/>
        <i x="17" s="1"/>
        <i x="181" s="1"/>
        <i x="112" s="1"/>
        <i x="29" s="1"/>
        <i x="155" s="1"/>
        <i x="174" s="1"/>
        <i x="52" s="1"/>
        <i x="3" s="1"/>
        <i x="2" s="1"/>
        <i x="143" s="1"/>
        <i x="167" s="1"/>
        <i x="94" s="1"/>
        <i x="1" s="1"/>
        <i x="83" s="1"/>
        <i x="31" s="1"/>
        <i x="22" s="1"/>
        <i x="48" s="1"/>
        <i x="193" s="1"/>
        <i x="53" s="1"/>
        <i x="37" s="1"/>
        <i x="144" s="1"/>
        <i x="130" s="1"/>
        <i x="65" s="1"/>
        <i x="20" s="1"/>
        <i x="168" s="1"/>
        <i x="120" s="1"/>
        <i x="91" s="1"/>
        <i x="175" s="1"/>
        <i x="51" s="1"/>
        <i x="177" s="1"/>
        <i x="60" s="1"/>
        <i x="71" s="1"/>
        <i x="114" s="1"/>
        <i x="73" s="1"/>
        <i x="138" s="1"/>
        <i x="102" s="1"/>
        <i x="0" s="1"/>
        <i x="169" s="1"/>
        <i x="28" s="1"/>
        <i x="24" s="1"/>
        <i x="178" s="1"/>
        <i x="196" s="1"/>
        <i x="166" s="1"/>
        <i x="88" s="1"/>
        <i x="32" s="1"/>
        <i x="106" s="1"/>
        <i x="128" s="1"/>
        <i x="13" s="1"/>
        <i x="23" s="1"/>
        <i x="182" s="1"/>
        <i x="16" s="1"/>
        <i x="156" s="1"/>
        <i x="8" s="1"/>
        <i x="81" s="1"/>
        <i x="157" s="1"/>
        <i x="9" s="1"/>
        <i x="42" s="1"/>
        <i x="66" s="1"/>
        <i x="34" s="1"/>
        <i x="194" s="1"/>
        <i x="122" s="1"/>
        <i x="184" s="1"/>
        <i x="191" s="1"/>
        <i x="131" s="1"/>
        <i x="44" s="1"/>
        <i x="125" s="1"/>
        <i x="85" s="1"/>
        <i x="39" s="1"/>
        <i x="142" s="1"/>
        <i x="141" s="1"/>
        <i x="87" s="1"/>
        <i x="11" s="1"/>
        <i x="95" s="1"/>
        <i x="62" s="1"/>
        <i x="163" s="1"/>
        <i x="127" s="1"/>
        <i x="147" s="1"/>
        <i x="25" s="1"/>
        <i x="36" s="1"/>
        <i x="140" s="1"/>
        <i x="149" s="1"/>
        <i x="79" s="1"/>
        <i x="75" s="1"/>
        <i x="103" s="1"/>
        <i x="117" s="1"/>
        <i x="38" s="1"/>
        <i x="58" s="1"/>
        <i x="56" s="1"/>
        <i x="96" s="1"/>
        <i x="183" s="1"/>
        <i x="151" s="1"/>
        <i x="148" s="1"/>
        <i x="82" s="1"/>
        <i x="164" s="1"/>
        <i x="171" s="1"/>
        <i x="43" s="1"/>
        <i x="59" s="1"/>
        <i x="111" s="1"/>
        <i x="109" s="1"/>
        <i x="19" s="1"/>
        <i x="61" s="1"/>
        <i x="134" s="1"/>
        <i x="113" s="1"/>
        <i x="98" s="1"/>
        <i x="195" s="1"/>
        <i x="46" s="1"/>
        <i x="47" s="1"/>
        <i x="139" s="1"/>
        <i x="50" s="1"/>
        <i x="126" s="1"/>
        <i x="70" s="1"/>
        <i x="57" s="1"/>
        <i x="86" s="1"/>
        <i x="74" s="1"/>
        <i x="150" s="1"/>
        <i x="189" s="1"/>
        <i x="124" s="1"/>
        <i x="99" s="1"/>
        <i x="176" s="1"/>
        <i x="84" s="1"/>
        <i x="63" s="1"/>
        <i x="41" s="1"/>
        <i x="165" s="1"/>
        <i x="179" s="1"/>
        <i x="26" s="1"/>
        <i x="116" s="1"/>
        <i x="54" s="1"/>
        <i x="27" s="1"/>
        <i x="132" s="1"/>
        <i x="78" s="1"/>
        <i x="137" s="1"/>
        <i x="68" s="1"/>
        <i x="154" s="1"/>
        <i x="170" s="1"/>
        <i x="133" s="1"/>
        <i x="136" s="1"/>
        <i x="188" s="1"/>
        <i x="192" s="1"/>
        <i x="55" s="1"/>
        <i x="93" s="1"/>
        <i x="158" s="1"/>
        <i x="101" s="1"/>
        <i x="121" s="1"/>
        <i x="1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y_Risk_Level" xr10:uid="{6071984F-DFCD-4AB9-BF22-6A9ED7257807}" sourceName="Expiry_Risk_Level">
  <pivotTables>
    <pivotTable tabId="7" name="CATEGORY PERFORMANCE"/>
    <pivotTable tabId="7" name="EXPIRY RISK ANALYSIS"/>
    <pivotTable tabId="7" name="FAST vs SLOW MOVING PRODUCTS_x0009__x0009_"/>
    <pivotTable tabId="7" name="PRODUCT HEALTH SUMMARY"/>
    <pivotTable tabId="7" name="STOCK RISK AND REORDER COST"/>
    <pivotTable tabId="7" name="Supplier Expiry Risk"/>
    <pivotTable tabId="7" name="Supplier Risk Overvier"/>
    <pivotTable tabId="7" name="Supplier Stock RIsk"/>
  </pivotTables>
  <data>
    <tabular pivotCacheId="1063204439">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AFE0FD-A862-4BC7-9FB1-60E8D6EC97C5}" sourceName="[Table1].[Category]">
  <pivotTables>
    <pivotTable tabId="7" name="Inventory Value Concentration by Supplier"/>
    <pivotTable tabId="7" name="Inventory Value by Category"/>
    <pivotTable tabId="7" name="Estimated Sales Revenue "/>
    <pivotTable tabId="7" name="Inventory Vs Sales Efficiency by Category"/>
    <pivotTable tabId="7" name="Stock Risk Distribution"/>
    <pivotTable tabId="7" name="Total Inventory Value"/>
    <pivotTable tabId="7" name="Expiry_Risk_Level"/>
  </pivotTables>
  <data>
    <olap pivotCacheId="1849904003">
      <levels count="2">
        <level uniqueName="[Table1].[Category].[(All)]" sourceCaption="(All)" count="0"/>
        <level uniqueName="[Table1].[Category].[Category]" sourceCaption="Category" count="7" sortOrder="ascending">
          <ranges>
            <range startItem="0">
              <i n="[Table1].[Category].&amp;[Bakery]" c="Bakery"/>
              <i n="[Table1].[Category].&amp;[Beverages]" c="Beverages"/>
              <i n="[Table1].[Category].&amp;[Dairy]" c="Dairy"/>
              <i n="[Table1].[Category].&amp;[Fruits &amp; Vegetables]" c="Fruits &amp; Vegetables"/>
              <i n="[Table1].[Category].&amp;[Grains &amp; Pulses]" c="Grains &amp; Pulses"/>
              <i n="[Table1].[Category].&amp;[Oils &amp; Fats]" c="Oils &amp; Fats"/>
              <i n="[Table1].[Category].&amp;[Seafood]" c="Seafood"/>
            </range>
          </ranges>
        </level>
      </levels>
      <selections count="1">
        <selection n="[Table1].[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Expiry_Risk_Level" xr10:uid="{E7453853-E7FA-40E0-98C1-4AF4506CEEC4}" sourceName="[Table_ExternalData_1].[Table1[Expiry_Risk_Level]]]">
  <pivotTables>
    <pivotTable tabId="7" name="Total Inventory Value"/>
    <pivotTable tabId="7" name="Estimated Sales Revenue "/>
    <pivotTable tabId="7" name="Expiry_Risk_Level"/>
    <pivotTable tabId="7" name="Inventory Value by Category"/>
    <pivotTable tabId="7" name="Inventory Value Concentration by Supplier"/>
    <pivotTable tabId="7" name="Inventory Vs Sales Efficiency by Category"/>
    <pivotTable tabId="7" name="PivotTable3"/>
    <pivotTable tabId="7" name="PivotTable4"/>
    <pivotTable tabId="7" name="PivotTable7"/>
    <pivotTable tabId="7" name="Revenue"/>
    <pivotTable tabId="7" name="Stock Risk Distribution"/>
  </pivotTables>
  <data>
    <olap pivotCacheId="1849904003">
      <levels count="2">
        <level uniqueName="[Table_ExternalData_1].[Table1[Expiry_Risk_Level]]].[(All)]" sourceCaption="(All)" count="0"/>
        <level uniqueName="[Table_ExternalData_1].[Table1[Expiry_Risk_Level]]].[Table1[Expiry_Risk_Level]]]" sourceCaption="Table1[Expiry_Risk_Level]" count="4" sortOrder="ascending">
          <ranges>
            <range startItem="0">
              <i n="[Table_ExternalData_1].[Table1[Expiry_Risk_Level]]].&amp;[Critical]" c="Critical"/>
              <i n="[Table_ExternalData_1].[Table1[Expiry_Risk_Level]]].&amp;[Expired]" c="Expired"/>
              <i n="[Table_ExternalData_1].[Table1[Expiry_Risk_Level]]].&amp;[Expiring Soon]" c="Expiring Soon"/>
              <i n="[Table_ExternalData_1].[Table1[Expiry_Risk_Level]]].&amp;[Safe]" c="Safe"/>
            </range>
          </ranges>
        </level>
      </levels>
      <selections count="2">
        <selection n="[Table_ExternalData_1].[Table1[Expiry_Risk_Level]]].&amp;[Critical]"/>
        <selection n="[Table_ExternalData_1].[Table1[Expiry_Risk_Level]]].&amp;[Expir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75276DA-60D8-4558-AFA5-281116CB2527}" cache="Slicer_Category_Clean" caption="Category" columnCount="2" style="SlicerStyleOther2" rowHeight="360000"/>
  <slicer name="Supplier_Name_Clean" xr10:uid="{AA4440A6-8E70-4B0B-8F40-DBCD46537739}" cache="Slicer_Supplier_Name_Clean" caption="Supplier_Name_Clean" startItem="18" columnCount="2" style="SlicerStyleOther2" rowHeight="360000"/>
  <slicer name="Warehouse_Location" xr10:uid="{A8CE6C77-CAA1-43D1-B1AB-1B8BBF55735B}" cache="Slicer_Warehouse_Location" caption="Warehouse_Location" columnCount="2" style="SlicerStyleOther2" rowHeight="360000"/>
  <slicer name="Expiry_Risk_Level" xr10:uid="{08A9CE1D-B710-4931-9E95-82C53355F352}" cache="Slicer_Expiry_Risk_Level" caption="Expiry_Risk_Level" style="SlicerStyleOther2" rowHeight="360000"/>
  <slicer name="Table1[Expiry_Risk_Level]" xr10:uid="{83986E2D-F60F-4EE0-A41F-6846E3CA0300}" cache="Slicer_Table1_Expiry_Risk_Level" caption="Expiry Risk Analysis" startItem="1"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93AA62A-0253-45D8-841B-DE55FF91C73C}" cache="Slicer_Category" caption="Category" level="1" style="Slicer Style 1" rowHeight="234950"/>
  <slicer name="Table1[Expiry_Risk_Level] 1" xr10:uid="{A316201B-4455-43CE-AD94-2FB155AC3506}" cache="Slicer_Table1_Expiry_Risk_Level" caption="Expiry Risk Analysis" showCaption="0"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16065-97E3-4AD5-83E3-11DF1EECEAF6}" name="bw" displayName="bw" ref="A1:AD201" totalsRowShown="0">
  <autoFilter ref="A1:AD201" xr:uid="{C3316065-97E3-4AD5-83E3-11DF1EECEAF6}"/>
  <tableColumns count="30">
    <tableColumn id="1" xr3:uid="{1BA4726B-508A-498A-8BA7-9D3426D23A2D}" name="Product_ID">
      <calculatedColumnFormula>Raw_Data!A2</calculatedColumnFormula>
    </tableColumn>
    <tableColumn id="2" xr3:uid="{2B04E859-2DB8-46FA-8D67-12BC27C52F98}" name="Product_Name"/>
    <tableColumn id="3" xr3:uid="{8AE71B9A-1897-44CD-982C-76E40B0D9AB9}" name="Product_Name_Clean">
      <calculatedColumnFormula>TRIM(PROPER(Raw_Data!B2))</calculatedColumnFormula>
    </tableColumn>
    <tableColumn id="4" xr3:uid="{66B758E7-2B0E-4C7F-B702-290C4044C372}" name="Category"/>
    <tableColumn id="5" xr3:uid="{838CC2E4-8C9E-45FB-AC2A-F97596C85DDC}" name="Category_Clean">
      <calculatedColumnFormula>TRIM(PROPER(Raw_Data!C2))</calculatedColumnFormula>
    </tableColumn>
    <tableColumn id="6" xr3:uid="{6D5F6FF5-6B21-4910-88DD-6102A4A53F7F}" name="Supplier_ID"/>
    <tableColumn id="7" xr3:uid="{9781E21D-6BC3-4523-81C4-8AA2F0D8BE7D}" name="Supplier_Name"/>
    <tableColumn id="8" xr3:uid="{81ECD9F9-2915-4371-A4D8-3CE02EF32363}" name="Supplier_Name_Clean">
      <calculatedColumnFormula>TRIM(PROPER(Raw_Data!E2))</calculatedColumnFormula>
    </tableColumn>
    <tableColumn id="9" xr3:uid="{34466473-6C06-4468-AF64-E7B56E638060}" name="Stock_Quantity" dataDxfId="331"/>
    <tableColumn id="10" xr3:uid="{D0B4B370-5DF4-4AB0-866C-0670A6365AD7}" name="Reorder_Level"/>
    <tableColumn id="11" xr3:uid="{EFC4849A-5850-4AEF-906C-2B62B15FDA08}" name="Reorder_Quantity">
      <calculatedColumnFormula>MAX(0,(J2*2)-I2)</calculatedColumnFormula>
    </tableColumn>
    <tableColumn id="12" xr3:uid="{6A70CE41-E579-4351-B7AF-61B2A51853A8}" name="Stock_Status"/>
    <tableColumn id="13" xr3:uid="{31473DB7-79D8-4436-BA73-2CDBAA28B31D}" name="Unit_Price"/>
    <tableColumn id="14" xr3:uid="{6ADBB82A-F50D-47FD-AA80-399BD26744CB}" name="Unit_Price_Clean">
      <calculatedColumnFormula>VALUE(SUBSTITUTE(Raw_Data!I2,"$",""))</calculatedColumnFormula>
    </tableColumn>
    <tableColumn id="15" xr3:uid="{AF48468E-28A8-403F-ACCF-327C48177899}" name="Date_Received" dataDxfId="330"/>
    <tableColumn id="16" xr3:uid="{E756ECC1-5C3D-4C66-A50B-AA5EE1464FD8}" name="Last_Order_Date" dataDxfId="329"/>
    <tableColumn id="17" xr3:uid="{F3F0B469-C9BC-4F21-A4AA-76B8C8C63959}" name="Expiration_Date" dataDxfId="328">
      <calculatedColumnFormula>Raw_Data!L2</calculatedColumnFormula>
    </tableColumn>
    <tableColumn id="18" xr3:uid="{6D3A9CC6-A666-4FBF-9BC2-D5A5583B14C6}" name="Expiry_Risk">
      <calculatedColumnFormula>IF(Q2&lt;TODAY(),"Expired",
    IF(Q2&lt;=TODAY()+30,"High",
        IF(Q2&lt;=TODAY()+90,"Medium","Low")
    )
)</calculatedColumnFormula>
    </tableColumn>
    <tableColumn id="19" xr3:uid="{179CDDB8-BAE0-4896-8A76-53209CAC31B5}" name="Warehouse_Location"/>
    <tableColumn id="20" xr3:uid="{B5A9F16A-06E2-43EC-AA6A-820516588B9B}" name="Sales_Volume"/>
    <tableColumn id="21" xr3:uid="{57353C95-4415-4187-847B-8C4AE44FE60E}" name="Inventory_Value">
      <calculatedColumnFormula>I2 * N2</calculatedColumnFormula>
    </tableColumn>
    <tableColumn id="22" xr3:uid="{97DCADFA-1535-4768-9599-55F8F12EF7AA}" name="Status"/>
    <tableColumn id="23" xr3:uid="{3414B0E1-06A1-457C-BE7D-C03615DC8EB1}" name="Total_Inventory_Value">
      <calculatedColumnFormula>I2 * N2</calculatedColumnFormula>
    </tableColumn>
    <tableColumn id="24" xr3:uid="{DF055533-68AA-44A5-95D8-E57BB8405D12}" name="Estimated_Sales_Revenue">
      <calculatedColumnFormula>T2 * N2</calculatedColumnFormula>
    </tableColumn>
    <tableColumn id="25" xr3:uid="{9007F220-88DE-40E5-889D-5029E432B7AD}" name="Turnover_Status">
      <calculatedColumnFormula>IF(T2=0,"No Sales",
IF(T2/I2&gt;=1,"Fast Moving","Slow Moving"))</calculatedColumnFormula>
    </tableColumn>
    <tableColumn id="26" xr3:uid="{29EE0CA5-B6A8-4F9C-AF7C-2B9EABF8A353}" name="Days_To_Expiry" dataDxfId="327">
      <calculatedColumnFormula>Q2-TODAY()</calculatedColumnFormula>
    </tableColumn>
    <tableColumn id="27" xr3:uid="{9C70B007-4B0F-4C76-9CB8-2F88B7A90B5C}" name="Expiry_Risk_Level">
      <calculatedColumnFormula>IF(Q2&lt;TODAY(),"Expired",
IF(Q2-TODAY()&lt;=7,"Critical",
IF(Q2-TODAY()&lt;=30,"Expiring Soon","Safe")))</calculatedColumnFormula>
    </tableColumn>
    <tableColumn id="28" xr3:uid="{955287C0-4E1B-4DDC-9331-BC31C4EDB5B8}" name="Stock_Risk_Level">
      <calculatedColumnFormula>IF(I2&lt;J2,"Low Stock","Sufficient")</calculatedColumnFormula>
    </tableColumn>
    <tableColumn id="29" xr3:uid="{94642645-4E50-44AA-B4DE-933F5532A094}" name="Reorder_Cost_Estimate">
      <calculatedColumnFormula>K2 * N2</calculatedColumnFormula>
    </tableColumn>
    <tableColumn id="30" xr3:uid="{DD26C467-E5D1-475F-BD1E-3DA737317C6C}" name="Product_Health">
      <calculatedColumnFormula>IF(AND(AA2="Critical",AB2="Low Stock"),"High Risk",
IF(AA2="Expired","Loss",
IF(AA2="Expiring Soon","Discount Soon",
IF(AB2="Low Stock","Reorder Needed","Healthy"))))</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vmlDrawing" Target="../drawings/vmlDrawing1.v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30.xml"/><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601F-A47A-4CE3-A526-39116D4EBAF8}">
  <sheetPr codeName="Sheet3"/>
  <dimension ref="A1:P201"/>
  <sheetViews>
    <sheetView workbookViewId="0">
      <selection activeCell="D8" sqref="D8"/>
    </sheetView>
  </sheetViews>
  <sheetFormatPr defaultRowHeight="14.4" x14ac:dyDescent="0.3"/>
  <cols>
    <col min="10" max="12" width="10.33203125" style="1" bestFit="1" customWidth="1"/>
  </cols>
  <sheetData>
    <row r="1" spans="1:16" x14ac:dyDescent="0.3">
      <c r="A1" t="s">
        <v>0</v>
      </c>
      <c r="B1" t="s">
        <v>1</v>
      </c>
      <c r="C1" t="s">
        <v>1095</v>
      </c>
      <c r="D1" t="s">
        <v>5</v>
      </c>
      <c r="E1" t="s">
        <v>6</v>
      </c>
      <c r="F1" t="s">
        <v>8</v>
      </c>
      <c r="G1" t="s">
        <v>9</v>
      </c>
      <c r="H1" t="s">
        <v>10</v>
      </c>
      <c r="I1" t="s">
        <v>12</v>
      </c>
      <c r="J1" s="1" t="s">
        <v>14</v>
      </c>
      <c r="K1" s="1" t="s">
        <v>15</v>
      </c>
      <c r="L1" s="1" t="s">
        <v>16</v>
      </c>
      <c r="M1" t="s">
        <v>18</v>
      </c>
      <c r="N1" t="s">
        <v>19</v>
      </c>
      <c r="O1" t="s">
        <v>20</v>
      </c>
      <c r="P1" t="s">
        <v>21</v>
      </c>
    </row>
    <row r="2" spans="1:16" x14ac:dyDescent="0.3">
      <c r="A2" t="s">
        <v>29</v>
      </c>
      <c r="B2" t="s">
        <v>30</v>
      </c>
      <c r="C2" t="s">
        <v>31</v>
      </c>
      <c r="D2" t="s">
        <v>32</v>
      </c>
      <c r="E2" t="s">
        <v>33</v>
      </c>
      <c r="F2">
        <v>22</v>
      </c>
      <c r="G2">
        <v>72</v>
      </c>
      <c r="H2">
        <v>70</v>
      </c>
      <c r="I2" t="s">
        <v>35</v>
      </c>
      <c r="J2" s="1" t="s">
        <v>990</v>
      </c>
      <c r="K2" s="1" t="s">
        <v>1083</v>
      </c>
      <c r="L2" s="1">
        <v>46354</v>
      </c>
      <c r="M2" t="s">
        <v>37</v>
      </c>
      <c r="N2">
        <v>32</v>
      </c>
      <c r="O2">
        <v>19</v>
      </c>
      <c r="P2" t="s">
        <v>38</v>
      </c>
    </row>
    <row r="3" spans="1:16" x14ac:dyDescent="0.3">
      <c r="A3" t="s">
        <v>39</v>
      </c>
      <c r="B3" t="s">
        <v>40</v>
      </c>
      <c r="C3" t="s">
        <v>41</v>
      </c>
      <c r="D3" t="s">
        <v>42</v>
      </c>
      <c r="E3" t="s">
        <v>43</v>
      </c>
      <c r="F3">
        <v>45</v>
      </c>
      <c r="G3">
        <v>77</v>
      </c>
      <c r="H3">
        <v>2</v>
      </c>
      <c r="I3" t="s">
        <v>44</v>
      </c>
      <c r="J3" s="1">
        <v>45302</v>
      </c>
      <c r="K3" s="1" t="s">
        <v>966</v>
      </c>
      <c r="L3" s="1">
        <v>45664</v>
      </c>
      <c r="M3" t="s">
        <v>45</v>
      </c>
      <c r="N3">
        <v>85</v>
      </c>
      <c r="O3">
        <v>1</v>
      </c>
      <c r="P3" t="s">
        <v>38</v>
      </c>
    </row>
    <row r="4" spans="1:16" x14ac:dyDescent="0.3">
      <c r="A4" t="s">
        <v>46</v>
      </c>
      <c r="B4" t="s">
        <v>47</v>
      </c>
      <c r="C4" t="s">
        <v>31</v>
      </c>
      <c r="D4" t="s">
        <v>48</v>
      </c>
      <c r="E4" t="s">
        <v>49</v>
      </c>
      <c r="F4">
        <v>30</v>
      </c>
      <c r="G4">
        <v>38</v>
      </c>
      <c r="H4">
        <v>83</v>
      </c>
      <c r="I4" t="s">
        <v>51</v>
      </c>
      <c r="J4" s="1">
        <v>45359</v>
      </c>
      <c r="K4" s="1">
        <v>45571</v>
      </c>
      <c r="L4" s="1">
        <v>46674</v>
      </c>
      <c r="M4" t="s">
        <v>52</v>
      </c>
      <c r="N4">
        <v>31</v>
      </c>
      <c r="O4">
        <v>34</v>
      </c>
      <c r="P4" t="s">
        <v>53</v>
      </c>
    </row>
    <row r="5" spans="1:16" x14ac:dyDescent="0.3">
      <c r="A5" t="s">
        <v>54</v>
      </c>
      <c r="B5" t="s">
        <v>55</v>
      </c>
      <c r="C5" t="s">
        <v>31</v>
      </c>
      <c r="D5" t="s">
        <v>56</v>
      </c>
      <c r="E5" t="s">
        <v>57</v>
      </c>
      <c r="F5">
        <v>12</v>
      </c>
      <c r="G5">
        <v>59</v>
      </c>
      <c r="H5">
        <v>62</v>
      </c>
      <c r="I5" t="s">
        <v>58</v>
      </c>
      <c r="J5" s="1">
        <v>45516</v>
      </c>
      <c r="K5" s="1" t="s">
        <v>1052</v>
      </c>
      <c r="L5" s="1">
        <v>45731</v>
      </c>
      <c r="M5" t="s">
        <v>59</v>
      </c>
      <c r="N5">
        <v>95</v>
      </c>
      <c r="O5">
        <v>99</v>
      </c>
      <c r="P5" t="s">
        <v>60</v>
      </c>
    </row>
    <row r="6" spans="1:16" x14ac:dyDescent="0.3">
      <c r="A6" t="s">
        <v>61</v>
      </c>
      <c r="B6" t="s">
        <v>62</v>
      </c>
      <c r="C6" t="s">
        <v>63</v>
      </c>
      <c r="D6" t="s">
        <v>64</v>
      </c>
      <c r="E6" t="s">
        <v>65</v>
      </c>
      <c r="F6">
        <v>37</v>
      </c>
      <c r="G6">
        <v>30</v>
      </c>
      <c r="H6">
        <v>74</v>
      </c>
      <c r="I6" t="s">
        <v>66</v>
      </c>
      <c r="J6" s="1">
        <v>45358</v>
      </c>
      <c r="K6" s="1">
        <v>45606</v>
      </c>
      <c r="L6" s="1">
        <v>46144</v>
      </c>
      <c r="M6" t="s">
        <v>67</v>
      </c>
      <c r="N6">
        <v>62</v>
      </c>
      <c r="O6">
        <v>25</v>
      </c>
      <c r="P6" t="s">
        <v>53</v>
      </c>
    </row>
    <row r="7" spans="1:16" x14ac:dyDescent="0.3">
      <c r="A7" t="s">
        <v>68</v>
      </c>
      <c r="B7" t="s">
        <v>69</v>
      </c>
      <c r="C7" t="s">
        <v>31</v>
      </c>
      <c r="D7" t="s">
        <v>70</v>
      </c>
      <c r="E7" t="s">
        <v>71</v>
      </c>
      <c r="F7">
        <v>55</v>
      </c>
      <c r="G7">
        <v>33</v>
      </c>
      <c r="H7">
        <v>14</v>
      </c>
      <c r="I7" t="s">
        <v>72</v>
      </c>
      <c r="J7" s="1">
        <v>45363</v>
      </c>
      <c r="K7" s="1" t="s">
        <v>992</v>
      </c>
      <c r="L7" s="1">
        <v>46714</v>
      </c>
      <c r="M7" t="s">
        <v>73</v>
      </c>
      <c r="N7">
        <v>34</v>
      </c>
      <c r="O7">
        <v>62</v>
      </c>
      <c r="P7" t="s">
        <v>38</v>
      </c>
    </row>
    <row r="8" spans="1:16" x14ac:dyDescent="0.3">
      <c r="A8" t="s">
        <v>74</v>
      </c>
      <c r="B8" t="s">
        <v>75</v>
      </c>
      <c r="C8" t="s">
        <v>76</v>
      </c>
      <c r="D8" t="s">
        <v>77</v>
      </c>
      <c r="E8" t="s">
        <v>78</v>
      </c>
      <c r="F8">
        <v>96</v>
      </c>
      <c r="G8">
        <v>52</v>
      </c>
      <c r="H8">
        <v>16</v>
      </c>
      <c r="I8" t="s">
        <v>79</v>
      </c>
      <c r="J8" s="1" t="s">
        <v>986</v>
      </c>
      <c r="K8" s="1">
        <v>45478</v>
      </c>
      <c r="L8" s="1">
        <v>46599</v>
      </c>
      <c r="M8" t="s">
        <v>80</v>
      </c>
      <c r="N8">
        <v>67</v>
      </c>
      <c r="O8">
        <v>13</v>
      </c>
      <c r="P8" t="s">
        <v>60</v>
      </c>
    </row>
    <row r="9" spans="1:16" x14ac:dyDescent="0.3">
      <c r="A9" t="s">
        <v>81</v>
      </c>
      <c r="B9" t="s">
        <v>82</v>
      </c>
      <c r="C9" t="s">
        <v>83</v>
      </c>
      <c r="D9" t="s">
        <v>84</v>
      </c>
      <c r="E9" t="s">
        <v>85</v>
      </c>
      <c r="F9">
        <v>44</v>
      </c>
      <c r="G9">
        <v>90</v>
      </c>
      <c r="H9">
        <v>17</v>
      </c>
      <c r="I9" t="s">
        <v>79</v>
      </c>
      <c r="J9" s="1">
        <v>45718</v>
      </c>
      <c r="K9" s="1">
        <v>45539</v>
      </c>
      <c r="L9" s="1">
        <v>46068</v>
      </c>
      <c r="M9" t="s">
        <v>86</v>
      </c>
      <c r="N9">
        <v>21</v>
      </c>
      <c r="O9">
        <v>91</v>
      </c>
      <c r="P9" t="s">
        <v>38</v>
      </c>
    </row>
    <row r="10" spans="1:16" x14ac:dyDescent="0.3">
      <c r="A10" t="s">
        <v>87</v>
      </c>
      <c r="B10" t="s">
        <v>88</v>
      </c>
      <c r="C10" t="s">
        <v>83</v>
      </c>
      <c r="D10" t="s">
        <v>89</v>
      </c>
      <c r="E10" t="s">
        <v>90</v>
      </c>
      <c r="F10">
        <v>91</v>
      </c>
      <c r="G10">
        <v>84</v>
      </c>
      <c r="H10">
        <v>11</v>
      </c>
      <c r="I10" t="s">
        <v>91</v>
      </c>
      <c r="J10" s="1">
        <v>45394</v>
      </c>
      <c r="K10" s="1">
        <v>45328</v>
      </c>
      <c r="L10" s="1">
        <v>46602</v>
      </c>
      <c r="M10" t="s">
        <v>92</v>
      </c>
      <c r="N10">
        <v>56</v>
      </c>
      <c r="O10">
        <v>90</v>
      </c>
      <c r="P10" t="s">
        <v>60</v>
      </c>
    </row>
    <row r="11" spans="1:16" x14ac:dyDescent="0.3">
      <c r="A11" t="s">
        <v>93</v>
      </c>
      <c r="B11" t="s">
        <v>94</v>
      </c>
      <c r="C11" t="s">
        <v>83</v>
      </c>
      <c r="D11" t="s">
        <v>95</v>
      </c>
      <c r="E11" t="s">
        <v>96</v>
      </c>
      <c r="F11">
        <v>43</v>
      </c>
      <c r="G11">
        <v>10</v>
      </c>
      <c r="H11">
        <v>15</v>
      </c>
      <c r="I11" t="s">
        <v>97</v>
      </c>
      <c r="J11" s="1" t="s">
        <v>971</v>
      </c>
      <c r="K11" s="1" t="s">
        <v>1084</v>
      </c>
      <c r="L11" s="1">
        <v>45913</v>
      </c>
      <c r="M11" t="s">
        <v>98</v>
      </c>
      <c r="N11">
        <v>27</v>
      </c>
      <c r="O11">
        <v>69</v>
      </c>
      <c r="P11" t="s">
        <v>60</v>
      </c>
    </row>
    <row r="12" spans="1:16" x14ac:dyDescent="0.3">
      <c r="A12" t="s">
        <v>99</v>
      </c>
      <c r="B12" t="s">
        <v>55</v>
      </c>
      <c r="C12" t="s">
        <v>31</v>
      </c>
      <c r="D12" t="s">
        <v>100</v>
      </c>
      <c r="E12" t="s">
        <v>101</v>
      </c>
      <c r="F12">
        <v>62</v>
      </c>
      <c r="G12">
        <v>81</v>
      </c>
      <c r="H12">
        <v>91</v>
      </c>
      <c r="I12" t="s">
        <v>102</v>
      </c>
      <c r="J12" s="1" t="s">
        <v>1003</v>
      </c>
      <c r="K12" s="1" t="s">
        <v>1021</v>
      </c>
      <c r="L12" s="1">
        <v>46854</v>
      </c>
      <c r="M12" t="s">
        <v>103</v>
      </c>
      <c r="N12">
        <v>100</v>
      </c>
      <c r="O12">
        <v>42</v>
      </c>
      <c r="P12" t="s">
        <v>38</v>
      </c>
    </row>
    <row r="13" spans="1:16" x14ac:dyDescent="0.3">
      <c r="A13" t="s">
        <v>104</v>
      </c>
      <c r="B13" t="s">
        <v>105</v>
      </c>
      <c r="C13" t="s">
        <v>31</v>
      </c>
      <c r="D13" t="s">
        <v>106</v>
      </c>
      <c r="E13" t="s">
        <v>107</v>
      </c>
      <c r="F13">
        <v>91</v>
      </c>
      <c r="G13">
        <v>98</v>
      </c>
      <c r="H13">
        <v>6</v>
      </c>
      <c r="I13" t="s">
        <v>108</v>
      </c>
      <c r="J13" s="1" t="s">
        <v>958</v>
      </c>
      <c r="K13" s="1">
        <v>45608</v>
      </c>
      <c r="L13" s="1">
        <v>46610</v>
      </c>
      <c r="M13" t="s">
        <v>109</v>
      </c>
      <c r="N13">
        <v>100</v>
      </c>
      <c r="O13">
        <v>20</v>
      </c>
      <c r="P13" t="s">
        <v>53</v>
      </c>
    </row>
    <row r="14" spans="1:16" x14ac:dyDescent="0.3">
      <c r="A14" t="s">
        <v>110</v>
      </c>
      <c r="B14" t="s">
        <v>111</v>
      </c>
      <c r="C14" t="s">
        <v>112</v>
      </c>
      <c r="D14" t="s">
        <v>113</v>
      </c>
      <c r="E14" t="s">
        <v>114</v>
      </c>
      <c r="F14">
        <v>26</v>
      </c>
      <c r="G14">
        <v>79</v>
      </c>
      <c r="H14">
        <v>31</v>
      </c>
      <c r="I14" t="s">
        <v>91</v>
      </c>
      <c r="J14" s="1" t="s">
        <v>1042</v>
      </c>
      <c r="K14" s="1">
        <v>45902</v>
      </c>
      <c r="L14" s="1">
        <v>46218</v>
      </c>
      <c r="M14" t="s">
        <v>115</v>
      </c>
      <c r="N14">
        <v>47</v>
      </c>
      <c r="O14">
        <v>41</v>
      </c>
      <c r="P14" t="s">
        <v>38</v>
      </c>
    </row>
    <row r="15" spans="1:16" x14ac:dyDescent="0.3">
      <c r="A15" t="s">
        <v>116</v>
      </c>
      <c r="B15" t="s">
        <v>62</v>
      </c>
      <c r="C15" t="s">
        <v>63</v>
      </c>
      <c r="D15" t="s">
        <v>117</v>
      </c>
      <c r="E15" t="s">
        <v>118</v>
      </c>
      <c r="F15">
        <v>95</v>
      </c>
      <c r="G15">
        <v>50</v>
      </c>
      <c r="H15">
        <v>76</v>
      </c>
      <c r="I15" t="s">
        <v>66</v>
      </c>
      <c r="J15" s="1">
        <v>45416</v>
      </c>
      <c r="K15" s="1" t="s">
        <v>950</v>
      </c>
      <c r="L15" s="1">
        <v>45790</v>
      </c>
      <c r="M15" t="s">
        <v>119</v>
      </c>
      <c r="N15">
        <v>69</v>
      </c>
      <c r="O15">
        <v>5</v>
      </c>
      <c r="P15" t="s">
        <v>60</v>
      </c>
    </row>
    <row r="16" spans="1:16" x14ac:dyDescent="0.3">
      <c r="A16" t="s">
        <v>120</v>
      </c>
      <c r="B16" t="s">
        <v>121</v>
      </c>
      <c r="C16" t="s">
        <v>63</v>
      </c>
      <c r="D16" t="s">
        <v>122</v>
      </c>
      <c r="E16" t="s">
        <v>123</v>
      </c>
      <c r="F16">
        <v>54</v>
      </c>
      <c r="G16">
        <v>26</v>
      </c>
      <c r="H16">
        <v>16</v>
      </c>
      <c r="I16" t="s">
        <v>51</v>
      </c>
      <c r="J16" s="1">
        <v>45599</v>
      </c>
      <c r="K16" s="1" t="s">
        <v>981</v>
      </c>
      <c r="L16" s="1">
        <v>45873</v>
      </c>
      <c r="M16" t="s">
        <v>124</v>
      </c>
      <c r="N16">
        <v>63</v>
      </c>
      <c r="O16">
        <v>97</v>
      </c>
      <c r="P16" t="s">
        <v>60</v>
      </c>
    </row>
    <row r="17" spans="1:16" x14ac:dyDescent="0.3">
      <c r="A17" t="s">
        <v>125</v>
      </c>
      <c r="B17" t="s">
        <v>126</v>
      </c>
      <c r="C17" t="s">
        <v>83</v>
      </c>
      <c r="D17" t="s">
        <v>127</v>
      </c>
      <c r="E17" t="s">
        <v>128</v>
      </c>
      <c r="F17">
        <v>94</v>
      </c>
      <c r="G17">
        <v>13</v>
      </c>
      <c r="H17">
        <v>15</v>
      </c>
      <c r="I17" t="s">
        <v>129</v>
      </c>
      <c r="J17" s="1" t="s">
        <v>988</v>
      </c>
      <c r="K17" s="1">
        <v>45326</v>
      </c>
      <c r="L17" s="1">
        <v>46145</v>
      </c>
      <c r="M17" t="s">
        <v>130</v>
      </c>
      <c r="N17">
        <v>20</v>
      </c>
      <c r="O17">
        <v>24</v>
      </c>
      <c r="P17" t="s">
        <v>53</v>
      </c>
    </row>
    <row r="18" spans="1:16" x14ac:dyDescent="0.3">
      <c r="A18" t="s">
        <v>131</v>
      </c>
      <c r="B18" t="s">
        <v>132</v>
      </c>
      <c r="C18" t="s">
        <v>31</v>
      </c>
      <c r="D18" t="s">
        <v>133</v>
      </c>
      <c r="E18" t="s">
        <v>134</v>
      </c>
      <c r="F18">
        <v>27</v>
      </c>
      <c r="G18">
        <v>93</v>
      </c>
      <c r="H18">
        <v>88</v>
      </c>
      <c r="I18" t="s">
        <v>58</v>
      </c>
      <c r="J18" s="1" t="s">
        <v>976</v>
      </c>
      <c r="K18" s="1">
        <v>45538</v>
      </c>
      <c r="L18" s="1">
        <v>46236</v>
      </c>
      <c r="M18" t="s">
        <v>135</v>
      </c>
      <c r="N18">
        <v>66</v>
      </c>
      <c r="O18">
        <v>13</v>
      </c>
      <c r="P18" t="s">
        <v>60</v>
      </c>
    </row>
    <row r="19" spans="1:16" x14ac:dyDescent="0.3">
      <c r="A19" t="s">
        <v>136</v>
      </c>
      <c r="B19" t="s">
        <v>137</v>
      </c>
      <c r="C19" t="s">
        <v>83</v>
      </c>
      <c r="D19" t="s">
        <v>138</v>
      </c>
      <c r="E19" t="s">
        <v>139</v>
      </c>
      <c r="F19">
        <v>49</v>
      </c>
      <c r="G19">
        <v>49</v>
      </c>
      <c r="H19">
        <v>26</v>
      </c>
      <c r="I19" t="s">
        <v>140</v>
      </c>
      <c r="J19" s="1">
        <v>45574</v>
      </c>
      <c r="K19" s="1" t="s">
        <v>1038</v>
      </c>
      <c r="L19" s="1">
        <v>46314</v>
      </c>
      <c r="M19" t="s">
        <v>141</v>
      </c>
      <c r="N19">
        <v>78</v>
      </c>
      <c r="O19">
        <v>61</v>
      </c>
      <c r="P19" t="s">
        <v>38</v>
      </c>
    </row>
    <row r="20" spans="1:16" x14ac:dyDescent="0.3">
      <c r="A20" t="s">
        <v>142</v>
      </c>
      <c r="B20" t="s">
        <v>40</v>
      </c>
      <c r="C20" t="s">
        <v>41</v>
      </c>
      <c r="D20" t="s">
        <v>143</v>
      </c>
      <c r="E20" t="s">
        <v>144</v>
      </c>
      <c r="F20">
        <v>55</v>
      </c>
      <c r="G20">
        <v>93</v>
      </c>
      <c r="H20">
        <v>84</v>
      </c>
      <c r="I20" t="s">
        <v>44</v>
      </c>
      <c r="J20" s="1" t="s">
        <v>966</v>
      </c>
      <c r="K20" s="1">
        <v>45515</v>
      </c>
      <c r="L20" s="1">
        <v>46380</v>
      </c>
      <c r="M20" t="s">
        <v>145</v>
      </c>
      <c r="N20">
        <v>46</v>
      </c>
      <c r="O20">
        <v>84</v>
      </c>
      <c r="P20" t="s">
        <v>60</v>
      </c>
    </row>
    <row r="21" spans="1:16" x14ac:dyDescent="0.3">
      <c r="A21" t="s">
        <v>146</v>
      </c>
      <c r="B21" t="s">
        <v>105</v>
      </c>
      <c r="C21" t="s">
        <v>31</v>
      </c>
      <c r="D21" t="s">
        <v>147</v>
      </c>
      <c r="E21" t="s">
        <v>148</v>
      </c>
      <c r="F21">
        <v>65</v>
      </c>
      <c r="G21">
        <v>61</v>
      </c>
      <c r="H21">
        <v>82</v>
      </c>
      <c r="I21" t="s">
        <v>108</v>
      </c>
      <c r="J21" s="1" t="s">
        <v>978</v>
      </c>
      <c r="K21" s="1">
        <v>45871</v>
      </c>
      <c r="L21" s="1">
        <v>45989</v>
      </c>
      <c r="M21" t="s">
        <v>149</v>
      </c>
      <c r="N21">
        <v>29</v>
      </c>
      <c r="O21">
        <v>11</v>
      </c>
      <c r="P21" t="s">
        <v>53</v>
      </c>
    </row>
    <row r="22" spans="1:16" x14ac:dyDescent="0.3">
      <c r="A22" t="s">
        <v>150</v>
      </c>
      <c r="B22" t="s">
        <v>151</v>
      </c>
      <c r="C22" t="s">
        <v>63</v>
      </c>
      <c r="D22" t="s">
        <v>152</v>
      </c>
      <c r="E22" t="s">
        <v>153</v>
      </c>
      <c r="F22">
        <v>72</v>
      </c>
      <c r="G22">
        <v>70</v>
      </c>
      <c r="H22">
        <v>99</v>
      </c>
      <c r="I22" t="s">
        <v>79</v>
      </c>
      <c r="J22" s="1">
        <v>45483</v>
      </c>
      <c r="K22" s="1" t="s">
        <v>954</v>
      </c>
      <c r="L22" s="1">
        <v>46047</v>
      </c>
      <c r="M22" t="s">
        <v>154</v>
      </c>
      <c r="N22">
        <v>82</v>
      </c>
      <c r="O22">
        <v>32</v>
      </c>
      <c r="P22" t="s">
        <v>38</v>
      </c>
    </row>
    <row r="23" spans="1:16" x14ac:dyDescent="0.3">
      <c r="A23" t="s">
        <v>155</v>
      </c>
      <c r="B23" t="s">
        <v>156</v>
      </c>
      <c r="C23" t="s">
        <v>157</v>
      </c>
      <c r="D23" t="s">
        <v>158</v>
      </c>
      <c r="E23" t="s">
        <v>159</v>
      </c>
      <c r="F23">
        <v>49</v>
      </c>
      <c r="G23">
        <v>73</v>
      </c>
      <c r="H23">
        <v>48</v>
      </c>
      <c r="I23" t="s">
        <v>160</v>
      </c>
      <c r="J23" s="1" t="s">
        <v>1004</v>
      </c>
      <c r="K23" s="1">
        <v>45301</v>
      </c>
      <c r="L23" s="1">
        <v>45749</v>
      </c>
      <c r="M23" t="s">
        <v>161</v>
      </c>
      <c r="N23">
        <v>52</v>
      </c>
      <c r="O23">
        <v>62</v>
      </c>
      <c r="P23" t="s">
        <v>60</v>
      </c>
    </row>
    <row r="24" spans="1:16" x14ac:dyDescent="0.3">
      <c r="A24" t="s">
        <v>162</v>
      </c>
      <c r="B24" t="s">
        <v>163</v>
      </c>
      <c r="C24" t="s">
        <v>63</v>
      </c>
      <c r="D24" t="s">
        <v>164</v>
      </c>
      <c r="E24" t="s">
        <v>165</v>
      </c>
      <c r="F24">
        <v>81</v>
      </c>
      <c r="G24">
        <v>99</v>
      </c>
      <c r="H24">
        <v>28</v>
      </c>
      <c r="I24" t="s">
        <v>108</v>
      </c>
      <c r="J24" s="1" t="s">
        <v>1027</v>
      </c>
      <c r="K24" s="1" t="s">
        <v>1012</v>
      </c>
      <c r="L24" s="1">
        <v>46139</v>
      </c>
      <c r="M24" t="s">
        <v>166</v>
      </c>
      <c r="N24">
        <v>20</v>
      </c>
      <c r="O24">
        <v>85</v>
      </c>
      <c r="P24" t="s">
        <v>38</v>
      </c>
    </row>
    <row r="25" spans="1:16" x14ac:dyDescent="0.3">
      <c r="A25" t="s">
        <v>167</v>
      </c>
      <c r="B25" t="s">
        <v>168</v>
      </c>
      <c r="C25" t="s">
        <v>63</v>
      </c>
      <c r="D25" t="s">
        <v>169</v>
      </c>
      <c r="E25" t="s">
        <v>170</v>
      </c>
      <c r="F25">
        <v>88</v>
      </c>
      <c r="G25">
        <v>46</v>
      </c>
      <c r="H25">
        <v>55</v>
      </c>
      <c r="I25" t="s">
        <v>97</v>
      </c>
      <c r="J25" s="1">
        <v>45539</v>
      </c>
      <c r="K25" s="1">
        <v>45446</v>
      </c>
      <c r="L25" s="1">
        <v>46320</v>
      </c>
      <c r="M25" t="s">
        <v>171</v>
      </c>
      <c r="N25">
        <v>73</v>
      </c>
      <c r="O25">
        <v>63</v>
      </c>
      <c r="P25" t="s">
        <v>60</v>
      </c>
    </row>
    <row r="26" spans="1:16" x14ac:dyDescent="0.3">
      <c r="A26" t="s">
        <v>172</v>
      </c>
      <c r="B26" t="s">
        <v>173</v>
      </c>
      <c r="C26" t="s">
        <v>83</v>
      </c>
      <c r="D26" t="s">
        <v>174</v>
      </c>
      <c r="E26" t="s">
        <v>175</v>
      </c>
      <c r="F26">
        <v>63</v>
      </c>
      <c r="G26">
        <v>4</v>
      </c>
      <c r="H26">
        <v>85</v>
      </c>
      <c r="I26" t="s">
        <v>160</v>
      </c>
      <c r="J26" s="1" t="s">
        <v>946</v>
      </c>
      <c r="K26" s="1" t="s">
        <v>1067</v>
      </c>
      <c r="L26" s="1">
        <v>45969</v>
      </c>
      <c r="M26" t="s">
        <v>176</v>
      </c>
      <c r="N26">
        <v>59</v>
      </c>
      <c r="O26">
        <v>71</v>
      </c>
      <c r="P26" t="s">
        <v>60</v>
      </c>
    </row>
    <row r="27" spans="1:16" x14ac:dyDescent="0.3">
      <c r="A27" t="s">
        <v>177</v>
      </c>
      <c r="B27" t="s">
        <v>178</v>
      </c>
      <c r="C27" t="s">
        <v>31</v>
      </c>
      <c r="D27" t="s">
        <v>179</v>
      </c>
      <c r="E27" t="s">
        <v>180</v>
      </c>
      <c r="F27">
        <v>31</v>
      </c>
      <c r="G27">
        <v>43</v>
      </c>
      <c r="H27">
        <v>80</v>
      </c>
      <c r="I27" t="s">
        <v>58</v>
      </c>
      <c r="J27" s="1" t="s">
        <v>954</v>
      </c>
      <c r="K27" s="1" t="s">
        <v>1076</v>
      </c>
      <c r="L27" s="1">
        <v>46388</v>
      </c>
      <c r="M27" t="s">
        <v>181</v>
      </c>
      <c r="N27">
        <v>46</v>
      </c>
      <c r="O27">
        <v>78</v>
      </c>
      <c r="P27" t="s">
        <v>53</v>
      </c>
    </row>
    <row r="28" spans="1:16" x14ac:dyDescent="0.3">
      <c r="A28" t="s">
        <v>182</v>
      </c>
      <c r="B28" t="s">
        <v>183</v>
      </c>
      <c r="C28" t="s">
        <v>83</v>
      </c>
      <c r="D28" t="s">
        <v>184</v>
      </c>
      <c r="E28" t="s">
        <v>185</v>
      </c>
      <c r="F28">
        <v>97</v>
      </c>
      <c r="G28">
        <v>88</v>
      </c>
      <c r="H28">
        <v>81</v>
      </c>
      <c r="I28" t="s">
        <v>186</v>
      </c>
      <c r="J28" s="1">
        <v>45423</v>
      </c>
      <c r="K28" s="1">
        <v>45480</v>
      </c>
      <c r="L28" s="1">
        <v>46440</v>
      </c>
      <c r="M28" t="s">
        <v>187</v>
      </c>
      <c r="N28">
        <v>97</v>
      </c>
      <c r="O28">
        <v>18</v>
      </c>
      <c r="P28" t="s">
        <v>38</v>
      </c>
    </row>
    <row r="29" spans="1:16" x14ac:dyDescent="0.3">
      <c r="A29" t="s">
        <v>188</v>
      </c>
      <c r="B29" t="s">
        <v>189</v>
      </c>
      <c r="C29" t="s">
        <v>63</v>
      </c>
      <c r="D29" t="s">
        <v>190</v>
      </c>
      <c r="E29" t="s">
        <v>191</v>
      </c>
      <c r="F29">
        <v>72</v>
      </c>
      <c r="G29">
        <v>87</v>
      </c>
      <c r="H29">
        <v>39</v>
      </c>
      <c r="I29" t="s">
        <v>51</v>
      </c>
      <c r="J29" s="1" t="s">
        <v>1040</v>
      </c>
      <c r="K29" s="1" t="s">
        <v>983</v>
      </c>
      <c r="L29" s="1">
        <v>46381</v>
      </c>
      <c r="M29" t="s">
        <v>192</v>
      </c>
      <c r="N29">
        <v>94</v>
      </c>
      <c r="O29">
        <v>57</v>
      </c>
      <c r="P29" t="s">
        <v>60</v>
      </c>
    </row>
    <row r="30" spans="1:16" x14ac:dyDescent="0.3">
      <c r="A30" t="s">
        <v>193</v>
      </c>
      <c r="B30" t="s">
        <v>194</v>
      </c>
      <c r="C30" t="s">
        <v>112</v>
      </c>
      <c r="D30" t="s">
        <v>195</v>
      </c>
      <c r="E30" t="s">
        <v>165</v>
      </c>
      <c r="F30">
        <v>16</v>
      </c>
      <c r="G30">
        <v>9</v>
      </c>
      <c r="H30">
        <v>32</v>
      </c>
      <c r="I30" t="s">
        <v>196</v>
      </c>
      <c r="J30" s="1" t="s">
        <v>991</v>
      </c>
      <c r="K30" s="1" t="s">
        <v>1011</v>
      </c>
      <c r="L30" s="1">
        <v>45851</v>
      </c>
      <c r="M30" t="s">
        <v>197</v>
      </c>
      <c r="N30">
        <v>50</v>
      </c>
      <c r="O30">
        <v>98</v>
      </c>
      <c r="P30" t="s">
        <v>53</v>
      </c>
    </row>
    <row r="31" spans="1:16" x14ac:dyDescent="0.3">
      <c r="A31" t="s">
        <v>198</v>
      </c>
      <c r="B31" t="s">
        <v>199</v>
      </c>
      <c r="C31" t="s">
        <v>63</v>
      </c>
      <c r="D31" t="s">
        <v>200</v>
      </c>
      <c r="E31" t="s">
        <v>201</v>
      </c>
      <c r="F31">
        <v>77</v>
      </c>
      <c r="G31">
        <v>20</v>
      </c>
      <c r="H31">
        <v>5</v>
      </c>
      <c r="I31" t="s">
        <v>35</v>
      </c>
      <c r="J31" s="1" t="s">
        <v>1007</v>
      </c>
      <c r="K31" s="1" t="s">
        <v>1066</v>
      </c>
      <c r="L31" s="1">
        <v>46131</v>
      </c>
      <c r="M31" t="s">
        <v>202</v>
      </c>
      <c r="N31">
        <v>61</v>
      </c>
      <c r="O31">
        <v>62</v>
      </c>
      <c r="P31" t="s">
        <v>38</v>
      </c>
    </row>
    <row r="32" spans="1:16" x14ac:dyDescent="0.3">
      <c r="A32" t="s">
        <v>203</v>
      </c>
      <c r="B32" t="s">
        <v>204</v>
      </c>
      <c r="C32" t="s">
        <v>63</v>
      </c>
      <c r="D32" t="s">
        <v>205</v>
      </c>
      <c r="E32" t="s">
        <v>206</v>
      </c>
      <c r="F32">
        <v>19</v>
      </c>
      <c r="G32">
        <v>36</v>
      </c>
      <c r="H32">
        <v>72</v>
      </c>
      <c r="I32" t="s">
        <v>72</v>
      </c>
      <c r="J32" s="1">
        <v>45356</v>
      </c>
      <c r="K32" s="1" t="s">
        <v>951</v>
      </c>
      <c r="L32" s="1">
        <v>46478</v>
      </c>
      <c r="M32" t="s">
        <v>207</v>
      </c>
      <c r="N32">
        <v>31</v>
      </c>
      <c r="O32">
        <v>81</v>
      </c>
      <c r="P32" t="s">
        <v>53</v>
      </c>
    </row>
    <row r="33" spans="1:16" x14ac:dyDescent="0.3">
      <c r="A33" t="s">
        <v>208</v>
      </c>
      <c r="B33" t="s">
        <v>209</v>
      </c>
      <c r="C33" t="s">
        <v>63</v>
      </c>
      <c r="D33" t="s">
        <v>210</v>
      </c>
      <c r="E33" t="s">
        <v>211</v>
      </c>
      <c r="F33">
        <v>18</v>
      </c>
      <c r="G33">
        <v>52</v>
      </c>
      <c r="H33">
        <v>22</v>
      </c>
      <c r="I33" t="s">
        <v>212</v>
      </c>
      <c r="J33" s="1" t="s">
        <v>1034</v>
      </c>
      <c r="K33" s="1" t="s">
        <v>955</v>
      </c>
      <c r="L33" s="1">
        <v>45894</v>
      </c>
      <c r="M33" t="s">
        <v>213</v>
      </c>
      <c r="N33">
        <v>42</v>
      </c>
      <c r="O33">
        <v>32</v>
      </c>
      <c r="P33" t="s">
        <v>53</v>
      </c>
    </row>
    <row r="34" spans="1:16" x14ac:dyDescent="0.3">
      <c r="A34" t="s">
        <v>214</v>
      </c>
      <c r="B34" t="s">
        <v>215</v>
      </c>
      <c r="C34" t="s">
        <v>76</v>
      </c>
      <c r="D34" t="s">
        <v>216</v>
      </c>
      <c r="E34" t="s">
        <v>217</v>
      </c>
      <c r="F34">
        <v>47</v>
      </c>
      <c r="G34">
        <v>48</v>
      </c>
      <c r="H34">
        <v>73</v>
      </c>
      <c r="I34" t="s">
        <v>51</v>
      </c>
      <c r="J34" s="1" t="s">
        <v>1094</v>
      </c>
      <c r="K34" s="1" t="s">
        <v>1044</v>
      </c>
      <c r="L34" s="1">
        <v>46511</v>
      </c>
      <c r="M34" t="s">
        <v>218</v>
      </c>
      <c r="N34">
        <v>42</v>
      </c>
      <c r="O34">
        <v>51</v>
      </c>
      <c r="P34" t="s">
        <v>38</v>
      </c>
    </row>
    <row r="35" spans="1:16" x14ac:dyDescent="0.3">
      <c r="A35" t="s">
        <v>219</v>
      </c>
      <c r="B35" t="s">
        <v>220</v>
      </c>
      <c r="C35" t="s">
        <v>41</v>
      </c>
      <c r="D35" t="s">
        <v>221</v>
      </c>
      <c r="E35" t="s">
        <v>222</v>
      </c>
      <c r="F35">
        <v>77</v>
      </c>
      <c r="G35">
        <v>45</v>
      </c>
      <c r="H35">
        <v>75</v>
      </c>
      <c r="I35" t="s">
        <v>223</v>
      </c>
      <c r="J35" s="1">
        <v>45423</v>
      </c>
      <c r="K35" s="1" t="s">
        <v>953</v>
      </c>
      <c r="L35" s="1">
        <v>46543</v>
      </c>
      <c r="M35" t="s">
        <v>224</v>
      </c>
      <c r="N35">
        <v>25</v>
      </c>
      <c r="O35">
        <v>37</v>
      </c>
      <c r="P35" t="s">
        <v>38</v>
      </c>
    </row>
    <row r="36" spans="1:16" x14ac:dyDescent="0.3">
      <c r="A36" t="s">
        <v>225</v>
      </c>
      <c r="B36" t="s">
        <v>226</v>
      </c>
      <c r="C36" t="s">
        <v>157</v>
      </c>
      <c r="D36" t="s">
        <v>227</v>
      </c>
      <c r="E36" t="s">
        <v>228</v>
      </c>
      <c r="F36">
        <v>46</v>
      </c>
      <c r="G36">
        <v>28</v>
      </c>
      <c r="H36">
        <v>73</v>
      </c>
      <c r="I36" t="s">
        <v>229</v>
      </c>
      <c r="J36" s="1" t="s">
        <v>954</v>
      </c>
      <c r="K36" s="1" t="s">
        <v>1079</v>
      </c>
      <c r="L36" s="1">
        <v>46055</v>
      </c>
      <c r="M36" t="s">
        <v>230</v>
      </c>
      <c r="N36">
        <v>65</v>
      </c>
      <c r="O36">
        <v>57</v>
      </c>
      <c r="P36" t="s">
        <v>38</v>
      </c>
    </row>
    <row r="37" spans="1:16" x14ac:dyDescent="0.3">
      <c r="A37" t="s">
        <v>231</v>
      </c>
      <c r="B37" t="s">
        <v>232</v>
      </c>
      <c r="C37" t="s">
        <v>63</v>
      </c>
      <c r="D37" t="s">
        <v>233</v>
      </c>
      <c r="E37" t="s">
        <v>234</v>
      </c>
      <c r="F37">
        <v>39</v>
      </c>
      <c r="G37">
        <v>22</v>
      </c>
      <c r="H37">
        <v>73</v>
      </c>
      <c r="I37" t="s">
        <v>108</v>
      </c>
      <c r="J37" s="1">
        <v>45602</v>
      </c>
      <c r="K37" s="1" t="s">
        <v>1063</v>
      </c>
      <c r="L37" s="1">
        <v>46711</v>
      </c>
      <c r="M37" t="s">
        <v>235</v>
      </c>
      <c r="N37">
        <v>60</v>
      </c>
      <c r="O37">
        <v>2</v>
      </c>
      <c r="P37" t="s">
        <v>60</v>
      </c>
    </row>
    <row r="38" spans="1:16" x14ac:dyDescent="0.3">
      <c r="A38" t="s">
        <v>236</v>
      </c>
      <c r="B38" t="s">
        <v>30</v>
      </c>
      <c r="C38" t="s">
        <v>31</v>
      </c>
      <c r="D38" t="s">
        <v>237</v>
      </c>
      <c r="E38" t="s">
        <v>238</v>
      </c>
      <c r="F38">
        <v>75</v>
      </c>
      <c r="G38">
        <v>69</v>
      </c>
      <c r="H38">
        <v>100</v>
      </c>
      <c r="I38" t="s">
        <v>35</v>
      </c>
      <c r="J38" s="1">
        <v>45603</v>
      </c>
      <c r="K38" s="1" t="s">
        <v>956</v>
      </c>
      <c r="L38" s="1">
        <v>45996</v>
      </c>
      <c r="M38" t="s">
        <v>239</v>
      </c>
      <c r="N38">
        <v>43</v>
      </c>
      <c r="O38">
        <v>18</v>
      </c>
      <c r="P38" t="s">
        <v>53</v>
      </c>
    </row>
    <row r="39" spans="1:16" x14ac:dyDescent="0.3">
      <c r="A39" t="s">
        <v>240</v>
      </c>
      <c r="B39" t="s">
        <v>209</v>
      </c>
      <c r="C39" t="s">
        <v>63</v>
      </c>
      <c r="D39" t="s">
        <v>241</v>
      </c>
      <c r="E39" t="s">
        <v>242</v>
      </c>
      <c r="F39">
        <v>48</v>
      </c>
      <c r="G39">
        <v>48</v>
      </c>
      <c r="H39">
        <v>39</v>
      </c>
      <c r="I39" t="s">
        <v>243</v>
      </c>
      <c r="J39" s="1" t="s">
        <v>1072</v>
      </c>
      <c r="K39" s="1" t="s">
        <v>1049</v>
      </c>
      <c r="L39" s="1">
        <v>45823</v>
      </c>
      <c r="M39" t="s">
        <v>244</v>
      </c>
      <c r="N39">
        <v>51</v>
      </c>
      <c r="O39">
        <v>50</v>
      </c>
      <c r="P39" t="s">
        <v>38</v>
      </c>
    </row>
    <row r="40" spans="1:16" x14ac:dyDescent="0.3">
      <c r="A40" t="s">
        <v>245</v>
      </c>
      <c r="B40" t="s">
        <v>246</v>
      </c>
      <c r="C40" t="s">
        <v>63</v>
      </c>
      <c r="D40" t="s">
        <v>247</v>
      </c>
      <c r="E40" t="s">
        <v>248</v>
      </c>
      <c r="F40">
        <v>61</v>
      </c>
      <c r="G40">
        <v>90</v>
      </c>
      <c r="H40">
        <v>26</v>
      </c>
      <c r="I40" t="s">
        <v>79</v>
      </c>
      <c r="J40" s="1" t="s">
        <v>1029</v>
      </c>
      <c r="K40" s="1">
        <v>45482</v>
      </c>
      <c r="L40" s="1">
        <v>46575</v>
      </c>
      <c r="M40" t="s">
        <v>249</v>
      </c>
      <c r="N40">
        <v>79</v>
      </c>
      <c r="O40">
        <v>84</v>
      </c>
      <c r="P40" t="s">
        <v>38</v>
      </c>
    </row>
    <row r="41" spans="1:16" x14ac:dyDescent="0.3">
      <c r="A41" t="s">
        <v>250</v>
      </c>
      <c r="B41" t="s">
        <v>251</v>
      </c>
      <c r="C41" t="s">
        <v>31</v>
      </c>
      <c r="D41" t="s">
        <v>252</v>
      </c>
      <c r="E41" t="s">
        <v>253</v>
      </c>
      <c r="F41">
        <v>60</v>
      </c>
      <c r="G41">
        <v>90</v>
      </c>
      <c r="H41">
        <v>85</v>
      </c>
      <c r="I41" t="s">
        <v>91</v>
      </c>
      <c r="J41" s="1" t="s">
        <v>999</v>
      </c>
      <c r="K41" s="1" t="s">
        <v>1030</v>
      </c>
      <c r="L41" s="1">
        <v>45955</v>
      </c>
      <c r="M41" t="s">
        <v>254</v>
      </c>
      <c r="N41">
        <v>47</v>
      </c>
      <c r="O41">
        <v>9</v>
      </c>
      <c r="P41" t="s">
        <v>38</v>
      </c>
    </row>
    <row r="42" spans="1:16" x14ac:dyDescent="0.3">
      <c r="A42" t="s">
        <v>255</v>
      </c>
      <c r="B42" t="s">
        <v>256</v>
      </c>
      <c r="C42" t="s">
        <v>63</v>
      </c>
      <c r="D42" t="s">
        <v>257</v>
      </c>
      <c r="E42" t="s">
        <v>258</v>
      </c>
      <c r="F42">
        <v>24</v>
      </c>
      <c r="G42">
        <v>55</v>
      </c>
      <c r="H42">
        <v>51</v>
      </c>
      <c r="I42" t="s">
        <v>196</v>
      </c>
      <c r="J42" s="1" t="s">
        <v>969</v>
      </c>
      <c r="K42" s="1" t="s">
        <v>983</v>
      </c>
      <c r="L42" s="1">
        <v>46131</v>
      </c>
      <c r="M42" t="s">
        <v>259</v>
      </c>
      <c r="N42">
        <v>39</v>
      </c>
      <c r="O42">
        <v>15</v>
      </c>
      <c r="P42" t="s">
        <v>38</v>
      </c>
    </row>
    <row r="43" spans="1:16" x14ac:dyDescent="0.3">
      <c r="A43" t="s">
        <v>260</v>
      </c>
      <c r="B43" t="s">
        <v>261</v>
      </c>
      <c r="C43" t="s">
        <v>63</v>
      </c>
      <c r="D43" t="s">
        <v>262</v>
      </c>
      <c r="E43" t="s">
        <v>263</v>
      </c>
      <c r="F43">
        <v>12</v>
      </c>
      <c r="G43">
        <v>7</v>
      </c>
      <c r="H43">
        <v>48</v>
      </c>
      <c r="I43" t="s">
        <v>264</v>
      </c>
      <c r="J43" s="1" t="s">
        <v>1040</v>
      </c>
      <c r="K43" s="1" t="s">
        <v>949</v>
      </c>
      <c r="L43" s="1">
        <v>46016</v>
      </c>
      <c r="M43" t="s">
        <v>265</v>
      </c>
      <c r="N43">
        <v>66</v>
      </c>
      <c r="O43">
        <v>4</v>
      </c>
      <c r="P43" t="s">
        <v>38</v>
      </c>
    </row>
    <row r="44" spans="1:16" x14ac:dyDescent="0.3">
      <c r="A44" t="s">
        <v>266</v>
      </c>
      <c r="B44" t="s">
        <v>267</v>
      </c>
      <c r="C44" t="s">
        <v>41</v>
      </c>
      <c r="D44" t="s">
        <v>268</v>
      </c>
      <c r="E44" t="s">
        <v>185</v>
      </c>
      <c r="F44">
        <v>84</v>
      </c>
      <c r="G44">
        <v>13</v>
      </c>
      <c r="H44">
        <v>88</v>
      </c>
      <c r="I44" t="s">
        <v>269</v>
      </c>
      <c r="J44" s="1" t="s">
        <v>982</v>
      </c>
      <c r="K44" s="1">
        <v>45394</v>
      </c>
      <c r="L44" s="1">
        <v>46243</v>
      </c>
      <c r="M44" t="s">
        <v>270</v>
      </c>
      <c r="N44">
        <v>25</v>
      </c>
      <c r="O44">
        <v>34</v>
      </c>
      <c r="P44" t="s">
        <v>53</v>
      </c>
    </row>
    <row r="45" spans="1:16" x14ac:dyDescent="0.3">
      <c r="A45" t="s">
        <v>271</v>
      </c>
      <c r="B45" t="s">
        <v>272</v>
      </c>
      <c r="C45" t="s">
        <v>83</v>
      </c>
      <c r="D45" t="s">
        <v>273</v>
      </c>
      <c r="E45" t="s">
        <v>274</v>
      </c>
      <c r="F45">
        <v>51</v>
      </c>
      <c r="G45">
        <v>100</v>
      </c>
      <c r="H45">
        <v>70</v>
      </c>
      <c r="I45" t="s">
        <v>91</v>
      </c>
      <c r="J45" s="1" t="s">
        <v>942</v>
      </c>
      <c r="K45" s="1" t="s">
        <v>1093</v>
      </c>
      <c r="L45" s="1">
        <v>46608</v>
      </c>
      <c r="M45" t="s">
        <v>275</v>
      </c>
      <c r="N45">
        <v>40</v>
      </c>
      <c r="O45">
        <v>21</v>
      </c>
      <c r="P45" t="s">
        <v>38</v>
      </c>
    </row>
    <row r="46" spans="1:16" x14ac:dyDescent="0.3">
      <c r="A46" t="s">
        <v>276</v>
      </c>
      <c r="B46" t="s">
        <v>277</v>
      </c>
      <c r="C46" t="s">
        <v>112</v>
      </c>
      <c r="D46" t="s">
        <v>278</v>
      </c>
      <c r="E46" t="s">
        <v>279</v>
      </c>
      <c r="F46">
        <v>65</v>
      </c>
      <c r="G46">
        <v>36</v>
      </c>
      <c r="H46">
        <v>37</v>
      </c>
      <c r="I46" t="s">
        <v>212</v>
      </c>
      <c r="J46" s="1" t="s">
        <v>985</v>
      </c>
      <c r="K46" s="1">
        <v>45632</v>
      </c>
      <c r="L46" s="1">
        <v>46483</v>
      </c>
      <c r="M46" t="s">
        <v>280</v>
      </c>
      <c r="N46">
        <v>32</v>
      </c>
      <c r="O46">
        <v>70</v>
      </c>
      <c r="P46" t="s">
        <v>53</v>
      </c>
    </row>
    <row r="47" spans="1:16" x14ac:dyDescent="0.3">
      <c r="A47" t="s">
        <v>281</v>
      </c>
      <c r="B47" t="s">
        <v>55</v>
      </c>
      <c r="C47" t="s">
        <v>31</v>
      </c>
      <c r="D47" t="s">
        <v>282</v>
      </c>
      <c r="E47" t="s">
        <v>283</v>
      </c>
      <c r="F47">
        <v>67</v>
      </c>
      <c r="G47">
        <v>88</v>
      </c>
      <c r="H47">
        <v>32</v>
      </c>
      <c r="I47" t="s">
        <v>58</v>
      </c>
      <c r="J47" s="1">
        <v>45447</v>
      </c>
      <c r="K47" s="1">
        <v>45296</v>
      </c>
      <c r="L47" s="1">
        <v>46536</v>
      </c>
      <c r="M47" t="s">
        <v>284</v>
      </c>
      <c r="N47">
        <v>66</v>
      </c>
      <c r="O47">
        <v>42</v>
      </c>
      <c r="P47" t="s">
        <v>38</v>
      </c>
    </row>
    <row r="48" spans="1:16" x14ac:dyDescent="0.3">
      <c r="A48" t="s">
        <v>285</v>
      </c>
      <c r="B48" t="s">
        <v>132</v>
      </c>
      <c r="C48" t="s">
        <v>31</v>
      </c>
      <c r="D48" t="s">
        <v>286</v>
      </c>
      <c r="E48" t="s">
        <v>287</v>
      </c>
      <c r="F48">
        <v>14</v>
      </c>
      <c r="G48">
        <v>74</v>
      </c>
      <c r="H48">
        <v>71</v>
      </c>
      <c r="I48" t="s">
        <v>58</v>
      </c>
      <c r="J48" s="1" t="s">
        <v>1007</v>
      </c>
      <c r="K48" s="1" t="s">
        <v>1062</v>
      </c>
      <c r="L48" s="1">
        <v>45911</v>
      </c>
      <c r="M48" t="s">
        <v>288</v>
      </c>
      <c r="N48">
        <v>37</v>
      </c>
      <c r="O48">
        <v>22</v>
      </c>
      <c r="P48" t="s">
        <v>38</v>
      </c>
    </row>
    <row r="49" spans="1:16" x14ac:dyDescent="0.3">
      <c r="A49" t="s">
        <v>289</v>
      </c>
      <c r="B49" t="s">
        <v>290</v>
      </c>
      <c r="C49" t="s">
        <v>63</v>
      </c>
      <c r="D49" t="s">
        <v>291</v>
      </c>
      <c r="E49" t="s">
        <v>292</v>
      </c>
      <c r="F49">
        <v>45</v>
      </c>
      <c r="G49">
        <v>24</v>
      </c>
      <c r="H49">
        <v>61</v>
      </c>
      <c r="I49" t="s">
        <v>51</v>
      </c>
      <c r="J49" s="1" t="s">
        <v>999</v>
      </c>
      <c r="K49" s="1">
        <v>45840</v>
      </c>
      <c r="L49" s="1">
        <v>46394</v>
      </c>
      <c r="M49" t="s">
        <v>293</v>
      </c>
      <c r="N49">
        <v>44</v>
      </c>
      <c r="O49">
        <v>34</v>
      </c>
      <c r="P49" t="s">
        <v>53</v>
      </c>
    </row>
    <row r="50" spans="1:16" x14ac:dyDescent="0.3">
      <c r="A50" t="s">
        <v>294</v>
      </c>
      <c r="B50" t="s">
        <v>256</v>
      </c>
      <c r="C50" t="s">
        <v>63</v>
      </c>
      <c r="D50" t="s">
        <v>295</v>
      </c>
      <c r="E50" t="s">
        <v>296</v>
      </c>
      <c r="F50">
        <v>92</v>
      </c>
      <c r="G50">
        <v>46</v>
      </c>
      <c r="H50">
        <v>13</v>
      </c>
      <c r="I50" t="s">
        <v>196</v>
      </c>
      <c r="J50" s="1" t="s">
        <v>1019</v>
      </c>
      <c r="K50" s="1" t="s">
        <v>962</v>
      </c>
      <c r="L50" s="1">
        <v>46086</v>
      </c>
      <c r="M50" t="s">
        <v>297</v>
      </c>
      <c r="N50">
        <v>24</v>
      </c>
      <c r="O50">
        <v>75</v>
      </c>
      <c r="P50" t="s">
        <v>38</v>
      </c>
    </row>
    <row r="51" spans="1:16" x14ac:dyDescent="0.3">
      <c r="A51" t="s">
        <v>298</v>
      </c>
      <c r="B51" t="s">
        <v>299</v>
      </c>
      <c r="C51" t="s">
        <v>112</v>
      </c>
      <c r="D51" t="s">
        <v>300</v>
      </c>
      <c r="E51" t="s">
        <v>301</v>
      </c>
      <c r="F51">
        <v>41</v>
      </c>
      <c r="G51">
        <v>84</v>
      </c>
      <c r="H51">
        <v>90</v>
      </c>
      <c r="I51" t="s">
        <v>66</v>
      </c>
      <c r="J51" s="1" t="s">
        <v>984</v>
      </c>
      <c r="K51" s="1" t="s">
        <v>1053</v>
      </c>
      <c r="L51" s="1">
        <v>46177</v>
      </c>
      <c r="M51" t="s">
        <v>302</v>
      </c>
      <c r="N51">
        <v>42</v>
      </c>
      <c r="O51">
        <v>65</v>
      </c>
      <c r="P51" t="s">
        <v>60</v>
      </c>
    </row>
    <row r="52" spans="1:16" x14ac:dyDescent="0.3">
      <c r="A52" t="s">
        <v>303</v>
      </c>
      <c r="B52" t="s">
        <v>251</v>
      </c>
      <c r="C52" t="s">
        <v>31</v>
      </c>
      <c r="D52" t="s">
        <v>304</v>
      </c>
      <c r="E52" t="s">
        <v>305</v>
      </c>
      <c r="F52">
        <v>41</v>
      </c>
      <c r="G52">
        <v>36</v>
      </c>
      <c r="H52">
        <v>78</v>
      </c>
      <c r="I52" t="s">
        <v>35</v>
      </c>
      <c r="J52" s="1">
        <v>45389</v>
      </c>
      <c r="K52" s="1">
        <v>45392</v>
      </c>
      <c r="L52" s="1">
        <v>46428</v>
      </c>
      <c r="M52" t="s">
        <v>306</v>
      </c>
      <c r="N52">
        <v>38</v>
      </c>
      <c r="O52">
        <v>75</v>
      </c>
      <c r="P52" t="s">
        <v>53</v>
      </c>
    </row>
    <row r="53" spans="1:16" x14ac:dyDescent="0.3">
      <c r="A53" t="s">
        <v>307</v>
      </c>
      <c r="B53" t="s">
        <v>308</v>
      </c>
      <c r="C53" t="s">
        <v>63</v>
      </c>
      <c r="D53" t="s">
        <v>309</v>
      </c>
      <c r="E53" t="s">
        <v>153</v>
      </c>
      <c r="F53">
        <v>85</v>
      </c>
      <c r="G53">
        <v>45</v>
      </c>
      <c r="H53">
        <v>71</v>
      </c>
      <c r="I53" t="s">
        <v>91</v>
      </c>
      <c r="J53" s="1" t="s">
        <v>1030</v>
      </c>
      <c r="K53" s="1" t="s">
        <v>944</v>
      </c>
      <c r="L53" s="1">
        <v>46255</v>
      </c>
      <c r="M53" t="s">
        <v>310</v>
      </c>
      <c r="N53">
        <v>95</v>
      </c>
      <c r="O53">
        <v>72</v>
      </c>
      <c r="P53" t="s">
        <v>38</v>
      </c>
    </row>
    <row r="54" spans="1:16" x14ac:dyDescent="0.3">
      <c r="A54" t="s">
        <v>311</v>
      </c>
      <c r="B54" t="s">
        <v>209</v>
      </c>
      <c r="C54" t="s">
        <v>63</v>
      </c>
      <c r="D54" t="s">
        <v>312</v>
      </c>
      <c r="E54" t="s">
        <v>313</v>
      </c>
      <c r="F54">
        <v>44</v>
      </c>
      <c r="G54">
        <v>80</v>
      </c>
      <c r="H54">
        <v>84</v>
      </c>
      <c r="I54" t="s">
        <v>314</v>
      </c>
      <c r="J54" s="1" t="s">
        <v>1039</v>
      </c>
      <c r="K54" s="1" t="s">
        <v>959</v>
      </c>
      <c r="L54" s="1">
        <v>45766</v>
      </c>
      <c r="M54" t="s">
        <v>315</v>
      </c>
      <c r="N54">
        <v>96</v>
      </c>
      <c r="O54">
        <v>68</v>
      </c>
      <c r="P54" t="s">
        <v>38</v>
      </c>
    </row>
    <row r="55" spans="1:16" x14ac:dyDescent="0.3">
      <c r="A55" t="s">
        <v>316</v>
      </c>
      <c r="B55" t="s">
        <v>317</v>
      </c>
      <c r="C55" t="s">
        <v>112</v>
      </c>
      <c r="D55" t="s">
        <v>318</v>
      </c>
      <c r="E55" t="s">
        <v>234</v>
      </c>
      <c r="F55">
        <v>92</v>
      </c>
      <c r="G55">
        <v>87</v>
      </c>
      <c r="H55">
        <v>84</v>
      </c>
      <c r="I55" t="s">
        <v>79</v>
      </c>
      <c r="J55" s="1" t="s">
        <v>958</v>
      </c>
      <c r="K55" s="1" t="s">
        <v>989</v>
      </c>
      <c r="L55" s="1">
        <v>45935</v>
      </c>
      <c r="M55" t="s">
        <v>319</v>
      </c>
      <c r="N55">
        <v>61</v>
      </c>
      <c r="O55">
        <v>31</v>
      </c>
      <c r="P55" t="s">
        <v>53</v>
      </c>
    </row>
    <row r="56" spans="1:16" x14ac:dyDescent="0.3">
      <c r="A56" t="s">
        <v>320</v>
      </c>
      <c r="B56" t="s">
        <v>321</v>
      </c>
      <c r="C56" t="s">
        <v>41</v>
      </c>
      <c r="D56" t="s">
        <v>322</v>
      </c>
      <c r="E56" t="s">
        <v>323</v>
      </c>
      <c r="F56">
        <v>62</v>
      </c>
      <c r="G56">
        <v>89</v>
      </c>
      <c r="H56">
        <v>18</v>
      </c>
      <c r="I56" t="s">
        <v>160</v>
      </c>
      <c r="J56" s="1">
        <v>45629</v>
      </c>
      <c r="K56" s="1">
        <v>45993</v>
      </c>
      <c r="L56" s="1">
        <v>45929</v>
      </c>
      <c r="M56" t="s">
        <v>324</v>
      </c>
      <c r="N56">
        <v>35</v>
      </c>
      <c r="O56">
        <v>36</v>
      </c>
      <c r="P56" t="s">
        <v>60</v>
      </c>
    </row>
    <row r="57" spans="1:16" x14ac:dyDescent="0.3">
      <c r="A57" t="s">
        <v>325</v>
      </c>
      <c r="B57" t="s">
        <v>246</v>
      </c>
      <c r="C57" t="s">
        <v>63</v>
      </c>
      <c r="D57" t="s">
        <v>326</v>
      </c>
      <c r="E57" t="s">
        <v>206</v>
      </c>
      <c r="F57">
        <v>26</v>
      </c>
      <c r="G57">
        <v>18</v>
      </c>
      <c r="H57">
        <v>62</v>
      </c>
      <c r="I57" t="s">
        <v>79</v>
      </c>
      <c r="J57" s="1" t="s">
        <v>1019</v>
      </c>
      <c r="K57" s="1" t="s">
        <v>1091</v>
      </c>
      <c r="L57" s="1">
        <v>46828</v>
      </c>
      <c r="M57" t="s">
        <v>327</v>
      </c>
      <c r="N57">
        <v>57</v>
      </c>
      <c r="O57">
        <v>86</v>
      </c>
      <c r="P57" t="s">
        <v>38</v>
      </c>
    </row>
    <row r="58" spans="1:16" x14ac:dyDescent="0.3">
      <c r="A58" t="s">
        <v>328</v>
      </c>
      <c r="B58" t="s">
        <v>299</v>
      </c>
      <c r="C58" t="s">
        <v>112</v>
      </c>
      <c r="D58" t="s">
        <v>329</v>
      </c>
      <c r="E58" t="s">
        <v>330</v>
      </c>
      <c r="F58">
        <v>59</v>
      </c>
      <c r="G58">
        <v>78</v>
      </c>
      <c r="H58">
        <v>6</v>
      </c>
      <c r="I58" t="s">
        <v>35</v>
      </c>
      <c r="J58" s="1">
        <v>45362</v>
      </c>
      <c r="K58" s="1">
        <v>45571</v>
      </c>
      <c r="L58" s="1">
        <v>46368</v>
      </c>
      <c r="M58" t="s">
        <v>331</v>
      </c>
      <c r="N58">
        <v>32</v>
      </c>
      <c r="O58">
        <v>3</v>
      </c>
      <c r="P58" t="s">
        <v>60</v>
      </c>
    </row>
    <row r="59" spans="1:16" x14ac:dyDescent="0.3">
      <c r="A59" t="s">
        <v>332</v>
      </c>
      <c r="B59" t="s">
        <v>308</v>
      </c>
      <c r="C59" t="s">
        <v>63</v>
      </c>
      <c r="D59" t="s">
        <v>333</v>
      </c>
      <c r="E59" t="s">
        <v>334</v>
      </c>
      <c r="F59">
        <v>88</v>
      </c>
      <c r="G59">
        <v>37</v>
      </c>
      <c r="H59">
        <v>61</v>
      </c>
      <c r="I59" t="s">
        <v>335</v>
      </c>
      <c r="J59" s="1">
        <v>45718</v>
      </c>
      <c r="K59" s="1" t="s">
        <v>998</v>
      </c>
      <c r="L59" s="1">
        <v>46070</v>
      </c>
      <c r="M59" t="s">
        <v>336</v>
      </c>
      <c r="N59">
        <v>63</v>
      </c>
      <c r="O59">
        <v>35</v>
      </c>
      <c r="P59" t="s">
        <v>38</v>
      </c>
    </row>
    <row r="60" spans="1:16" x14ac:dyDescent="0.3">
      <c r="A60" t="s">
        <v>337</v>
      </c>
      <c r="B60" t="s">
        <v>338</v>
      </c>
      <c r="C60" t="s">
        <v>157</v>
      </c>
      <c r="D60" t="s">
        <v>339</v>
      </c>
      <c r="E60" t="s">
        <v>340</v>
      </c>
      <c r="F60">
        <v>91</v>
      </c>
      <c r="G60">
        <v>59</v>
      </c>
      <c r="H60">
        <v>49</v>
      </c>
      <c r="I60" t="s">
        <v>51</v>
      </c>
      <c r="J60" s="1" t="s">
        <v>1035</v>
      </c>
      <c r="K60" s="1">
        <v>45416</v>
      </c>
      <c r="L60" s="1">
        <v>46374</v>
      </c>
      <c r="M60" t="s">
        <v>341</v>
      </c>
      <c r="N60">
        <v>30</v>
      </c>
      <c r="O60">
        <v>63</v>
      </c>
      <c r="P60" t="s">
        <v>60</v>
      </c>
    </row>
    <row r="61" spans="1:16" x14ac:dyDescent="0.3">
      <c r="A61" t="s">
        <v>342</v>
      </c>
      <c r="B61" t="s">
        <v>215</v>
      </c>
      <c r="C61" t="s">
        <v>76</v>
      </c>
      <c r="D61" t="s">
        <v>343</v>
      </c>
      <c r="E61" t="s">
        <v>344</v>
      </c>
      <c r="F61">
        <v>28</v>
      </c>
      <c r="G61">
        <v>17</v>
      </c>
      <c r="H61">
        <v>28</v>
      </c>
      <c r="I61" t="s">
        <v>51</v>
      </c>
      <c r="J61" s="1" t="s">
        <v>943</v>
      </c>
      <c r="K61" s="1" t="s">
        <v>1020</v>
      </c>
      <c r="L61" s="1">
        <v>45748</v>
      </c>
      <c r="M61" t="s">
        <v>345</v>
      </c>
      <c r="N61">
        <v>38</v>
      </c>
      <c r="O61">
        <v>25</v>
      </c>
      <c r="P61" t="s">
        <v>60</v>
      </c>
    </row>
    <row r="62" spans="1:16" x14ac:dyDescent="0.3">
      <c r="A62" t="s">
        <v>346</v>
      </c>
      <c r="B62" t="s">
        <v>347</v>
      </c>
      <c r="C62" t="s">
        <v>63</v>
      </c>
      <c r="D62" t="s">
        <v>348</v>
      </c>
      <c r="E62" t="s">
        <v>349</v>
      </c>
      <c r="F62">
        <v>51</v>
      </c>
      <c r="G62">
        <v>60</v>
      </c>
      <c r="H62">
        <v>98</v>
      </c>
      <c r="I62" t="s">
        <v>58</v>
      </c>
      <c r="J62" s="1">
        <v>45296</v>
      </c>
      <c r="K62" s="1">
        <v>45638</v>
      </c>
      <c r="L62" s="1">
        <v>46090</v>
      </c>
      <c r="M62" t="s">
        <v>350</v>
      </c>
      <c r="N62">
        <v>44</v>
      </c>
      <c r="O62">
        <v>95</v>
      </c>
      <c r="P62" t="s">
        <v>38</v>
      </c>
    </row>
    <row r="63" spans="1:16" x14ac:dyDescent="0.3">
      <c r="A63" t="s">
        <v>351</v>
      </c>
      <c r="B63" t="s">
        <v>352</v>
      </c>
      <c r="C63" t="s">
        <v>41</v>
      </c>
      <c r="D63" t="s">
        <v>353</v>
      </c>
      <c r="E63" t="s">
        <v>354</v>
      </c>
      <c r="F63">
        <v>46</v>
      </c>
      <c r="G63">
        <v>27</v>
      </c>
      <c r="H63">
        <v>76</v>
      </c>
      <c r="I63" t="s">
        <v>196</v>
      </c>
      <c r="J63" s="1" t="s">
        <v>1075</v>
      </c>
      <c r="K63" s="1" t="s">
        <v>1077</v>
      </c>
      <c r="L63" s="1">
        <v>45831</v>
      </c>
      <c r="M63" t="s">
        <v>355</v>
      </c>
      <c r="N63">
        <v>64</v>
      </c>
      <c r="O63">
        <v>96</v>
      </c>
      <c r="P63" t="s">
        <v>60</v>
      </c>
    </row>
    <row r="64" spans="1:16" x14ac:dyDescent="0.3">
      <c r="A64" t="s">
        <v>356</v>
      </c>
      <c r="B64" t="s">
        <v>199</v>
      </c>
      <c r="C64" t="s">
        <v>63</v>
      </c>
      <c r="D64" t="s">
        <v>357</v>
      </c>
      <c r="E64" t="s">
        <v>358</v>
      </c>
      <c r="F64">
        <v>82</v>
      </c>
      <c r="G64">
        <v>65</v>
      </c>
      <c r="H64">
        <v>69</v>
      </c>
      <c r="I64" t="s">
        <v>359</v>
      </c>
      <c r="J64" s="1">
        <v>45600</v>
      </c>
      <c r="K64" s="1">
        <v>45637</v>
      </c>
      <c r="L64" s="1">
        <v>45823</v>
      </c>
      <c r="M64" t="s">
        <v>360</v>
      </c>
      <c r="N64">
        <v>30</v>
      </c>
      <c r="O64">
        <v>78</v>
      </c>
      <c r="P64" t="s">
        <v>53</v>
      </c>
    </row>
    <row r="65" spans="1:16" x14ac:dyDescent="0.3">
      <c r="A65" t="s">
        <v>361</v>
      </c>
      <c r="B65" t="s">
        <v>215</v>
      </c>
      <c r="C65" t="s">
        <v>76</v>
      </c>
      <c r="D65" t="s">
        <v>362</v>
      </c>
      <c r="E65" t="s">
        <v>228</v>
      </c>
      <c r="F65">
        <v>100</v>
      </c>
      <c r="G65">
        <v>92</v>
      </c>
      <c r="H65">
        <v>26</v>
      </c>
      <c r="I65" t="s">
        <v>51</v>
      </c>
      <c r="J65" s="1">
        <v>45417</v>
      </c>
      <c r="K65" s="1" t="s">
        <v>1061</v>
      </c>
      <c r="L65" s="1">
        <v>46194</v>
      </c>
      <c r="M65" t="s">
        <v>363</v>
      </c>
      <c r="N65">
        <v>84</v>
      </c>
      <c r="O65">
        <v>9</v>
      </c>
      <c r="P65" t="s">
        <v>60</v>
      </c>
    </row>
    <row r="66" spans="1:16" x14ac:dyDescent="0.3">
      <c r="A66" t="s">
        <v>364</v>
      </c>
      <c r="B66" t="s">
        <v>365</v>
      </c>
      <c r="C66" t="s">
        <v>83</v>
      </c>
      <c r="D66" t="s">
        <v>366</v>
      </c>
      <c r="E66" t="s">
        <v>367</v>
      </c>
      <c r="F66">
        <v>51</v>
      </c>
      <c r="G66">
        <v>53</v>
      </c>
      <c r="H66">
        <v>88</v>
      </c>
      <c r="I66" t="s">
        <v>51</v>
      </c>
      <c r="J66" s="1" t="s">
        <v>1060</v>
      </c>
      <c r="K66" s="1" t="s">
        <v>981</v>
      </c>
      <c r="L66" s="1">
        <v>46487</v>
      </c>
      <c r="M66" t="s">
        <v>368</v>
      </c>
      <c r="N66">
        <v>54</v>
      </c>
      <c r="O66">
        <v>59</v>
      </c>
      <c r="P66" t="s">
        <v>38</v>
      </c>
    </row>
    <row r="67" spans="1:16" x14ac:dyDescent="0.3">
      <c r="A67" t="s">
        <v>369</v>
      </c>
      <c r="B67" t="s">
        <v>267</v>
      </c>
      <c r="C67" t="s">
        <v>41</v>
      </c>
      <c r="D67" t="s">
        <v>370</v>
      </c>
      <c r="E67" t="s">
        <v>242</v>
      </c>
      <c r="F67">
        <v>61</v>
      </c>
      <c r="G67">
        <v>43</v>
      </c>
      <c r="H67">
        <v>29</v>
      </c>
      <c r="I67" t="s">
        <v>269</v>
      </c>
      <c r="J67" s="1">
        <v>45718</v>
      </c>
      <c r="K67" s="1" t="s">
        <v>1050</v>
      </c>
      <c r="L67" s="1">
        <v>46269</v>
      </c>
      <c r="M67" t="s">
        <v>371</v>
      </c>
      <c r="N67">
        <v>67</v>
      </c>
      <c r="O67">
        <v>6</v>
      </c>
      <c r="P67" t="s">
        <v>38</v>
      </c>
    </row>
    <row r="68" spans="1:16" x14ac:dyDescent="0.3">
      <c r="A68" t="s">
        <v>372</v>
      </c>
      <c r="B68" t="s">
        <v>373</v>
      </c>
      <c r="C68" t="s">
        <v>41</v>
      </c>
      <c r="D68" t="s">
        <v>374</v>
      </c>
      <c r="E68" t="s">
        <v>375</v>
      </c>
      <c r="F68">
        <v>99</v>
      </c>
      <c r="G68">
        <v>87</v>
      </c>
      <c r="H68">
        <v>10</v>
      </c>
      <c r="I68" t="s">
        <v>376</v>
      </c>
      <c r="J68" s="1">
        <v>45516</v>
      </c>
      <c r="K68" s="1" t="s">
        <v>977</v>
      </c>
      <c r="L68" s="1">
        <v>46218</v>
      </c>
      <c r="M68" t="s">
        <v>377</v>
      </c>
      <c r="N68">
        <v>93</v>
      </c>
      <c r="O68">
        <v>70</v>
      </c>
      <c r="P68" t="s">
        <v>60</v>
      </c>
    </row>
    <row r="69" spans="1:16" x14ac:dyDescent="0.3">
      <c r="A69" t="s">
        <v>378</v>
      </c>
      <c r="B69" t="s">
        <v>204</v>
      </c>
      <c r="C69" t="s">
        <v>63</v>
      </c>
      <c r="D69" t="s">
        <v>379</v>
      </c>
      <c r="E69" t="s">
        <v>165</v>
      </c>
      <c r="F69">
        <v>13</v>
      </c>
      <c r="G69">
        <v>60</v>
      </c>
      <c r="H69">
        <v>100</v>
      </c>
      <c r="I69" t="s">
        <v>380</v>
      </c>
      <c r="J69" s="1" t="s">
        <v>1080</v>
      </c>
      <c r="K69" s="1" t="s">
        <v>960</v>
      </c>
      <c r="L69" s="1">
        <v>46434</v>
      </c>
      <c r="M69" t="s">
        <v>381</v>
      </c>
      <c r="N69">
        <v>44</v>
      </c>
      <c r="O69">
        <v>32</v>
      </c>
      <c r="P69" t="s">
        <v>53</v>
      </c>
    </row>
    <row r="70" spans="1:16" x14ac:dyDescent="0.3">
      <c r="A70" t="s">
        <v>382</v>
      </c>
      <c r="B70" t="s">
        <v>383</v>
      </c>
      <c r="C70" t="s">
        <v>83</v>
      </c>
      <c r="D70" t="s">
        <v>384</v>
      </c>
      <c r="E70" t="s">
        <v>385</v>
      </c>
      <c r="F70">
        <v>45</v>
      </c>
      <c r="G70">
        <v>63</v>
      </c>
      <c r="H70">
        <v>75</v>
      </c>
      <c r="I70" t="s">
        <v>129</v>
      </c>
      <c r="J70" s="1" t="s">
        <v>984</v>
      </c>
      <c r="K70" s="1" t="s">
        <v>1036</v>
      </c>
      <c r="L70" s="1">
        <v>46066</v>
      </c>
      <c r="M70" t="s">
        <v>386</v>
      </c>
      <c r="N70">
        <v>83</v>
      </c>
      <c r="O70">
        <v>5</v>
      </c>
      <c r="P70" t="s">
        <v>38</v>
      </c>
    </row>
    <row r="71" spans="1:16" x14ac:dyDescent="0.3">
      <c r="A71" t="s">
        <v>387</v>
      </c>
      <c r="B71" t="s">
        <v>388</v>
      </c>
      <c r="C71" t="s">
        <v>63</v>
      </c>
      <c r="D71" t="s">
        <v>389</v>
      </c>
      <c r="E71" t="s">
        <v>390</v>
      </c>
      <c r="F71">
        <v>73</v>
      </c>
      <c r="G71">
        <v>87</v>
      </c>
      <c r="H71">
        <v>46</v>
      </c>
      <c r="I71" t="s">
        <v>66</v>
      </c>
      <c r="J71" s="1" t="s">
        <v>1065</v>
      </c>
      <c r="K71" s="1" t="s">
        <v>1071</v>
      </c>
      <c r="L71" s="1">
        <v>46163</v>
      </c>
      <c r="M71" t="s">
        <v>391</v>
      </c>
      <c r="N71">
        <v>47</v>
      </c>
      <c r="O71">
        <v>67</v>
      </c>
      <c r="P71" t="s">
        <v>38</v>
      </c>
    </row>
    <row r="72" spans="1:16" x14ac:dyDescent="0.3">
      <c r="A72" t="s">
        <v>392</v>
      </c>
      <c r="B72" t="s">
        <v>393</v>
      </c>
      <c r="C72" t="s">
        <v>63</v>
      </c>
      <c r="D72" t="s">
        <v>394</v>
      </c>
      <c r="E72" t="s">
        <v>395</v>
      </c>
      <c r="F72">
        <v>39</v>
      </c>
      <c r="G72">
        <v>21</v>
      </c>
      <c r="H72">
        <v>5</v>
      </c>
      <c r="I72" t="s">
        <v>91</v>
      </c>
      <c r="J72" s="1" t="s">
        <v>974</v>
      </c>
      <c r="K72" s="1">
        <v>45296</v>
      </c>
      <c r="L72" s="1">
        <v>46060</v>
      </c>
      <c r="M72" t="s">
        <v>396</v>
      </c>
      <c r="N72">
        <v>51</v>
      </c>
      <c r="O72">
        <v>98</v>
      </c>
      <c r="P72" t="s">
        <v>53</v>
      </c>
    </row>
    <row r="73" spans="1:16" x14ac:dyDescent="0.3">
      <c r="A73" t="s">
        <v>397</v>
      </c>
      <c r="B73" t="s">
        <v>156</v>
      </c>
      <c r="C73" t="s">
        <v>157</v>
      </c>
      <c r="D73" t="s">
        <v>398</v>
      </c>
      <c r="E73" t="s">
        <v>399</v>
      </c>
      <c r="F73">
        <v>29</v>
      </c>
      <c r="G73">
        <v>72</v>
      </c>
      <c r="H73">
        <v>96</v>
      </c>
      <c r="I73" t="s">
        <v>160</v>
      </c>
      <c r="J73" s="1">
        <v>45356</v>
      </c>
      <c r="K73" s="1" t="s">
        <v>941</v>
      </c>
      <c r="L73" s="1">
        <v>46850</v>
      </c>
      <c r="M73" t="s">
        <v>400</v>
      </c>
      <c r="N73">
        <v>85</v>
      </c>
      <c r="O73">
        <v>52</v>
      </c>
      <c r="P73" t="s">
        <v>60</v>
      </c>
    </row>
    <row r="74" spans="1:16" x14ac:dyDescent="0.3">
      <c r="A74" t="s">
        <v>401</v>
      </c>
      <c r="B74" t="s">
        <v>402</v>
      </c>
      <c r="C74" t="s">
        <v>83</v>
      </c>
      <c r="D74" t="s">
        <v>403</v>
      </c>
      <c r="E74" t="s">
        <v>404</v>
      </c>
      <c r="F74">
        <v>12</v>
      </c>
      <c r="G74">
        <v>60</v>
      </c>
      <c r="H74">
        <v>73</v>
      </c>
      <c r="I74" t="s">
        <v>66</v>
      </c>
      <c r="J74" s="1">
        <v>45718</v>
      </c>
      <c r="K74" s="1" t="s">
        <v>1005</v>
      </c>
      <c r="L74" s="1">
        <v>46133</v>
      </c>
      <c r="M74" t="s">
        <v>405</v>
      </c>
      <c r="N74">
        <v>20</v>
      </c>
      <c r="O74">
        <v>35</v>
      </c>
      <c r="P74" t="s">
        <v>38</v>
      </c>
    </row>
    <row r="75" spans="1:16" x14ac:dyDescent="0.3">
      <c r="A75" t="s">
        <v>406</v>
      </c>
      <c r="B75" t="s">
        <v>407</v>
      </c>
      <c r="C75" t="s">
        <v>63</v>
      </c>
      <c r="D75" t="s">
        <v>408</v>
      </c>
      <c r="E75" t="s">
        <v>409</v>
      </c>
      <c r="F75">
        <v>96</v>
      </c>
      <c r="G75">
        <v>33</v>
      </c>
      <c r="H75">
        <v>72</v>
      </c>
      <c r="I75" t="s">
        <v>359</v>
      </c>
      <c r="J75" s="1">
        <v>45568</v>
      </c>
      <c r="K75" s="1" t="s">
        <v>1045</v>
      </c>
      <c r="L75" s="1">
        <v>46255</v>
      </c>
      <c r="M75" t="s">
        <v>410</v>
      </c>
      <c r="N75">
        <v>74</v>
      </c>
      <c r="O75">
        <v>100</v>
      </c>
      <c r="P75" t="s">
        <v>60</v>
      </c>
    </row>
    <row r="76" spans="1:16" x14ac:dyDescent="0.3">
      <c r="A76" t="s">
        <v>411</v>
      </c>
      <c r="B76" t="s">
        <v>232</v>
      </c>
      <c r="C76" t="s">
        <v>63</v>
      </c>
      <c r="D76" t="s">
        <v>412</v>
      </c>
      <c r="E76" t="s">
        <v>413</v>
      </c>
      <c r="F76">
        <v>35</v>
      </c>
      <c r="G76">
        <v>92</v>
      </c>
      <c r="H76">
        <v>74</v>
      </c>
      <c r="I76" t="s">
        <v>108</v>
      </c>
      <c r="J76" s="1" t="s">
        <v>1032</v>
      </c>
      <c r="K76" s="1">
        <v>45718</v>
      </c>
      <c r="L76" s="1">
        <v>46550</v>
      </c>
      <c r="M76" t="s">
        <v>414</v>
      </c>
      <c r="N76">
        <v>76</v>
      </c>
      <c r="O76">
        <v>32</v>
      </c>
      <c r="P76" t="s">
        <v>60</v>
      </c>
    </row>
    <row r="77" spans="1:16" x14ac:dyDescent="0.3">
      <c r="A77" t="s">
        <v>415</v>
      </c>
      <c r="B77" t="s">
        <v>338</v>
      </c>
      <c r="C77" t="s">
        <v>157</v>
      </c>
      <c r="D77" t="s">
        <v>416</v>
      </c>
      <c r="E77" t="s">
        <v>417</v>
      </c>
      <c r="F77">
        <v>89</v>
      </c>
      <c r="G77">
        <v>34</v>
      </c>
      <c r="H77">
        <v>15</v>
      </c>
      <c r="I77" t="s">
        <v>51</v>
      </c>
      <c r="J77" s="1" t="s">
        <v>1002</v>
      </c>
      <c r="K77" s="1">
        <v>45507</v>
      </c>
      <c r="L77" s="1">
        <v>45739</v>
      </c>
      <c r="M77" t="s">
        <v>418</v>
      </c>
      <c r="N77">
        <v>60</v>
      </c>
      <c r="O77">
        <v>2</v>
      </c>
      <c r="P77" t="s">
        <v>38</v>
      </c>
    </row>
    <row r="78" spans="1:16" x14ac:dyDescent="0.3">
      <c r="A78" t="s">
        <v>419</v>
      </c>
      <c r="B78" t="s">
        <v>256</v>
      </c>
      <c r="C78" t="s">
        <v>63</v>
      </c>
      <c r="D78" t="s">
        <v>420</v>
      </c>
      <c r="E78" t="s">
        <v>421</v>
      </c>
      <c r="F78">
        <v>60</v>
      </c>
      <c r="G78">
        <v>36</v>
      </c>
      <c r="H78">
        <v>28</v>
      </c>
      <c r="I78" t="s">
        <v>35</v>
      </c>
      <c r="J78" s="1" t="s">
        <v>981</v>
      </c>
      <c r="K78" s="1" t="s">
        <v>1009</v>
      </c>
      <c r="L78" s="1">
        <v>46518</v>
      </c>
      <c r="M78" t="s">
        <v>422</v>
      </c>
      <c r="N78">
        <v>26</v>
      </c>
      <c r="O78">
        <v>29</v>
      </c>
      <c r="P78" t="s">
        <v>60</v>
      </c>
    </row>
    <row r="79" spans="1:16" x14ac:dyDescent="0.3">
      <c r="A79" t="s">
        <v>423</v>
      </c>
      <c r="B79" t="s">
        <v>424</v>
      </c>
      <c r="C79" t="s">
        <v>31</v>
      </c>
      <c r="D79" t="s">
        <v>425</v>
      </c>
      <c r="E79" t="s">
        <v>43</v>
      </c>
      <c r="F79">
        <v>20</v>
      </c>
      <c r="G79">
        <v>34</v>
      </c>
      <c r="H79">
        <v>74</v>
      </c>
      <c r="I79" t="s">
        <v>35</v>
      </c>
      <c r="J79" s="1" t="s">
        <v>950</v>
      </c>
      <c r="K79" s="1" t="s">
        <v>943</v>
      </c>
      <c r="L79" s="1">
        <v>46018</v>
      </c>
      <c r="M79" t="s">
        <v>426</v>
      </c>
      <c r="N79">
        <v>50</v>
      </c>
      <c r="O79">
        <v>83</v>
      </c>
      <c r="P79" t="s">
        <v>38</v>
      </c>
    </row>
    <row r="80" spans="1:16" x14ac:dyDescent="0.3">
      <c r="A80" t="s">
        <v>427</v>
      </c>
      <c r="B80" t="s">
        <v>428</v>
      </c>
      <c r="C80" t="s">
        <v>63</v>
      </c>
      <c r="D80" t="s">
        <v>429</v>
      </c>
      <c r="E80" t="s">
        <v>409</v>
      </c>
      <c r="F80">
        <v>28</v>
      </c>
      <c r="G80">
        <v>40</v>
      </c>
      <c r="H80">
        <v>27</v>
      </c>
      <c r="I80" t="s">
        <v>430</v>
      </c>
      <c r="J80" s="1" t="s">
        <v>1081</v>
      </c>
      <c r="K80" s="1" t="s">
        <v>965</v>
      </c>
      <c r="L80" s="1">
        <v>46272</v>
      </c>
      <c r="M80" t="s">
        <v>431</v>
      </c>
      <c r="N80">
        <v>30</v>
      </c>
      <c r="O80">
        <v>56</v>
      </c>
      <c r="P80" t="s">
        <v>60</v>
      </c>
    </row>
    <row r="81" spans="1:16" x14ac:dyDescent="0.3">
      <c r="A81" t="s">
        <v>432</v>
      </c>
      <c r="B81" t="s">
        <v>75</v>
      </c>
      <c r="C81" t="s">
        <v>76</v>
      </c>
      <c r="D81" t="s">
        <v>433</v>
      </c>
      <c r="E81" t="s">
        <v>434</v>
      </c>
      <c r="F81">
        <v>20</v>
      </c>
      <c r="G81">
        <v>55</v>
      </c>
      <c r="H81">
        <v>15</v>
      </c>
      <c r="I81" t="s">
        <v>79</v>
      </c>
      <c r="J81" s="1">
        <v>45547</v>
      </c>
      <c r="K81" s="1">
        <v>45630</v>
      </c>
      <c r="L81" s="1">
        <v>45871</v>
      </c>
      <c r="M81" t="s">
        <v>435</v>
      </c>
      <c r="N81">
        <v>86</v>
      </c>
      <c r="O81">
        <v>61</v>
      </c>
      <c r="P81" t="s">
        <v>53</v>
      </c>
    </row>
    <row r="82" spans="1:16" x14ac:dyDescent="0.3">
      <c r="A82" t="s">
        <v>436</v>
      </c>
      <c r="B82" t="s">
        <v>437</v>
      </c>
      <c r="C82" t="s">
        <v>112</v>
      </c>
      <c r="D82" t="s">
        <v>438</v>
      </c>
      <c r="E82" t="s">
        <v>439</v>
      </c>
      <c r="F82">
        <v>38</v>
      </c>
      <c r="G82">
        <v>93</v>
      </c>
      <c r="H82">
        <v>61</v>
      </c>
      <c r="I82" t="s">
        <v>51</v>
      </c>
      <c r="J82" s="1">
        <v>45577</v>
      </c>
      <c r="K82" s="1" t="s">
        <v>1087</v>
      </c>
      <c r="L82" s="1">
        <v>46545</v>
      </c>
      <c r="M82" t="s">
        <v>440</v>
      </c>
      <c r="N82">
        <v>67</v>
      </c>
      <c r="O82">
        <v>100</v>
      </c>
      <c r="P82" t="s">
        <v>60</v>
      </c>
    </row>
    <row r="83" spans="1:16" x14ac:dyDescent="0.3">
      <c r="A83" t="s">
        <v>441</v>
      </c>
      <c r="B83" t="s">
        <v>442</v>
      </c>
      <c r="C83" t="s">
        <v>63</v>
      </c>
      <c r="D83" t="s">
        <v>443</v>
      </c>
      <c r="E83" t="s">
        <v>444</v>
      </c>
      <c r="F83">
        <v>99</v>
      </c>
      <c r="G83">
        <v>1</v>
      </c>
      <c r="H83">
        <v>4</v>
      </c>
      <c r="I83" t="s">
        <v>91</v>
      </c>
      <c r="J83" s="1" t="s">
        <v>1042</v>
      </c>
      <c r="K83" s="1" t="s">
        <v>1090</v>
      </c>
      <c r="L83" s="1">
        <v>46192</v>
      </c>
      <c r="M83" t="s">
        <v>445</v>
      </c>
      <c r="N83">
        <v>50</v>
      </c>
      <c r="O83">
        <v>53</v>
      </c>
      <c r="P83" t="s">
        <v>53</v>
      </c>
    </row>
    <row r="84" spans="1:16" x14ac:dyDescent="0.3">
      <c r="A84" t="s">
        <v>446</v>
      </c>
      <c r="B84" t="s">
        <v>447</v>
      </c>
      <c r="C84" t="s">
        <v>83</v>
      </c>
      <c r="D84" t="s">
        <v>448</v>
      </c>
      <c r="E84" t="s">
        <v>449</v>
      </c>
      <c r="F84">
        <v>92</v>
      </c>
      <c r="G84">
        <v>52</v>
      </c>
      <c r="H84">
        <v>80</v>
      </c>
      <c r="I84" t="s">
        <v>79</v>
      </c>
      <c r="J84" s="1">
        <v>45357</v>
      </c>
      <c r="K84" s="1" t="s">
        <v>968</v>
      </c>
      <c r="L84" s="1">
        <v>45976</v>
      </c>
      <c r="M84" t="s">
        <v>450</v>
      </c>
      <c r="N84">
        <v>72</v>
      </c>
      <c r="O84">
        <v>96</v>
      </c>
      <c r="P84" t="s">
        <v>38</v>
      </c>
    </row>
    <row r="85" spans="1:16" x14ac:dyDescent="0.3">
      <c r="A85" t="s">
        <v>451</v>
      </c>
      <c r="B85" t="s">
        <v>151</v>
      </c>
      <c r="C85" t="s">
        <v>63</v>
      </c>
      <c r="D85" t="s">
        <v>452</v>
      </c>
      <c r="E85" t="s">
        <v>453</v>
      </c>
      <c r="F85">
        <v>41</v>
      </c>
      <c r="G85">
        <v>29</v>
      </c>
      <c r="H85">
        <v>76</v>
      </c>
      <c r="I85" t="s">
        <v>454</v>
      </c>
      <c r="J85" s="1" t="s">
        <v>1088</v>
      </c>
      <c r="K85" s="1" t="s">
        <v>1057</v>
      </c>
      <c r="L85" s="1">
        <v>45886</v>
      </c>
      <c r="M85" t="s">
        <v>455</v>
      </c>
      <c r="N85">
        <v>59</v>
      </c>
      <c r="O85">
        <v>4</v>
      </c>
      <c r="P85" t="s">
        <v>38</v>
      </c>
    </row>
    <row r="86" spans="1:16" x14ac:dyDescent="0.3">
      <c r="A86" t="s">
        <v>456</v>
      </c>
      <c r="B86" t="s">
        <v>338</v>
      </c>
      <c r="C86" t="s">
        <v>157</v>
      </c>
      <c r="D86" t="s">
        <v>457</v>
      </c>
      <c r="E86" t="s">
        <v>458</v>
      </c>
      <c r="F86">
        <v>44</v>
      </c>
      <c r="G86">
        <v>67</v>
      </c>
      <c r="H86">
        <v>48</v>
      </c>
      <c r="I86" t="s">
        <v>51</v>
      </c>
      <c r="J86" s="1">
        <v>45421</v>
      </c>
      <c r="K86" s="1" t="s">
        <v>950</v>
      </c>
      <c r="L86" s="1">
        <v>45843</v>
      </c>
      <c r="M86" t="s">
        <v>459</v>
      </c>
      <c r="N86">
        <v>90</v>
      </c>
      <c r="O86">
        <v>11</v>
      </c>
      <c r="P86" t="s">
        <v>60</v>
      </c>
    </row>
    <row r="87" spans="1:16" x14ac:dyDescent="0.3">
      <c r="A87" t="s">
        <v>460</v>
      </c>
      <c r="B87" t="s">
        <v>105</v>
      </c>
      <c r="C87" t="s">
        <v>31</v>
      </c>
      <c r="D87" t="s">
        <v>461</v>
      </c>
      <c r="E87" t="s">
        <v>462</v>
      </c>
      <c r="F87">
        <v>47</v>
      </c>
      <c r="G87">
        <v>7</v>
      </c>
      <c r="H87">
        <v>63</v>
      </c>
      <c r="I87" t="s">
        <v>108</v>
      </c>
      <c r="J87" s="1" t="s">
        <v>948</v>
      </c>
      <c r="K87" s="1" t="s">
        <v>1025</v>
      </c>
      <c r="L87" s="1">
        <v>45917</v>
      </c>
      <c r="M87" t="s">
        <v>463</v>
      </c>
      <c r="N87">
        <v>29</v>
      </c>
      <c r="O87">
        <v>20</v>
      </c>
      <c r="P87" t="s">
        <v>53</v>
      </c>
    </row>
    <row r="88" spans="1:16" x14ac:dyDescent="0.3">
      <c r="A88" t="s">
        <v>464</v>
      </c>
      <c r="B88" t="s">
        <v>132</v>
      </c>
      <c r="C88" t="s">
        <v>31</v>
      </c>
      <c r="D88" t="s">
        <v>465</v>
      </c>
      <c r="E88" t="s">
        <v>148</v>
      </c>
      <c r="F88">
        <v>21</v>
      </c>
      <c r="G88">
        <v>63</v>
      </c>
      <c r="H88">
        <v>65</v>
      </c>
      <c r="I88" t="s">
        <v>58</v>
      </c>
      <c r="J88" s="1">
        <v>45514</v>
      </c>
      <c r="K88" s="1">
        <v>45576</v>
      </c>
      <c r="L88" s="1">
        <v>46307</v>
      </c>
      <c r="M88" t="s">
        <v>466</v>
      </c>
      <c r="N88">
        <v>38</v>
      </c>
      <c r="O88">
        <v>73</v>
      </c>
      <c r="P88" t="s">
        <v>38</v>
      </c>
    </row>
    <row r="89" spans="1:16" x14ac:dyDescent="0.3">
      <c r="A89" t="s">
        <v>467</v>
      </c>
      <c r="B89" t="s">
        <v>204</v>
      </c>
      <c r="C89" t="s">
        <v>63</v>
      </c>
      <c r="D89" t="s">
        <v>468</v>
      </c>
      <c r="E89" t="s">
        <v>469</v>
      </c>
      <c r="F89">
        <v>85</v>
      </c>
      <c r="G89">
        <v>33</v>
      </c>
      <c r="H89">
        <v>50</v>
      </c>
      <c r="I89" t="s">
        <v>380</v>
      </c>
      <c r="J89" s="1">
        <v>45446</v>
      </c>
      <c r="K89" s="1" t="s">
        <v>1087</v>
      </c>
      <c r="L89" s="1">
        <v>46674</v>
      </c>
      <c r="M89" t="s">
        <v>470</v>
      </c>
      <c r="N89">
        <v>64</v>
      </c>
      <c r="O89">
        <v>38</v>
      </c>
      <c r="P89" t="s">
        <v>38</v>
      </c>
    </row>
    <row r="90" spans="1:16" x14ac:dyDescent="0.3">
      <c r="A90" t="s">
        <v>471</v>
      </c>
      <c r="B90" t="s">
        <v>137</v>
      </c>
      <c r="C90" t="s">
        <v>83</v>
      </c>
      <c r="D90" t="s">
        <v>472</v>
      </c>
      <c r="E90" t="s">
        <v>473</v>
      </c>
      <c r="F90">
        <v>29</v>
      </c>
      <c r="G90">
        <v>4</v>
      </c>
      <c r="H90">
        <v>17</v>
      </c>
      <c r="I90" t="s">
        <v>140</v>
      </c>
      <c r="J90" s="1" t="s">
        <v>956</v>
      </c>
      <c r="K90" s="1" t="s">
        <v>998</v>
      </c>
      <c r="L90" s="1">
        <v>46220</v>
      </c>
      <c r="M90" t="s">
        <v>474</v>
      </c>
      <c r="N90">
        <v>59</v>
      </c>
      <c r="O90">
        <v>52</v>
      </c>
      <c r="P90" t="s">
        <v>60</v>
      </c>
    </row>
    <row r="91" spans="1:16" x14ac:dyDescent="0.3">
      <c r="A91" t="s">
        <v>475</v>
      </c>
      <c r="B91" t="s">
        <v>476</v>
      </c>
      <c r="C91" t="s">
        <v>76</v>
      </c>
      <c r="D91" t="s">
        <v>477</v>
      </c>
      <c r="E91" t="s">
        <v>478</v>
      </c>
      <c r="F91">
        <v>64</v>
      </c>
      <c r="G91">
        <v>21</v>
      </c>
      <c r="H91">
        <v>13</v>
      </c>
      <c r="I91" t="s">
        <v>66</v>
      </c>
      <c r="J91" s="1" t="s">
        <v>1078</v>
      </c>
      <c r="K91" s="1">
        <v>45606</v>
      </c>
      <c r="L91" s="1">
        <v>46592</v>
      </c>
      <c r="M91" t="s">
        <v>479</v>
      </c>
      <c r="N91">
        <v>51</v>
      </c>
      <c r="O91">
        <v>26</v>
      </c>
      <c r="P91" t="s">
        <v>53</v>
      </c>
    </row>
    <row r="92" spans="1:16" x14ac:dyDescent="0.3">
      <c r="A92" t="s">
        <v>480</v>
      </c>
      <c r="B92" t="s">
        <v>481</v>
      </c>
      <c r="C92" t="s">
        <v>63</v>
      </c>
      <c r="D92" t="s">
        <v>482</v>
      </c>
      <c r="E92" t="s">
        <v>483</v>
      </c>
      <c r="F92">
        <v>66</v>
      </c>
      <c r="G92">
        <v>40</v>
      </c>
      <c r="H92">
        <v>96</v>
      </c>
      <c r="I92" t="s">
        <v>484</v>
      </c>
      <c r="J92" s="1" t="s">
        <v>1068</v>
      </c>
      <c r="K92" s="1" t="s">
        <v>996</v>
      </c>
      <c r="L92" s="1">
        <v>46560</v>
      </c>
      <c r="M92" t="s">
        <v>485</v>
      </c>
      <c r="N92">
        <v>24</v>
      </c>
      <c r="O92">
        <v>61</v>
      </c>
      <c r="P92" t="s">
        <v>60</v>
      </c>
    </row>
    <row r="93" spans="1:16" x14ac:dyDescent="0.3">
      <c r="A93" t="s">
        <v>486</v>
      </c>
      <c r="B93" t="s">
        <v>487</v>
      </c>
      <c r="C93" t="s">
        <v>112</v>
      </c>
      <c r="D93" t="s">
        <v>488</v>
      </c>
      <c r="E93" t="s">
        <v>489</v>
      </c>
      <c r="F93">
        <v>75</v>
      </c>
      <c r="G93">
        <v>81</v>
      </c>
      <c r="H93">
        <v>17</v>
      </c>
      <c r="I93" t="s">
        <v>196</v>
      </c>
      <c r="J93" s="1">
        <v>45542</v>
      </c>
      <c r="K93" s="1" t="s">
        <v>1022</v>
      </c>
      <c r="L93" s="1">
        <v>46028</v>
      </c>
      <c r="M93" t="s">
        <v>490</v>
      </c>
      <c r="N93">
        <v>69</v>
      </c>
      <c r="O93">
        <v>38</v>
      </c>
      <c r="P93" t="s">
        <v>60</v>
      </c>
    </row>
    <row r="94" spans="1:16" x14ac:dyDescent="0.3">
      <c r="A94" t="s">
        <v>491</v>
      </c>
      <c r="B94" t="s">
        <v>492</v>
      </c>
      <c r="C94" t="s">
        <v>83</v>
      </c>
      <c r="D94" t="s">
        <v>493</v>
      </c>
      <c r="E94" t="s">
        <v>494</v>
      </c>
      <c r="F94">
        <v>53</v>
      </c>
      <c r="G94">
        <v>63</v>
      </c>
      <c r="H94">
        <v>2</v>
      </c>
      <c r="I94" t="s">
        <v>229</v>
      </c>
      <c r="J94" s="1">
        <v>45330</v>
      </c>
      <c r="K94" s="1">
        <v>45636</v>
      </c>
      <c r="L94" s="1">
        <v>46066</v>
      </c>
      <c r="M94" t="s">
        <v>495</v>
      </c>
      <c r="N94">
        <v>56</v>
      </c>
      <c r="O94">
        <v>95</v>
      </c>
      <c r="P94" t="s">
        <v>60</v>
      </c>
    </row>
    <row r="95" spans="1:16" x14ac:dyDescent="0.3">
      <c r="A95" t="s">
        <v>496</v>
      </c>
      <c r="B95" t="s">
        <v>497</v>
      </c>
      <c r="C95" t="s">
        <v>76</v>
      </c>
      <c r="D95" t="s">
        <v>498</v>
      </c>
      <c r="E95" t="s">
        <v>107</v>
      </c>
      <c r="F95">
        <v>43</v>
      </c>
      <c r="G95">
        <v>63</v>
      </c>
      <c r="H95">
        <v>80</v>
      </c>
      <c r="I95" t="s">
        <v>380</v>
      </c>
      <c r="J95" s="1" t="s">
        <v>1017</v>
      </c>
      <c r="K95" s="1" t="s">
        <v>1023</v>
      </c>
      <c r="L95" s="1">
        <v>46543</v>
      </c>
      <c r="M95" t="s">
        <v>499</v>
      </c>
      <c r="N95">
        <v>33</v>
      </c>
      <c r="O95">
        <v>96</v>
      </c>
      <c r="P95" t="s">
        <v>38</v>
      </c>
    </row>
    <row r="96" spans="1:16" x14ac:dyDescent="0.3">
      <c r="A96" t="s">
        <v>500</v>
      </c>
      <c r="B96" t="s">
        <v>393</v>
      </c>
      <c r="C96" t="s">
        <v>63</v>
      </c>
      <c r="D96" t="s">
        <v>501</v>
      </c>
      <c r="E96" t="s">
        <v>502</v>
      </c>
      <c r="F96">
        <v>74</v>
      </c>
      <c r="G96">
        <v>30</v>
      </c>
      <c r="H96">
        <v>24</v>
      </c>
      <c r="I96" t="s">
        <v>91</v>
      </c>
      <c r="J96" s="1">
        <v>45543</v>
      </c>
      <c r="K96" s="1" t="s">
        <v>955</v>
      </c>
      <c r="L96" s="1">
        <v>45948</v>
      </c>
      <c r="M96" t="s">
        <v>503</v>
      </c>
      <c r="N96">
        <v>82</v>
      </c>
      <c r="O96">
        <v>12</v>
      </c>
      <c r="P96" t="s">
        <v>60</v>
      </c>
    </row>
    <row r="97" spans="1:16" x14ac:dyDescent="0.3">
      <c r="A97" t="s">
        <v>504</v>
      </c>
      <c r="B97" t="s">
        <v>505</v>
      </c>
      <c r="C97" t="s">
        <v>63</v>
      </c>
      <c r="D97" t="s">
        <v>506</v>
      </c>
      <c r="E97" t="s">
        <v>305</v>
      </c>
      <c r="F97">
        <v>27</v>
      </c>
      <c r="G97">
        <v>22</v>
      </c>
      <c r="H97">
        <v>89</v>
      </c>
      <c r="I97" t="s">
        <v>129</v>
      </c>
      <c r="J97" s="1">
        <v>45296</v>
      </c>
      <c r="K97" s="1" t="s">
        <v>1019</v>
      </c>
      <c r="L97" s="1">
        <v>45853</v>
      </c>
      <c r="M97" t="s">
        <v>507</v>
      </c>
      <c r="N97">
        <v>91</v>
      </c>
      <c r="O97">
        <v>77</v>
      </c>
      <c r="P97" t="s">
        <v>38</v>
      </c>
    </row>
    <row r="98" spans="1:16" x14ac:dyDescent="0.3">
      <c r="A98" t="s">
        <v>508</v>
      </c>
      <c r="B98" t="s">
        <v>509</v>
      </c>
      <c r="C98" t="s">
        <v>31</v>
      </c>
      <c r="D98" t="s">
        <v>510</v>
      </c>
      <c r="E98" t="s">
        <v>511</v>
      </c>
      <c r="F98">
        <v>91</v>
      </c>
      <c r="G98">
        <v>73</v>
      </c>
      <c r="H98">
        <v>77</v>
      </c>
      <c r="I98" t="s">
        <v>512</v>
      </c>
      <c r="J98" s="1">
        <v>45659</v>
      </c>
      <c r="K98" s="1" t="s">
        <v>1055</v>
      </c>
      <c r="L98" s="1">
        <v>46570</v>
      </c>
      <c r="M98" t="s">
        <v>513</v>
      </c>
      <c r="N98">
        <v>51</v>
      </c>
      <c r="O98">
        <v>49</v>
      </c>
      <c r="P98" t="s">
        <v>38</v>
      </c>
    </row>
    <row r="99" spans="1:16" x14ac:dyDescent="0.3">
      <c r="A99" t="s">
        <v>514</v>
      </c>
      <c r="B99" t="s">
        <v>515</v>
      </c>
      <c r="C99" t="s">
        <v>31</v>
      </c>
      <c r="D99" t="s">
        <v>516</v>
      </c>
      <c r="E99" t="s">
        <v>134</v>
      </c>
      <c r="F99">
        <v>52</v>
      </c>
      <c r="G99">
        <v>81</v>
      </c>
      <c r="H99">
        <v>53</v>
      </c>
      <c r="I99" t="s">
        <v>108</v>
      </c>
      <c r="J99" s="1" t="s">
        <v>961</v>
      </c>
      <c r="K99" s="1" t="s">
        <v>1013</v>
      </c>
      <c r="L99" s="1">
        <v>46836</v>
      </c>
      <c r="M99" t="s">
        <v>517</v>
      </c>
      <c r="N99">
        <v>95</v>
      </c>
      <c r="O99">
        <v>88</v>
      </c>
      <c r="P99" t="s">
        <v>53</v>
      </c>
    </row>
    <row r="100" spans="1:16" x14ac:dyDescent="0.3">
      <c r="A100" t="s">
        <v>518</v>
      </c>
      <c r="B100" t="s">
        <v>246</v>
      </c>
      <c r="C100" t="s">
        <v>63</v>
      </c>
      <c r="D100" t="s">
        <v>519</v>
      </c>
      <c r="E100" t="s">
        <v>520</v>
      </c>
      <c r="F100">
        <v>43</v>
      </c>
      <c r="G100">
        <v>66</v>
      </c>
      <c r="H100">
        <v>85</v>
      </c>
      <c r="I100" t="s">
        <v>79</v>
      </c>
      <c r="J100" s="1" t="s">
        <v>1043</v>
      </c>
      <c r="K100" s="1" t="s">
        <v>1092</v>
      </c>
      <c r="L100" s="1">
        <v>46053</v>
      </c>
      <c r="M100" t="s">
        <v>521</v>
      </c>
      <c r="N100">
        <v>66</v>
      </c>
      <c r="O100">
        <v>65</v>
      </c>
      <c r="P100" t="s">
        <v>38</v>
      </c>
    </row>
    <row r="101" spans="1:16" x14ac:dyDescent="0.3">
      <c r="A101" t="s">
        <v>522</v>
      </c>
      <c r="B101" t="s">
        <v>277</v>
      </c>
      <c r="C101" t="s">
        <v>112</v>
      </c>
      <c r="D101" t="s">
        <v>523</v>
      </c>
      <c r="E101" t="s">
        <v>524</v>
      </c>
      <c r="F101">
        <v>56</v>
      </c>
      <c r="G101">
        <v>86</v>
      </c>
      <c r="H101">
        <v>23</v>
      </c>
      <c r="I101" t="s">
        <v>525</v>
      </c>
      <c r="J101" s="1" t="s">
        <v>1031</v>
      </c>
      <c r="K101" s="1" t="s">
        <v>987</v>
      </c>
      <c r="L101" s="1">
        <v>45677</v>
      </c>
      <c r="M101" t="s">
        <v>526</v>
      </c>
      <c r="N101">
        <v>67</v>
      </c>
      <c r="O101">
        <v>56</v>
      </c>
      <c r="P101" t="s">
        <v>53</v>
      </c>
    </row>
    <row r="102" spans="1:16" x14ac:dyDescent="0.3">
      <c r="A102" t="s">
        <v>527</v>
      </c>
      <c r="B102" t="s">
        <v>365</v>
      </c>
      <c r="C102" t="s">
        <v>83</v>
      </c>
      <c r="D102" t="s">
        <v>528</v>
      </c>
      <c r="E102" t="s">
        <v>529</v>
      </c>
      <c r="F102">
        <v>66</v>
      </c>
      <c r="G102">
        <v>40</v>
      </c>
      <c r="H102">
        <v>8</v>
      </c>
      <c r="I102" t="s">
        <v>51</v>
      </c>
      <c r="J102" s="1" t="s">
        <v>1013</v>
      </c>
      <c r="K102" s="1" t="s">
        <v>1048</v>
      </c>
      <c r="L102" s="1">
        <v>46505</v>
      </c>
      <c r="M102" t="s">
        <v>530</v>
      </c>
      <c r="N102">
        <v>43</v>
      </c>
      <c r="O102">
        <v>49</v>
      </c>
      <c r="P102" t="s">
        <v>60</v>
      </c>
    </row>
    <row r="103" spans="1:16" x14ac:dyDescent="0.3">
      <c r="A103" t="s">
        <v>531</v>
      </c>
      <c r="B103" t="s">
        <v>132</v>
      </c>
      <c r="C103" t="s">
        <v>31</v>
      </c>
      <c r="D103" t="s">
        <v>532</v>
      </c>
      <c r="E103" t="s">
        <v>533</v>
      </c>
      <c r="F103">
        <v>84</v>
      </c>
      <c r="G103">
        <v>92</v>
      </c>
      <c r="H103">
        <v>18</v>
      </c>
      <c r="I103" t="s">
        <v>58</v>
      </c>
      <c r="J103" s="1" t="s">
        <v>1037</v>
      </c>
      <c r="K103" s="1" t="s">
        <v>957</v>
      </c>
      <c r="L103" s="1">
        <v>45969</v>
      </c>
      <c r="M103" t="s">
        <v>534</v>
      </c>
      <c r="N103">
        <v>92</v>
      </c>
      <c r="O103">
        <v>69</v>
      </c>
      <c r="P103" t="s">
        <v>60</v>
      </c>
    </row>
    <row r="104" spans="1:16" x14ac:dyDescent="0.3">
      <c r="A104" t="s">
        <v>535</v>
      </c>
      <c r="B104" t="s">
        <v>536</v>
      </c>
      <c r="C104" t="s">
        <v>83</v>
      </c>
      <c r="D104" t="s">
        <v>537</v>
      </c>
      <c r="E104" t="s">
        <v>228</v>
      </c>
      <c r="F104">
        <v>37</v>
      </c>
      <c r="G104">
        <v>5</v>
      </c>
      <c r="H104">
        <v>1</v>
      </c>
      <c r="I104" t="s">
        <v>196</v>
      </c>
      <c r="J104" s="1">
        <v>45689</v>
      </c>
      <c r="K104" s="1" t="s">
        <v>1088</v>
      </c>
      <c r="L104" s="1">
        <v>46234</v>
      </c>
      <c r="M104" t="s">
        <v>538</v>
      </c>
      <c r="N104">
        <v>68</v>
      </c>
      <c r="O104">
        <v>99</v>
      </c>
      <c r="P104" t="s">
        <v>60</v>
      </c>
    </row>
    <row r="105" spans="1:16" x14ac:dyDescent="0.3">
      <c r="A105" t="s">
        <v>539</v>
      </c>
      <c r="B105" t="s">
        <v>540</v>
      </c>
      <c r="C105" t="s">
        <v>83</v>
      </c>
      <c r="D105" t="s">
        <v>541</v>
      </c>
      <c r="E105" t="s">
        <v>542</v>
      </c>
      <c r="F105">
        <v>29</v>
      </c>
      <c r="G105">
        <v>36</v>
      </c>
      <c r="H105">
        <v>40</v>
      </c>
      <c r="I105" t="s">
        <v>66</v>
      </c>
      <c r="J105" s="1">
        <v>45515</v>
      </c>
      <c r="K105" s="1" t="s">
        <v>1024</v>
      </c>
      <c r="L105" s="1">
        <v>45894</v>
      </c>
      <c r="M105" t="s">
        <v>543</v>
      </c>
      <c r="N105">
        <v>60</v>
      </c>
      <c r="O105">
        <v>96</v>
      </c>
      <c r="P105" t="s">
        <v>53</v>
      </c>
    </row>
    <row r="106" spans="1:16" x14ac:dyDescent="0.3">
      <c r="A106" t="s">
        <v>544</v>
      </c>
      <c r="B106" t="s">
        <v>545</v>
      </c>
      <c r="C106" t="s">
        <v>31</v>
      </c>
      <c r="D106" t="s">
        <v>546</v>
      </c>
      <c r="E106" t="s">
        <v>206</v>
      </c>
      <c r="F106">
        <v>13</v>
      </c>
      <c r="G106">
        <v>88</v>
      </c>
      <c r="H106">
        <v>7</v>
      </c>
      <c r="I106" t="s">
        <v>547</v>
      </c>
      <c r="J106" s="1" t="s">
        <v>1019</v>
      </c>
      <c r="K106" s="1" t="s">
        <v>1085</v>
      </c>
      <c r="L106" s="1">
        <v>45857</v>
      </c>
      <c r="M106" t="s">
        <v>548</v>
      </c>
      <c r="N106">
        <v>24</v>
      </c>
      <c r="O106">
        <v>21</v>
      </c>
      <c r="P106" t="s">
        <v>53</v>
      </c>
    </row>
    <row r="107" spans="1:16" x14ac:dyDescent="0.3">
      <c r="A107" t="s">
        <v>549</v>
      </c>
      <c r="B107" t="s">
        <v>261</v>
      </c>
      <c r="C107" t="s">
        <v>63</v>
      </c>
      <c r="D107" t="s">
        <v>550</v>
      </c>
      <c r="E107" t="s">
        <v>180</v>
      </c>
      <c r="F107">
        <v>63</v>
      </c>
      <c r="G107">
        <v>81</v>
      </c>
      <c r="H107">
        <v>94</v>
      </c>
      <c r="I107" t="s">
        <v>79</v>
      </c>
      <c r="J107" s="1">
        <v>45388</v>
      </c>
      <c r="K107" s="1" t="s">
        <v>1043</v>
      </c>
      <c r="L107" s="1">
        <v>46304</v>
      </c>
      <c r="M107" t="s">
        <v>551</v>
      </c>
      <c r="N107">
        <v>56</v>
      </c>
      <c r="O107">
        <v>2</v>
      </c>
      <c r="P107" t="s">
        <v>60</v>
      </c>
    </row>
    <row r="108" spans="1:16" x14ac:dyDescent="0.3">
      <c r="A108" t="s">
        <v>552</v>
      </c>
      <c r="B108" t="s">
        <v>553</v>
      </c>
      <c r="C108" t="s">
        <v>157</v>
      </c>
      <c r="D108" t="s">
        <v>554</v>
      </c>
      <c r="E108" t="s">
        <v>292</v>
      </c>
      <c r="F108">
        <v>95</v>
      </c>
      <c r="G108">
        <v>63</v>
      </c>
      <c r="H108">
        <v>73</v>
      </c>
      <c r="I108" t="s">
        <v>129</v>
      </c>
      <c r="J108" s="1" t="s">
        <v>1014</v>
      </c>
      <c r="K108" s="1">
        <v>45418</v>
      </c>
      <c r="L108" s="1">
        <v>46556</v>
      </c>
      <c r="M108" t="s">
        <v>555</v>
      </c>
      <c r="N108">
        <v>61</v>
      </c>
      <c r="O108">
        <v>38</v>
      </c>
      <c r="P108" t="s">
        <v>53</v>
      </c>
    </row>
    <row r="109" spans="1:16" x14ac:dyDescent="0.3">
      <c r="A109" t="s">
        <v>556</v>
      </c>
      <c r="B109" t="s">
        <v>557</v>
      </c>
      <c r="C109" t="s">
        <v>63</v>
      </c>
      <c r="D109" t="s">
        <v>558</v>
      </c>
      <c r="E109" t="s">
        <v>559</v>
      </c>
      <c r="F109">
        <v>58</v>
      </c>
      <c r="G109">
        <v>5</v>
      </c>
      <c r="H109">
        <v>1</v>
      </c>
      <c r="I109" t="s">
        <v>108</v>
      </c>
      <c r="J109" s="1">
        <v>45332</v>
      </c>
      <c r="K109" s="1" t="s">
        <v>1054</v>
      </c>
      <c r="L109" s="1">
        <v>46137</v>
      </c>
      <c r="M109" t="s">
        <v>560</v>
      </c>
      <c r="N109">
        <v>53</v>
      </c>
      <c r="O109">
        <v>80</v>
      </c>
      <c r="P109" t="s">
        <v>60</v>
      </c>
    </row>
    <row r="110" spans="1:16" x14ac:dyDescent="0.3">
      <c r="A110" t="s">
        <v>561</v>
      </c>
      <c r="B110" t="s">
        <v>476</v>
      </c>
      <c r="C110" t="s">
        <v>76</v>
      </c>
      <c r="D110" t="s">
        <v>562</v>
      </c>
      <c r="E110" t="s">
        <v>563</v>
      </c>
      <c r="F110">
        <v>57</v>
      </c>
      <c r="G110">
        <v>36</v>
      </c>
      <c r="H110">
        <v>53</v>
      </c>
      <c r="I110" t="s">
        <v>66</v>
      </c>
      <c r="J110" s="1">
        <v>45388</v>
      </c>
      <c r="K110" s="1" t="s">
        <v>1018</v>
      </c>
      <c r="L110" s="1">
        <v>45638</v>
      </c>
      <c r="M110" t="s">
        <v>564</v>
      </c>
      <c r="N110">
        <v>56</v>
      </c>
      <c r="O110">
        <v>32</v>
      </c>
      <c r="P110" t="s">
        <v>53</v>
      </c>
    </row>
    <row r="111" spans="1:16" x14ac:dyDescent="0.3">
      <c r="A111" t="s">
        <v>565</v>
      </c>
      <c r="B111" t="s">
        <v>338</v>
      </c>
      <c r="C111" t="s">
        <v>157</v>
      </c>
      <c r="D111" t="s">
        <v>566</v>
      </c>
      <c r="E111" t="s">
        <v>567</v>
      </c>
      <c r="F111">
        <v>33</v>
      </c>
      <c r="G111">
        <v>18</v>
      </c>
      <c r="H111">
        <v>92</v>
      </c>
      <c r="I111" t="s">
        <v>51</v>
      </c>
      <c r="J111" s="1">
        <v>45357</v>
      </c>
      <c r="K111" s="1" t="s">
        <v>1086</v>
      </c>
      <c r="L111" s="1">
        <v>45906</v>
      </c>
      <c r="M111" t="s">
        <v>568</v>
      </c>
      <c r="N111">
        <v>98</v>
      </c>
      <c r="O111">
        <v>56</v>
      </c>
      <c r="P111" t="s">
        <v>38</v>
      </c>
    </row>
    <row r="112" spans="1:16" x14ac:dyDescent="0.3">
      <c r="A112" t="s">
        <v>569</v>
      </c>
      <c r="B112" t="s">
        <v>40</v>
      </c>
      <c r="C112" t="s">
        <v>41</v>
      </c>
      <c r="D112" t="s">
        <v>570</v>
      </c>
      <c r="E112" t="s">
        <v>118</v>
      </c>
      <c r="F112">
        <v>62</v>
      </c>
      <c r="G112">
        <v>89</v>
      </c>
      <c r="H112">
        <v>6</v>
      </c>
      <c r="I112" t="s">
        <v>44</v>
      </c>
      <c r="J112" s="1">
        <v>45513</v>
      </c>
      <c r="K112" s="1">
        <v>45449</v>
      </c>
      <c r="L112" s="1">
        <v>46301</v>
      </c>
      <c r="M112" t="s">
        <v>571</v>
      </c>
      <c r="N112">
        <v>23</v>
      </c>
      <c r="O112">
        <v>11</v>
      </c>
      <c r="P112" t="s">
        <v>38</v>
      </c>
    </row>
    <row r="113" spans="1:16" x14ac:dyDescent="0.3">
      <c r="A113" t="s">
        <v>572</v>
      </c>
      <c r="B113" t="s">
        <v>573</v>
      </c>
      <c r="C113" t="s">
        <v>63</v>
      </c>
      <c r="D113" t="s">
        <v>574</v>
      </c>
      <c r="E113" t="s">
        <v>180</v>
      </c>
      <c r="F113">
        <v>89</v>
      </c>
      <c r="G113">
        <v>57</v>
      </c>
      <c r="H113">
        <v>92</v>
      </c>
      <c r="I113" t="s">
        <v>196</v>
      </c>
      <c r="J113" s="1" t="s">
        <v>1001</v>
      </c>
      <c r="K113" s="1" t="s">
        <v>989</v>
      </c>
      <c r="L113" s="1">
        <v>46588</v>
      </c>
      <c r="M113" t="s">
        <v>575</v>
      </c>
      <c r="N113">
        <v>38</v>
      </c>
      <c r="O113">
        <v>16</v>
      </c>
      <c r="P113" t="s">
        <v>60</v>
      </c>
    </row>
    <row r="114" spans="1:16" x14ac:dyDescent="0.3">
      <c r="A114" t="s">
        <v>576</v>
      </c>
      <c r="B114" t="s">
        <v>577</v>
      </c>
      <c r="C114" t="s">
        <v>157</v>
      </c>
      <c r="D114" t="s">
        <v>578</v>
      </c>
      <c r="E114" t="s">
        <v>579</v>
      </c>
      <c r="F114">
        <v>23</v>
      </c>
      <c r="G114">
        <v>42</v>
      </c>
      <c r="H114">
        <v>87</v>
      </c>
      <c r="I114" t="s">
        <v>140</v>
      </c>
      <c r="J114" s="1">
        <v>45659</v>
      </c>
      <c r="K114" s="1" t="s">
        <v>1087</v>
      </c>
      <c r="L114" s="1">
        <v>45792</v>
      </c>
      <c r="M114" t="s">
        <v>580</v>
      </c>
      <c r="N114">
        <v>63</v>
      </c>
      <c r="O114">
        <v>5</v>
      </c>
      <c r="P114" t="s">
        <v>53</v>
      </c>
    </row>
    <row r="115" spans="1:16" x14ac:dyDescent="0.3">
      <c r="A115" t="s">
        <v>581</v>
      </c>
      <c r="B115" t="s">
        <v>582</v>
      </c>
      <c r="C115" t="s">
        <v>63</v>
      </c>
      <c r="D115" t="s">
        <v>583</v>
      </c>
      <c r="E115" t="s">
        <v>49</v>
      </c>
      <c r="F115">
        <v>56</v>
      </c>
      <c r="G115">
        <v>12</v>
      </c>
      <c r="H115">
        <v>59</v>
      </c>
      <c r="I115" t="s">
        <v>584</v>
      </c>
      <c r="J115" s="1" t="s">
        <v>980</v>
      </c>
      <c r="K115" s="1" t="s">
        <v>940</v>
      </c>
      <c r="L115" s="1">
        <v>46456</v>
      </c>
      <c r="M115" t="s">
        <v>585</v>
      </c>
      <c r="N115">
        <v>35</v>
      </c>
      <c r="O115">
        <v>16</v>
      </c>
      <c r="P115" t="s">
        <v>60</v>
      </c>
    </row>
    <row r="116" spans="1:16" x14ac:dyDescent="0.3">
      <c r="A116" t="s">
        <v>586</v>
      </c>
      <c r="B116" t="s">
        <v>47</v>
      </c>
      <c r="C116" t="s">
        <v>31</v>
      </c>
      <c r="D116" t="s">
        <v>587</v>
      </c>
      <c r="E116" t="s">
        <v>588</v>
      </c>
      <c r="F116">
        <v>86</v>
      </c>
      <c r="G116">
        <v>100</v>
      </c>
      <c r="H116">
        <v>74</v>
      </c>
      <c r="I116" t="s">
        <v>589</v>
      </c>
      <c r="J116" s="1" t="s">
        <v>947</v>
      </c>
      <c r="K116" s="1" t="s">
        <v>1069</v>
      </c>
      <c r="L116" s="1">
        <v>46397</v>
      </c>
      <c r="M116" t="s">
        <v>590</v>
      </c>
      <c r="N116">
        <v>80</v>
      </c>
      <c r="O116">
        <v>94</v>
      </c>
      <c r="P116" t="s">
        <v>60</v>
      </c>
    </row>
    <row r="117" spans="1:16" x14ac:dyDescent="0.3">
      <c r="A117" t="s">
        <v>591</v>
      </c>
      <c r="B117" t="s">
        <v>592</v>
      </c>
      <c r="C117" t="s">
        <v>63</v>
      </c>
      <c r="D117" t="s">
        <v>593</v>
      </c>
      <c r="E117" t="s">
        <v>594</v>
      </c>
      <c r="F117">
        <v>60</v>
      </c>
      <c r="G117">
        <v>61</v>
      </c>
      <c r="H117">
        <v>2</v>
      </c>
      <c r="I117" t="s">
        <v>51</v>
      </c>
      <c r="J117" s="1" t="s">
        <v>1033</v>
      </c>
      <c r="K117" s="1">
        <v>45634</v>
      </c>
      <c r="L117" s="1">
        <v>46328</v>
      </c>
      <c r="M117" t="s">
        <v>595</v>
      </c>
      <c r="N117">
        <v>96</v>
      </c>
      <c r="O117">
        <v>50</v>
      </c>
      <c r="P117" t="s">
        <v>60</v>
      </c>
    </row>
    <row r="118" spans="1:16" x14ac:dyDescent="0.3">
      <c r="A118" t="s">
        <v>596</v>
      </c>
      <c r="B118" t="s">
        <v>209</v>
      </c>
      <c r="C118" t="s">
        <v>63</v>
      </c>
      <c r="D118" t="s">
        <v>597</v>
      </c>
      <c r="E118" t="s">
        <v>598</v>
      </c>
      <c r="F118">
        <v>70</v>
      </c>
      <c r="G118">
        <v>30</v>
      </c>
      <c r="H118">
        <v>69</v>
      </c>
      <c r="I118" t="s">
        <v>212</v>
      </c>
      <c r="J118" s="1" t="s">
        <v>1094</v>
      </c>
      <c r="K118" s="1">
        <v>45718</v>
      </c>
      <c r="L118" s="1">
        <v>46063</v>
      </c>
      <c r="M118" t="s">
        <v>599</v>
      </c>
      <c r="N118">
        <v>44</v>
      </c>
      <c r="O118">
        <v>42</v>
      </c>
      <c r="P118" t="s">
        <v>38</v>
      </c>
    </row>
    <row r="119" spans="1:16" x14ac:dyDescent="0.3">
      <c r="A119" t="s">
        <v>600</v>
      </c>
      <c r="B119" t="s">
        <v>601</v>
      </c>
      <c r="C119" t="s">
        <v>63</v>
      </c>
      <c r="D119" t="s">
        <v>602</v>
      </c>
      <c r="E119" t="s">
        <v>603</v>
      </c>
      <c r="F119">
        <v>47</v>
      </c>
      <c r="G119">
        <v>72</v>
      </c>
      <c r="H119">
        <v>73</v>
      </c>
      <c r="I119" t="s">
        <v>66</v>
      </c>
      <c r="J119" s="1" t="s">
        <v>1089</v>
      </c>
      <c r="K119" s="1" t="s">
        <v>1024</v>
      </c>
      <c r="L119" s="1">
        <v>46205</v>
      </c>
      <c r="M119" t="s">
        <v>604</v>
      </c>
      <c r="N119">
        <v>93</v>
      </c>
      <c r="O119">
        <v>27</v>
      </c>
      <c r="P119" t="s">
        <v>53</v>
      </c>
    </row>
    <row r="120" spans="1:16" x14ac:dyDescent="0.3">
      <c r="A120" t="s">
        <v>605</v>
      </c>
      <c r="B120" t="s">
        <v>424</v>
      </c>
      <c r="C120" t="s">
        <v>31</v>
      </c>
      <c r="D120" t="s">
        <v>606</v>
      </c>
      <c r="E120" t="s">
        <v>607</v>
      </c>
      <c r="F120">
        <v>95</v>
      </c>
      <c r="G120">
        <v>93</v>
      </c>
      <c r="H120">
        <v>16</v>
      </c>
      <c r="I120" t="s">
        <v>35</v>
      </c>
      <c r="J120" s="1" t="s">
        <v>941</v>
      </c>
      <c r="K120" s="1">
        <v>45452</v>
      </c>
      <c r="L120" s="1">
        <v>46522</v>
      </c>
      <c r="M120" t="s">
        <v>608</v>
      </c>
      <c r="N120">
        <v>60</v>
      </c>
      <c r="O120">
        <v>19</v>
      </c>
      <c r="P120" t="s">
        <v>60</v>
      </c>
    </row>
    <row r="121" spans="1:16" x14ac:dyDescent="0.3">
      <c r="A121" t="s">
        <v>609</v>
      </c>
      <c r="B121" t="s">
        <v>62</v>
      </c>
      <c r="C121" t="s">
        <v>63</v>
      </c>
      <c r="D121" t="s">
        <v>610</v>
      </c>
      <c r="E121" t="s">
        <v>611</v>
      </c>
      <c r="F121">
        <v>20</v>
      </c>
      <c r="G121">
        <v>42</v>
      </c>
      <c r="H121">
        <v>21</v>
      </c>
      <c r="I121" t="s">
        <v>612</v>
      </c>
      <c r="J121" s="1" t="s">
        <v>1053</v>
      </c>
      <c r="K121" s="1" t="s">
        <v>1090</v>
      </c>
      <c r="L121" s="1">
        <v>46334</v>
      </c>
      <c r="M121" t="s">
        <v>613</v>
      </c>
      <c r="N121">
        <v>61</v>
      </c>
      <c r="O121">
        <v>25</v>
      </c>
      <c r="P121" t="s">
        <v>38</v>
      </c>
    </row>
    <row r="122" spans="1:16" x14ac:dyDescent="0.3">
      <c r="A122" t="s">
        <v>614</v>
      </c>
      <c r="B122" t="s">
        <v>30</v>
      </c>
      <c r="C122" t="s">
        <v>31</v>
      </c>
      <c r="D122" t="s">
        <v>615</v>
      </c>
      <c r="E122" t="s">
        <v>616</v>
      </c>
      <c r="F122">
        <v>19</v>
      </c>
      <c r="G122">
        <v>17</v>
      </c>
      <c r="H122">
        <v>14</v>
      </c>
      <c r="I122" t="s">
        <v>617</v>
      </c>
      <c r="J122" s="1" t="s">
        <v>1039</v>
      </c>
      <c r="K122" s="1" t="s">
        <v>1083</v>
      </c>
      <c r="L122" s="1">
        <v>46002</v>
      </c>
      <c r="M122" t="s">
        <v>618</v>
      </c>
      <c r="N122">
        <v>58</v>
      </c>
      <c r="O122">
        <v>23</v>
      </c>
      <c r="P122" t="s">
        <v>60</v>
      </c>
    </row>
    <row r="123" spans="1:16" x14ac:dyDescent="0.3">
      <c r="A123" t="s">
        <v>619</v>
      </c>
      <c r="B123" t="s">
        <v>40</v>
      </c>
      <c r="C123" t="s">
        <v>41</v>
      </c>
      <c r="D123" t="s">
        <v>620</v>
      </c>
      <c r="E123" t="s">
        <v>511</v>
      </c>
      <c r="F123">
        <v>74</v>
      </c>
      <c r="G123">
        <v>72</v>
      </c>
      <c r="H123">
        <v>18</v>
      </c>
      <c r="I123" t="s">
        <v>621</v>
      </c>
      <c r="J123" s="1" t="s">
        <v>1015</v>
      </c>
      <c r="K123" s="1" t="s">
        <v>988</v>
      </c>
      <c r="L123" s="1">
        <v>46523</v>
      </c>
      <c r="M123" t="s">
        <v>622</v>
      </c>
      <c r="N123">
        <v>83</v>
      </c>
      <c r="O123">
        <v>54</v>
      </c>
      <c r="P123" t="s">
        <v>60</v>
      </c>
    </row>
    <row r="124" spans="1:16" x14ac:dyDescent="0.3">
      <c r="A124" t="s">
        <v>623</v>
      </c>
      <c r="B124" t="s">
        <v>199</v>
      </c>
      <c r="C124" t="s">
        <v>63</v>
      </c>
      <c r="D124" t="s">
        <v>624</v>
      </c>
      <c r="E124" t="s">
        <v>625</v>
      </c>
      <c r="F124">
        <v>61</v>
      </c>
      <c r="G124">
        <v>50</v>
      </c>
      <c r="H124">
        <v>9</v>
      </c>
      <c r="I124" t="s">
        <v>35</v>
      </c>
      <c r="J124" s="1">
        <v>45514</v>
      </c>
      <c r="K124" s="1" t="s">
        <v>1088</v>
      </c>
      <c r="L124" s="1">
        <v>46167</v>
      </c>
      <c r="M124" t="s">
        <v>626</v>
      </c>
      <c r="N124">
        <v>24</v>
      </c>
      <c r="O124">
        <v>92</v>
      </c>
      <c r="P124" t="s">
        <v>60</v>
      </c>
    </row>
    <row r="125" spans="1:16" x14ac:dyDescent="0.3">
      <c r="A125" t="s">
        <v>627</v>
      </c>
      <c r="B125" t="s">
        <v>299</v>
      </c>
      <c r="C125" t="s">
        <v>112</v>
      </c>
      <c r="D125" t="s">
        <v>628</v>
      </c>
      <c r="E125" t="s">
        <v>629</v>
      </c>
      <c r="F125">
        <v>34</v>
      </c>
      <c r="G125">
        <v>42</v>
      </c>
      <c r="H125">
        <v>86</v>
      </c>
      <c r="I125" t="s">
        <v>66</v>
      </c>
      <c r="J125" s="1" t="s">
        <v>1045</v>
      </c>
      <c r="K125" s="1">
        <v>45483</v>
      </c>
      <c r="L125" s="1">
        <v>46140</v>
      </c>
      <c r="M125" t="s">
        <v>630</v>
      </c>
      <c r="N125">
        <v>28</v>
      </c>
      <c r="O125">
        <v>23</v>
      </c>
      <c r="P125" t="s">
        <v>38</v>
      </c>
    </row>
    <row r="126" spans="1:16" x14ac:dyDescent="0.3">
      <c r="A126" t="s">
        <v>631</v>
      </c>
      <c r="B126" t="s">
        <v>199</v>
      </c>
      <c r="C126" t="s">
        <v>63</v>
      </c>
      <c r="D126" t="s">
        <v>632</v>
      </c>
      <c r="E126" t="s">
        <v>633</v>
      </c>
      <c r="F126">
        <v>29</v>
      </c>
      <c r="G126">
        <v>20</v>
      </c>
      <c r="H126">
        <v>85</v>
      </c>
      <c r="I126" t="s">
        <v>35</v>
      </c>
      <c r="J126" s="1" t="s">
        <v>972</v>
      </c>
      <c r="K126" s="1" t="s">
        <v>945</v>
      </c>
      <c r="L126" s="1">
        <v>46478</v>
      </c>
      <c r="M126" t="s">
        <v>634</v>
      </c>
      <c r="N126">
        <v>31</v>
      </c>
      <c r="O126">
        <v>31</v>
      </c>
      <c r="P126" t="s">
        <v>60</v>
      </c>
    </row>
    <row r="127" spans="1:16" x14ac:dyDescent="0.3">
      <c r="A127" t="s">
        <v>635</v>
      </c>
      <c r="B127" t="s">
        <v>402</v>
      </c>
      <c r="C127" t="s">
        <v>83</v>
      </c>
      <c r="D127" t="s">
        <v>636</v>
      </c>
      <c r="E127" t="s">
        <v>533</v>
      </c>
      <c r="F127">
        <v>14</v>
      </c>
      <c r="G127">
        <v>99</v>
      </c>
      <c r="H127">
        <v>97</v>
      </c>
      <c r="I127" t="s">
        <v>637</v>
      </c>
      <c r="J127" s="1" t="s">
        <v>985</v>
      </c>
      <c r="K127" s="1">
        <v>45809</v>
      </c>
      <c r="L127" s="1">
        <v>46663</v>
      </c>
      <c r="M127" t="s">
        <v>638</v>
      </c>
      <c r="N127">
        <v>28</v>
      </c>
      <c r="O127">
        <v>45</v>
      </c>
      <c r="P127" t="s">
        <v>38</v>
      </c>
    </row>
    <row r="128" spans="1:16" x14ac:dyDescent="0.3">
      <c r="A128" t="s">
        <v>639</v>
      </c>
      <c r="B128" t="s">
        <v>640</v>
      </c>
      <c r="C128" t="s">
        <v>31</v>
      </c>
      <c r="D128" t="s">
        <v>641</v>
      </c>
      <c r="E128" t="s">
        <v>642</v>
      </c>
      <c r="F128">
        <v>20</v>
      </c>
      <c r="G128">
        <v>20</v>
      </c>
      <c r="H128">
        <v>56</v>
      </c>
      <c r="I128" t="s">
        <v>380</v>
      </c>
      <c r="J128" s="1">
        <v>45809</v>
      </c>
      <c r="K128" s="1">
        <v>45297</v>
      </c>
      <c r="L128" s="1">
        <v>45748</v>
      </c>
      <c r="M128" t="s">
        <v>643</v>
      </c>
      <c r="N128">
        <v>62</v>
      </c>
      <c r="O128">
        <v>69</v>
      </c>
      <c r="P128" t="s">
        <v>53</v>
      </c>
    </row>
    <row r="129" spans="1:16" x14ac:dyDescent="0.3">
      <c r="A129" t="s">
        <v>644</v>
      </c>
      <c r="B129" t="s">
        <v>645</v>
      </c>
      <c r="C129" t="s">
        <v>31</v>
      </c>
      <c r="D129" t="s">
        <v>646</v>
      </c>
      <c r="E129" t="s">
        <v>647</v>
      </c>
      <c r="F129">
        <v>40</v>
      </c>
      <c r="G129">
        <v>38</v>
      </c>
      <c r="H129">
        <v>32</v>
      </c>
      <c r="I129" t="s">
        <v>525</v>
      </c>
      <c r="J129" s="1" t="s">
        <v>1050</v>
      </c>
      <c r="K129" s="1">
        <v>45510</v>
      </c>
      <c r="L129" s="1">
        <v>46172</v>
      </c>
      <c r="M129" t="s">
        <v>648</v>
      </c>
      <c r="N129">
        <v>21</v>
      </c>
      <c r="O129">
        <v>45</v>
      </c>
      <c r="P129" t="s">
        <v>53</v>
      </c>
    </row>
    <row r="130" spans="1:16" x14ac:dyDescent="0.3">
      <c r="A130" t="s">
        <v>649</v>
      </c>
      <c r="B130" t="s">
        <v>650</v>
      </c>
      <c r="C130" t="s">
        <v>76</v>
      </c>
      <c r="D130" t="s">
        <v>651</v>
      </c>
      <c r="E130" t="s">
        <v>148</v>
      </c>
      <c r="F130">
        <v>91</v>
      </c>
      <c r="G130">
        <v>82</v>
      </c>
      <c r="H130">
        <v>58</v>
      </c>
      <c r="I130" t="s">
        <v>264</v>
      </c>
      <c r="J130" s="1" t="s">
        <v>1008</v>
      </c>
      <c r="K130" s="1" t="s">
        <v>1093</v>
      </c>
      <c r="L130" s="1">
        <v>46310</v>
      </c>
      <c r="M130" t="s">
        <v>652</v>
      </c>
      <c r="N130">
        <v>43</v>
      </c>
      <c r="O130">
        <v>45</v>
      </c>
      <c r="P130" t="s">
        <v>38</v>
      </c>
    </row>
    <row r="131" spans="1:16" x14ac:dyDescent="0.3">
      <c r="A131" t="s">
        <v>653</v>
      </c>
      <c r="B131" t="s">
        <v>654</v>
      </c>
      <c r="C131" t="s">
        <v>76</v>
      </c>
      <c r="D131" t="s">
        <v>655</v>
      </c>
      <c r="E131" t="s">
        <v>656</v>
      </c>
      <c r="F131">
        <v>99</v>
      </c>
      <c r="G131">
        <v>96</v>
      </c>
      <c r="H131">
        <v>39</v>
      </c>
      <c r="I131" t="s">
        <v>484</v>
      </c>
      <c r="J131" s="1" t="s">
        <v>996</v>
      </c>
      <c r="K131" s="1" t="s">
        <v>1047</v>
      </c>
      <c r="L131" s="1">
        <v>45832</v>
      </c>
      <c r="M131" t="s">
        <v>657</v>
      </c>
      <c r="N131">
        <v>94</v>
      </c>
      <c r="O131">
        <v>89</v>
      </c>
      <c r="P131" t="s">
        <v>53</v>
      </c>
    </row>
    <row r="132" spans="1:16" x14ac:dyDescent="0.3">
      <c r="A132" t="s">
        <v>658</v>
      </c>
      <c r="B132" t="s">
        <v>132</v>
      </c>
      <c r="C132" t="s">
        <v>31</v>
      </c>
      <c r="D132" t="s">
        <v>659</v>
      </c>
      <c r="E132" t="s">
        <v>660</v>
      </c>
      <c r="F132">
        <v>34</v>
      </c>
      <c r="G132">
        <v>46</v>
      </c>
      <c r="H132">
        <v>45</v>
      </c>
      <c r="I132" t="s">
        <v>58</v>
      </c>
      <c r="J132" s="1">
        <v>45545</v>
      </c>
      <c r="K132" s="1">
        <v>45608</v>
      </c>
      <c r="L132" s="1">
        <v>46643</v>
      </c>
      <c r="M132" t="s">
        <v>661</v>
      </c>
      <c r="N132">
        <v>49</v>
      </c>
      <c r="O132">
        <v>25</v>
      </c>
      <c r="P132" t="s">
        <v>53</v>
      </c>
    </row>
    <row r="133" spans="1:16" x14ac:dyDescent="0.3">
      <c r="A133" t="s">
        <v>662</v>
      </c>
      <c r="B133" t="s">
        <v>663</v>
      </c>
      <c r="C133" t="s">
        <v>83</v>
      </c>
      <c r="D133" t="s">
        <v>664</v>
      </c>
      <c r="E133" t="s">
        <v>665</v>
      </c>
      <c r="F133">
        <v>100</v>
      </c>
      <c r="G133">
        <v>21</v>
      </c>
      <c r="H133">
        <v>64</v>
      </c>
      <c r="I133" t="s">
        <v>129</v>
      </c>
      <c r="J133" s="1" t="s">
        <v>1047</v>
      </c>
      <c r="K133" s="1">
        <v>45599</v>
      </c>
      <c r="L133" s="1">
        <v>46477</v>
      </c>
      <c r="M133" t="s">
        <v>666</v>
      </c>
      <c r="N133">
        <v>20</v>
      </c>
      <c r="O133">
        <v>13</v>
      </c>
      <c r="P133" t="s">
        <v>53</v>
      </c>
    </row>
    <row r="134" spans="1:16" x14ac:dyDescent="0.3">
      <c r="A134" t="s">
        <v>667</v>
      </c>
      <c r="B134" t="s">
        <v>47</v>
      </c>
      <c r="C134" t="s">
        <v>31</v>
      </c>
      <c r="D134" t="s">
        <v>668</v>
      </c>
      <c r="E134" t="s">
        <v>669</v>
      </c>
      <c r="F134">
        <v>79</v>
      </c>
      <c r="G134">
        <v>98</v>
      </c>
      <c r="H134">
        <v>97</v>
      </c>
      <c r="I134" t="s">
        <v>51</v>
      </c>
      <c r="J134" s="1">
        <v>45577</v>
      </c>
      <c r="K134" s="1" t="s">
        <v>1069</v>
      </c>
      <c r="L134" s="1">
        <v>46145</v>
      </c>
      <c r="M134" t="s">
        <v>670</v>
      </c>
      <c r="N134">
        <v>26</v>
      </c>
      <c r="O134">
        <v>21</v>
      </c>
      <c r="P134" t="s">
        <v>53</v>
      </c>
    </row>
    <row r="135" spans="1:16" x14ac:dyDescent="0.3">
      <c r="A135" t="s">
        <v>671</v>
      </c>
      <c r="B135" t="s">
        <v>88</v>
      </c>
      <c r="C135" t="s">
        <v>83</v>
      </c>
      <c r="D135" t="s">
        <v>672</v>
      </c>
      <c r="E135" t="s">
        <v>665</v>
      </c>
      <c r="F135">
        <v>62</v>
      </c>
      <c r="G135">
        <v>2</v>
      </c>
      <c r="H135">
        <v>98</v>
      </c>
      <c r="I135" t="s">
        <v>91</v>
      </c>
      <c r="J135" s="1" t="s">
        <v>995</v>
      </c>
      <c r="K135" s="1" t="s">
        <v>962</v>
      </c>
      <c r="L135" s="1">
        <v>45917</v>
      </c>
      <c r="M135" t="s">
        <v>673</v>
      </c>
      <c r="N135">
        <v>50</v>
      </c>
      <c r="O135">
        <v>11</v>
      </c>
      <c r="P135" t="s">
        <v>38</v>
      </c>
    </row>
    <row r="136" spans="1:16" x14ac:dyDescent="0.3">
      <c r="A136" t="s">
        <v>674</v>
      </c>
      <c r="B136" t="s">
        <v>675</v>
      </c>
      <c r="C136" t="s">
        <v>157</v>
      </c>
      <c r="D136" t="s">
        <v>676</v>
      </c>
      <c r="E136" t="s">
        <v>677</v>
      </c>
      <c r="F136">
        <v>25</v>
      </c>
      <c r="G136">
        <v>44</v>
      </c>
      <c r="H136">
        <v>96</v>
      </c>
      <c r="I136" t="s">
        <v>678</v>
      </c>
      <c r="J136" s="1">
        <v>45389</v>
      </c>
      <c r="K136" s="1">
        <v>45538</v>
      </c>
      <c r="L136" s="1">
        <v>46460</v>
      </c>
      <c r="M136" t="s">
        <v>679</v>
      </c>
      <c r="N136">
        <v>36</v>
      </c>
      <c r="O136">
        <v>16</v>
      </c>
      <c r="P136" t="s">
        <v>60</v>
      </c>
    </row>
    <row r="137" spans="1:16" x14ac:dyDescent="0.3">
      <c r="A137" t="s">
        <v>680</v>
      </c>
      <c r="B137" t="s">
        <v>681</v>
      </c>
      <c r="C137" t="s">
        <v>83</v>
      </c>
      <c r="D137" t="s">
        <v>682</v>
      </c>
      <c r="E137" t="s">
        <v>49</v>
      </c>
      <c r="F137">
        <v>47</v>
      </c>
      <c r="G137">
        <v>2</v>
      </c>
      <c r="H137">
        <v>76</v>
      </c>
      <c r="I137" t="s">
        <v>79</v>
      </c>
      <c r="J137" s="1" t="s">
        <v>1033</v>
      </c>
      <c r="K137" s="1" t="s">
        <v>1083</v>
      </c>
      <c r="L137" s="1">
        <v>45691</v>
      </c>
      <c r="M137" t="s">
        <v>683</v>
      </c>
      <c r="N137">
        <v>48</v>
      </c>
      <c r="O137">
        <v>36</v>
      </c>
      <c r="P137" t="s">
        <v>38</v>
      </c>
    </row>
    <row r="138" spans="1:16" x14ac:dyDescent="0.3">
      <c r="A138" t="s">
        <v>684</v>
      </c>
      <c r="B138" t="s">
        <v>308</v>
      </c>
      <c r="C138" t="s">
        <v>63</v>
      </c>
      <c r="D138" t="s">
        <v>685</v>
      </c>
      <c r="E138" t="s">
        <v>686</v>
      </c>
      <c r="F138">
        <v>15</v>
      </c>
      <c r="G138">
        <v>44</v>
      </c>
      <c r="H138">
        <v>88</v>
      </c>
      <c r="I138" t="s">
        <v>91</v>
      </c>
      <c r="J138" s="1" t="s">
        <v>1070</v>
      </c>
      <c r="K138" s="1" t="s">
        <v>1041</v>
      </c>
      <c r="L138" s="1">
        <v>46051</v>
      </c>
      <c r="M138" t="s">
        <v>687</v>
      </c>
      <c r="N138">
        <v>56</v>
      </c>
      <c r="O138">
        <v>12</v>
      </c>
      <c r="P138" t="s">
        <v>38</v>
      </c>
    </row>
    <row r="139" spans="1:16" x14ac:dyDescent="0.3">
      <c r="A139" t="s">
        <v>688</v>
      </c>
      <c r="B139" t="s">
        <v>592</v>
      </c>
      <c r="C139" t="s">
        <v>63</v>
      </c>
      <c r="D139" t="s">
        <v>689</v>
      </c>
      <c r="E139" t="s">
        <v>690</v>
      </c>
      <c r="F139">
        <v>19</v>
      </c>
      <c r="G139">
        <v>65</v>
      </c>
      <c r="H139">
        <v>48</v>
      </c>
      <c r="I139" t="s">
        <v>51</v>
      </c>
      <c r="J139" s="1">
        <v>45544</v>
      </c>
      <c r="K139" s="1" t="s">
        <v>1012</v>
      </c>
      <c r="L139" s="1">
        <v>46448</v>
      </c>
      <c r="M139" t="s">
        <v>691</v>
      </c>
      <c r="N139">
        <v>59</v>
      </c>
      <c r="O139">
        <v>53</v>
      </c>
      <c r="P139" t="s">
        <v>38</v>
      </c>
    </row>
    <row r="140" spans="1:16" x14ac:dyDescent="0.3">
      <c r="A140" t="s">
        <v>692</v>
      </c>
      <c r="B140" t="s">
        <v>675</v>
      </c>
      <c r="C140" t="s">
        <v>157</v>
      </c>
      <c r="D140" t="s">
        <v>693</v>
      </c>
      <c r="E140" t="s">
        <v>694</v>
      </c>
      <c r="F140">
        <v>58</v>
      </c>
      <c r="G140">
        <v>77</v>
      </c>
      <c r="H140">
        <v>96</v>
      </c>
      <c r="I140" t="s">
        <v>678</v>
      </c>
      <c r="J140" s="1">
        <v>45605</v>
      </c>
      <c r="K140" s="1" t="s">
        <v>967</v>
      </c>
      <c r="L140" s="1">
        <v>46386</v>
      </c>
      <c r="M140" t="s">
        <v>695</v>
      </c>
      <c r="N140">
        <v>25</v>
      </c>
      <c r="O140">
        <v>17</v>
      </c>
      <c r="P140" t="s">
        <v>38</v>
      </c>
    </row>
    <row r="141" spans="1:16" x14ac:dyDescent="0.3">
      <c r="A141" t="s">
        <v>696</v>
      </c>
      <c r="B141" t="s">
        <v>697</v>
      </c>
      <c r="C141" t="s">
        <v>83</v>
      </c>
      <c r="D141" t="s">
        <v>698</v>
      </c>
      <c r="E141" t="s">
        <v>699</v>
      </c>
      <c r="F141">
        <v>11</v>
      </c>
      <c r="G141">
        <v>30</v>
      </c>
      <c r="H141">
        <v>4</v>
      </c>
      <c r="I141" t="s">
        <v>66</v>
      </c>
      <c r="J141" s="1">
        <v>45330</v>
      </c>
      <c r="K141" s="1" t="s">
        <v>1000</v>
      </c>
      <c r="L141" s="1">
        <v>46215</v>
      </c>
      <c r="M141" t="s">
        <v>700</v>
      </c>
      <c r="N141">
        <v>84</v>
      </c>
      <c r="O141">
        <v>4</v>
      </c>
      <c r="P141" t="s">
        <v>60</v>
      </c>
    </row>
    <row r="142" spans="1:16" x14ac:dyDescent="0.3">
      <c r="A142" t="s">
        <v>701</v>
      </c>
      <c r="B142" t="s">
        <v>515</v>
      </c>
      <c r="C142" t="s">
        <v>31</v>
      </c>
      <c r="D142" t="s">
        <v>702</v>
      </c>
      <c r="E142" t="s">
        <v>703</v>
      </c>
      <c r="F142">
        <v>99</v>
      </c>
      <c r="G142">
        <v>44</v>
      </c>
      <c r="H142">
        <v>52</v>
      </c>
      <c r="I142" t="s">
        <v>108</v>
      </c>
      <c r="J142" s="1" t="s">
        <v>1050</v>
      </c>
      <c r="K142" s="1" t="s">
        <v>1089</v>
      </c>
      <c r="L142" s="1">
        <v>46403</v>
      </c>
      <c r="M142" t="s">
        <v>704</v>
      </c>
      <c r="N142">
        <v>36</v>
      </c>
      <c r="O142">
        <v>2</v>
      </c>
      <c r="P142" t="s">
        <v>38</v>
      </c>
    </row>
    <row r="143" spans="1:16" x14ac:dyDescent="0.3">
      <c r="A143" t="s">
        <v>705</v>
      </c>
      <c r="B143" t="s">
        <v>55</v>
      </c>
      <c r="C143" t="s">
        <v>31</v>
      </c>
      <c r="D143" t="s">
        <v>706</v>
      </c>
      <c r="E143" t="s">
        <v>707</v>
      </c>
      <c r="F143">
        <v>26</v>
      </c>
      <c r="G143">
        <v>82</v>
      </c>
      <c r="H143">
        <v>19</v>
      </c>
      <c r="I143" t="s">
        <v>58</v>
      </c>
      <c r="J143" s="1" t="s">
        <v>1077</v>
      </c>
      <c r="K143" s="1">
        <v>45572</v>
      </c>
      <c r="L143" s="1">
        <v>46450</v>
      </c>
      <c r="M143" t="s">
        <v>708</v>
      </c>
      <c r="N143">
        <v>76</v>
      </c>
      <c r="O143">
        <v>88</v>
      </c>
      <c r="P143" t="s">
        <v>60</v>
      </c>
    </row>
    <row r="144" spans="1:16" x14ac:dyDescent="0.3">
      <c r="A144" t="s">
        <v>709</v>
      </c>
      <c r="B144" t="s">
        <v>407</v>
      </c>
      <c r="C144" t="s">
        <v>63</v>
      </c>
      <c r="D144" t="s">
        <v>710</v>
      </c>
      <c r="E144" t="s">
        <v>238</v>
      </c>
      <c r="F144">
        <v>70</v>
      </c>
      <c r="G144">
        <v>31</v>
      </c>
      <c r="H144">
        <v>55</v>
      </c>
      <c r="I144" t="s">
        <v>35</v>
      </c>
      <c r="J144" s="1" t="s">
        <v>1023</v>
      </c>
      <c r="K144" s="1" t="s">
        <v>1059</v>
      </c>
      <c r="L144" s="1">
        <v>46651</v>
      </c>
      <c r="M144" t="s">
        <v>711</v>
      </c>
      <c r="N144">
        <v>23</v>
      </c>
      <c r="O144">
        <v>80</v>
      </c>
      <c r="P144" t="s">
        <v>38</v>
      </c>
    </row>
    <row r="145" spans="1:16" x14ac:dyDescent="0.3">
      <c r="A145" t="s">
        <v>712</v>
      </c>
      <c r="B145" t="s">
        <v>407</v>
      </c>
      <c r="C145" t="s">
        <v>63</v>
      </c>
      <c r="D145" t="s">
        <v>713</v>
      </c>
      <c r="E145" t="s">
        <v>714</v>
      </c>
      <c r="F145">
        <v>50</v>
      </c>
      <c r="G145">
        <v>3</v>
      </c>
      <c r="H145">
        <v>88</v>
      </c>
      <c r="I145" t="s">
        <v>35</v>
      </c>
      <c r="J145" s="1" t="s">
        <v>1091</v>
      </c>
      <c r="K145" s="1" t="s">
        <v>981</v>
      </c>
      <c r="L145" s="1">
        <v>45786</v>
      </c>
      <c r="M145" t="s">
        <v>715</v>
      </c>
      <c r="N145">
        <v>69</v>
      </c>
      <c r="O145">
        <v>73</v>
      </c>
      <c r="P145" t="s">
        <v>38</v>
      </c>
    </row>
    <row r="146" spans="1:16" x14ac:dyDescent="0.3">
      <c r="A146" t="s">
        <v>716</v>
      </c>
      <c r="B146" t="s">
        <v>209</v>
      </c>
      <c r="C146" t="s">
        <v>63</v>
      </c>
      <c r="D146" t="s">
        <v>717</v>
      </c>
      <c r="E146" t="s">
        <v>669</v>
      </c>
      <c r="F146">
        <v>55</v>
      </c>
      <c r="G146">
        <v>91</v>
      </c>
      <c r="H146">
        <v>35</v>
      </c>
      <c r="I146" t="s">
        <v>212</v>
      </c>
      <c r="J146" s="1">
        <v>45509</v>
      </c>
      <c r="K146" s="1" t="s">
        <v>973</v>
      </c>
      <c r="L146" s="1">
        <v>46318</v>
      </c>
      <c r="M146" t="s">
        <v>718</v>
      </c>
      <c r="N146">
        <v>81</v>
      </c>
      <c r="O146">
        <v>19</v>
      </c>
      <c r="P146" t="s">
        <v>60</v>
      </c>
    </row>
    <row r="147" spans="1:16" x14ac:dyDescent="0.3">
      <c r="A147" t="s">
        <v>719</v>
      </c>
      <c r="B147" t="s">
        <v>577</v>
      </c>
      <c r="C147" t="s">
        <v>157</v>
      </c>
      <c r="D147" t="s">
        <v>720</v>
      </c>
      <c r="E147" t="s">
        <v>721</v>
      </c>
      <c r="F147">
        <v>31</v>
      </c>
      <c r="G147">
        <v>87</v>
      </c>
      <c r="H147">
        <v>19</v>
      </c>
      <c r="I147" t="s">
        <v>140</v>
      </c>
      <c r="J147" s="1" t="s">
        <v>995</v>
      </c>
      <c r="K147" s="1" t="s">
        <v>1046</v>
      </c>
      <c r="L147" s="1">
        <v>45661</v>
      </c>
      <c r="M147" t="s">
        <v>722</v>
      </c>
      <c r="N147">
        <v>41</v>
      </c>
      <c r="O147">
        <v>10</v>
      </c>
      <c r="P147" t="s">
        <v>60</v>
      </c>
    </row>
    <row r="148" spans="1:16" x14ac:dyDescent="0.3">
      <c r="A148" t="s">
        <v>723</v>
      </c>
      <c r="B148" t="s">
        <v>724</v>
      </c>
      <c r="C148" t="s">
        <v>41</v>
      </c>
      <c r="D148" t="s">
        <v>725</v>
      </c>
      <c r="E148" t="s">
        <v>726</v>
      </c>
      <c r="F148">
        <v>63</v>
      </c>
      <c r="G148">
        <v>92</v>
      </c>
      <c r="H148">
        <v>26</v>
      </c>
      <c r="I148" t="s">
        <v>140</v>
      </c>
      <c r="J148" s="1" t="s">
        <v>1007</v>
      </c>
      <c r="K148" s="1">
        <v>45993</v>
      </c>
      <c r="L148" s="1">
        <v>45758</v>
      </c>
      <c r="M148" t="s">
        <v>727</v>
      </c>
      <c r="N148">
        <v>93</v>
      </c>
      <c r="O148">
        <v>99</v>
      </c>
      <c r="P148" t="s">
        <v>60</v>
      </c>
    </row>
    <row r="149" spans="1:16" x14ac:dyDescent="0.3">
      <c r="A149" t="s">
        <v>728</v>
      </c>
      <c r="B149" t="s">
        <v>338</v>
      </c>
      <c r="C149" t="s">
        <v>157</v>
      </c>
      <c r="D149" t="s">
        <v>729</v>
      </c>
      <c r="E149" t="s">
        <v>647</v>
      </c>
      <c r="F149">
        <v>73</v>
      </c>
      <c r="G149">
        <v>31</v>
      </c>
      <c r="H149">
        <v>49</v>
      </c>
      <c r="I149" t="s">
        <v>51</v>
      </c>
      <c r="J149" s="1" t="s">
        <v>982</v>
      </c>
      <c r="K149" s="1">
        <v>45325</v>
      </c>
      <c r="L149" s="1">
        <v>45533</v>
      </c>
      <c r="M149" t="s">
        <v>730</v>
      </c>
      <c r="N149">
        <v>22</v>
      </c>
      <c r="O149">
        <v>47</v>
      </c>
      <c r="P149" t="s">
        <v>38</v>
      </c>
    </row>
    <row r="150" spans="1:16" x14ac:dyDescent="0.3">
      <c r="A150" t="s">
        <v>731</v>
      </c>
      <c r="B150" t="s">
        <v>299</v>
      </c>
      <c r="C150" t="s">
        <v>112</v>
      </c>
      <c r="D150" t="s">
        <v>732</v>
      </c>
      <c r="E150" t="s">
        <v>567</v>
      </c>
      <c r="F150">
        <v>12</v>
      </c>
      <c r="G150">
        <v>86</v>
      </c>
      <c r="H150">
        <v>98</v>
      </c>
      <c r="I150" t="s">
        <v>66</v>
      </c>
      <c r="J150" s="1">
        <v>45575</v>
      </c>
      <c r="K150" s="1" t="s">
        <v>1083</v>
      </c>
      <c r="L150" s="1">
        <v>45995</v>
      </c>
      <c r="M150" t="s">
        <v>733</v>
      </c>
      <c r="N150">
        <v>75</v>
      </c>
      <c r="O150">
        <v>86</v>
      </c>
      <c r="P150" t="s">
        <v>38</v>
      </c>
    </row>
    <row r="151" spans="1:16" x14ac:dyDescent="0.3">
      <c r="A151" t="s">
        <v>734</v>
      </c>
      <c r="B151" t="s">
        <v>251</v>
      </c>
      <c r="C151" t="s">
        <v>31</v>
      </c>
      <c r="D151" t="s">
        <v>735</v>
      </c>
      <c r="E151" t="s">
        <v>736</v>
      </c>
      <c r="F151">
        <v>53</v>
      </c>
      <c r="G151">
        <v>86</v>
      </c>
      <c r="H151">
        <v>54</v>
      </c>
      <c r="I151" t="s">
        <v>91</v>
      </c>
      <c r="J151" s="1" t="s">
        <v>964</v>
      </c>
      <c r="K151" s="1">
        <v>45749</v>
      </c>
      <c r="L151" s="1">
        <v>45823</v>
      </c>
      <c r="M151" t="s">
        <v>737</v>
      </c>
      <c r="N151">
        <v>44</v>
      </c>
      <c r="O151">
        <v>3</v>
      </c>
      <c r="P151" t="s">
        <v>38</v>
      </c>
    </row>
    <row r="152" spans="1:16" x14ac:dyDescent="0.3">
      <c r="A152" t="s">
        <v>738</v>
      </c>
      <c r="B152" t="s">
        <v>739</v>
      </c>
      <c r="C152" t="s">
        <v>31</v>
      </c>
      <c r="D152" t="s">
        <v>740</v>
      </c>
      <c r="E152" t="s">
        <v>741</v>
      </c>
      <c r="F152">
        <v>68</v>
      </c>
      <c r="G152">
        <v>7</v>
      </c>
      <c r="H152">
        <v>37</v>
      </c>
      <c r="I152" t="s">
        <v>79</v>
      </c>
      <c r="J152" s="1">
        <v>45512</v>
      </c>
      <c r="K152" s="1">
        <v>45600</v>
      </c>
      <c r="L152" s="1">
        <v>46644</v>
      </c>
      <c r="M152" t="s">
        <v>742</v>
      </c>
      <c r="N152">
        <v>69</v>
      </c>
      <c r="O152">
        <v>1</v>
      </c>
      <c r="P152" t="s">
        <v>38</v>
      </c>
    </row>
    <row r="153" spans="1:16" x14ac:dyDescent="0.3">
      <c r="A153" t="s">
        <v>743</v>
      </c>
      <c r="B153" t="s">
        <v>137</v>
      </c>
      <c r="C153" t="s">
        <v>83</v>
      </c>
      <c r="D153" t="s">
        <v>744</v>
      </c>
      <c r="E153" t="s">
        <v>745</v>
      </c>
      <c r="F153">
        <v>80</v>
      </c>
      <c r="G153">
        <v>9</v>
      </c>
      <c r="H153">
        <v>29</v>
      </c>
      <c r="I153" t="s">
        <v>746</v>
      </c>
      <c r="J153" s="1" t="s">
        <v>963</v>
      </c>
      <c r="K153" s="1" t="s">
        <v>1036</v>
      </c>
      <c r="L153" s="1">
        <v>46318</v>
      </c>
      <c r="M153" t="s">
        <v>747</v>
      </c>
      <c r="N153">
        <v>54</v>
      </c>
      <c r="O153">
        <v>62</v>
      </c>
      <c r="P153" t="s">
        <v>60</v>
      </c>
    </row>
    <row r="154" spans="1:16" x14ac:dyDescent="0.3">
      <c r="A154" t="s">
        <v>748</v>
      </c>
      <c r="B154" t="s">
        <v>675</v>
      </c>
      <c r="C154" t="s">
        <v>157</v>
      </c>
      <c r="D154" t="s">
        <v>749</v>
      </c>
      <c r="E154" t="s">
        <v>750</v>
      </c>
      <c r="F154">
        <v>92</v>
      </c>
      <c r="G154">
        <v>68</v>
      </c>
      <c r="H154">
        <v>79</v>
      </c>
      <c r="I154" t="s">
        <v>678</v>
      </c>
      <c r="J154" s="1" t="s">
        <v>952</v>
      </c>
      <c r="K154" s="1" t="s">
        <v>1007</v>
      </c>
      <c r="L154" s="1">
        <v>46018</v>
      </c>
      <c r="M154" t="s">
        <v>751</v>
      </c>
      <c r="N154">
        <v>40</v>
      </c>
      <c r="O154">
        <v>57</v>
      </c>
      <c r="P154" t="s">
        <v>38</v>
      </c>
    </row>
    <row r="155" spans="1:16" x14ac:dyDescent="0.3">
      <c r="A155" t="s">
        <v>752</v>
      </c>
      <c r="B155" t="s">
        <v>204</v>
      </c>
      <c r="C155" t="s">
        <v>63</v>
      </c>
      <c r="D155" t="s">
        <v>753</v>
      </c>
      <c r="E155" t="s">
        <v>395</v>
      </c>
      <c r="F155">
        <v>31</v>
      </c>
      <c r="G155">
        <v>98</v>
      </c>
      <c r="H155">
        <v>72</v>
      </c>
      <c r="I155" t="s">
        <v>380</v>
      </c>
      <c r="J155" s="1" t="s">
        <v>963</v>
      </c>
      <c r="K155" s="1">
        <v>45483</v>
      </c>
      <c r="L155" s="1">
        <v>46827</v>
      </c>
      <c r="M155" t="s">
        <v>754</v>
      </c>
      <c r="N155">
        <v>91</v>
      </c>
      <c r="O155">
        <v>29</v>
      </c>
      <c r="P155" t="s">
        <v>60</v>
      </c>
    </row>
    <row r="156" spans="1:16" x14ac:dyDescent="0.3">
      <c r="A156" t="s">
        <v>755</v>
      </c>
      <c r="B156" t="s">
        <v>393</v>
      </c>
      <c r="C156" t="s">
        <v>63</v>
      </c>
      <c r="D156" t="s">
        <v>756</v>
      </c>
      <c r="E156" t="s">
        <v>65</v>
      </c>
      <c r="F156">
        <v>31</v>
      </c>
      <c r="G156">
        <v>44</v>
      </c>
      <c r="H156">
        <v>9</v>
      </c>
      <c r="I156" t="s">
        <v>91</v>
      </c>
      <c r="J156" s="1" t="s">
        <v>979</v>
      </c>
      <c r="K156" s="1" t="s">
        <v>1045</v>
      </c>
      <c r="L156" s="1">
        <v>45880</v>
      </c>
      <c r="M156" t="s">
        <v>757</v>
      </c>
      <c r="N156">
        <v>46</v>
      </c>
      <c r="O156">
        <v>9</v>
      </c>
      <c r="P156" t="s">
        <v>38</v>
      </c>
    </row>
    <row r="157" spans="1:16" x14ac:dyDescent="0.3">
      <c r="A157" t="s">
        <v>758</v>
      </c>
      <c r="B157" t="s">
        <v>505</v>
      </c>
      <c r="C157" t="s">
        <v>63</v>
      </c>
      <c r="D157" t="s">
        <v>759</v>
      </c>
      <c r="E157" t="s">
        <v>760</v>
      </c>
      <c r="F157">
        <v>76</v>
      </c>
      <c r="G157">
        <v>97</v>
      </c>
      <c r="H157">
        <v>20</v>
      </c>
      <c r="I157" t="s">
        <v>129</v>
      </c>
      <c r="J157" s="1" t="s">
        <v>1082</v>
      </c>
      <c r="K157" s="1" t="s">
        <v>1055</v>
      </c>
      <c r="L157" s="1">
        <v>45979</v>
      </c>
      <c r="M157" t="s">
        <v>761</v>
      </c>
      <c r="N157">
        <v>52</v>
      </c>
      <c r="O157">
        <v>82</v>
      </c>
      <c r="P157" t="s">
        <v>38</v>
      </c>
    </row>
    <row r="158" spans="1:16" x14ac:dyDescent="0.3">
      <c r="A158" t="s">
        <v>762</v>
      </c>
      <c r="B158" t="s">
        <v>763</v>
      </c>
      <c r="C158" t="s">
        <v>76</v>
      </c>
      <c r="D158" t="s">
        <v>764</v>
      </c>
      <c r="E158" t="s">
        <v>765</v>
      </c>
      <c r="F158">
        <v>57</v>
      </c>
      <c r="G158">
        <v>99</v>
      </c>
      <c r="H158">
        <v>23</v>
      </c>
      <c r="I158" t="s">
        <v>108</v>
      </c>
      <c r="J158" s="1" t="s">
        <v>1010</v>
      </c>
      <c r="K158" s="1" t="s">
        <v>1074</v>
      </c>
      <c r="L158" s="1">
        <v>45605</v>
      </c>
      <c r="M158" t="s">
        <v>766</v>
      </c>
      <c r="N158">
        <v>89</v>
      </c>
      <c r="O158">
        <v>21</v>
      </c>
      <c r="P158" t="s">
        <v>53</v>
      </c>
    </row>
    <row r="159" spans="1:16" x14ac:dyDescent="0.3">
      <c r="A159" t="s">
        <v>767</v>
      </c>
      <c r="B159" t="s">
        <v>540</v>
      </c>
      <c r="C159" t="s">
        <v>83</v>
      </c>
      <c r="D159" t="s">
        <v>768</v>
      </c>
      <c r="E159" t="s">
        <v>769</v>
      </c>
      <c r="F159">
        <v>92</v>
      </c>
      <c r="G159">
        <v>99</v>
      </c>
      <c r="H159">
        <v>93</v>
      </c>
      <c r="I159" t="s">
        <v>66</v>
      </c>
      <c r="J159" s="1" t="s">
        <v>1052</v>
      </c>
      <c r="K159" s="1" t="s">
        <v>1046</v>
      </c>
      <c r="L159" s="1">
        <v>46072</v>
      </c>
      <c r="M159" t="s">
        <v>770</v>
      </c>
      <c r="N159">
        <v>43</v>
      </c>
      <c r="O159">
        <v>90</v>
      </c>
      <c r="P159" t="s">
        <v>38</v>
      </c>
    </row>
    <row r="160" spans="1:16" x14ac:dyDescent="0.3">
      <c r="A160" t="s">
        <v>771</v>
      </c>
      <c r="B160" t="s">
        <v>772</v>
      </c>
      <c r="C160" t="s">
        <v>83</v>
      </c>
      <c r="D160" t="s">
        <v>773</v>
      </c>
      <c r="E160" t="s">
        <v>774</v>
      </c>
      <c r="F160">
        <v>88</v>
      </c>
      <c r="G160">
        <v>74</v>
      </c>
      <c r="H160">
        <v>97</v>
      </c>
      <c r="I160" t="s">
        <v>229</v>
      </c>
      <c r="J160" s="1" t="s">
        <v>954</v>
      </c>
      <c r="K160" s="1" t="s">
        <v>978</v>
      </c>
      <c r="L160" s="1">
        <v>46021</v>
      </c>
      <c r="M160" t="s">
        <v>775</v>
      </c>
      <c r="N160">
        <v>79</v>
      </c>
      <c r="O160">
        <v>5</v>
      </c>
      <c r="P160" t="s">
        <v>60</v>
      </c>
    </row>
    <row r="161" spans="1:16" x14ac:dyDescent="0.3">
      <c r="A161" t="s">
        <v>776</v>
      </c>
      <c r="B161" t="s">
        <v>573</v>
      </c>
      <c r="C161" t="s">
        <v>63</v>
      </c>
      <c r="D161" t="s">
        <v>777</v>
      </c>
      <c r="E161" t="s">
        <v>778</v>
      </c>
      <c r="F161">
        <v>99</v>
      </c>
      <c r="G161">
        <v>8</v>
      </c>
      <c r="H161">
        <v>27</v>
      </c>
      <c r="I161" t="s">
        <v>196</v>
      </c>
      <c r="J161" s="1" t="s">
        <v>991</v>
      </c>
      <c r="K161" s="1" t="s">
        <v>1046</v>
      </c>
      <c r="L161" s="1">
        <v>46443</v>
      </c>
      <c r="M161" t="s">
        <v>779</v>
      </c>
      <c r="N161">
        <v>41</v>
      </c>
      <c r="O161">
        <v>50</v>
      </c>
      <c r="P161" t="s">
        <v>38</v>
      </c>
    </row>
    <row r="162" spans="1:16" x14ac:dyDescent="0.3">
      <c r="A162" t="s">
        <v>780</v>
      </c>
      <c r="B162" t="s">
        <v>781</v>
      </c>
      <c r="C162" t="s">
        <v>83</v>
      </c>
      <c r="D162" t="s">
        <v>782</v>
      </c>
      <c r="E162" t="s">
        <v>783</v>
      </c>
      <c r="F162">
        <v>44</v>
      </c>
      <c r="G162">
        <v>84</v>
      </c>
      <c r="H162">
        <v>63</v>
      </c>
      <c r="I162" t="s">
        <v>79</v>
      </c>
      <c r="J162" s="1" t="s">
        <v>965</v>
      </c>
      <c r="K162" s="1">
        <v>45600</v>
      </c>
      <c r="L162" s="1">
        <v>46472</v>
      </c>
      <c r="M162" t="s">
        <v>784</v>
      </c>
      <c r="N162">
        <v>51</v>
      </c>
      <c r="O162">
        <v>67</v>
      </c>
      <c r="P162" t="s">
        <v>38</v>
      </c>
    </row>
    <row r="163" spans="1:16" x14ac:dyDescent="0.3">
      <c r="A163" t="s">
        <v>785</v>
      </c>
      <c r="B163" t="s">
        <v>220</v>
      </c>
      <c r="C163" t="s">
        <v>41</v>
      </c>
      <c r="D163" t="s">
        <v>786</v>
      </c>
      <c r="E163" t="s">
        <v>787</v>
      </c>
      <c r="F163">
        <v>48</v>
      </c>
      <c r="G163">
        <v>77</v>
      </c>
      <c r="H163">
        <v>81</v>
      </c>
      <c r="I163" t="s">
        <v>788</v>
      </c>
      <c r="J163" s="1" t="s">
        <v>984</v>
      </c>
      <c r="K163" s="1">
        <v>45422</v>
      </c>
      <c r="L163" s="1">
        <v>46525</v>
      </c>
      <c r="M163" t="s">
        <v>789</v>
      </c>
      <c r="N163">
        <v>70</v>
      </c>
      <c r="O163">
        <v>74</v>
      </c>
      <c r="P163" t="s">
        <v>53</v>
      </c>
    </row>
    <row r="164" spans="1:16" x14ac:dyDescent="0.3">
      <c r="A164" t="s">
        <v>790</v>
      </c>
      <c r="B164" t="s">
        <v>791</v>
      </c>
      <c r="C164" t="s">
        <v>76</v>
      </c>
      <c r="D164" t="s">
        <v>792</v>
      </c>
      <c r="E164" t="s">
        <v>542</v>
      </c>
      <c r="F164">
        <v>27</v>
      </c>
      <c r="G164">
        <v>92</v>
      </c>
      <c r="H164">
        <v>56</v>
      </c>
      <c r="I164" t="s">
        <v>793</v>
      </c>
      <c r="J164" s="1" t="s">
        <v>1073</v>
      </c>
      <c r="K164" s="1" t="s">
        <v>958</v>
      </c>
      <c r="L164" s="1">
        <v>45874</v>
      </c>
      <c r="M164" t="s">
        <v>794</v>
      </c>
      <c r="N164">
        <v>29</v>
      </c>
      <c r="O164">
        <v>32</v>
      </c>
      <c r="P164" t="s">
        <v>38</v>
      </c>
    </row>
    <row r="165" spans="1:16" x14ac:dyDescent="0.3">
      <c r="A165" t="s">
        <v>795</v>
      </c>
      <c r="B165" t="s">
        <v>47</v>
      </c>
      <c r="C165" t="s">
        <v>31</v>
      </c>
      <c r="D165" t="s">
        <v>796</v>
      </c>
      <c r="E165" t="s">
        <v>797</v>
      </c>
      <c r="F165">
        <v>34</v>
      </c>
      <c r="G165">
        <v>96</v>
      </c>
      <c r="H165">
        <v>76</v>
      </c>
      <c r="I165" t="s">
        <v>798</v>
      </c>
      <c r="J165" s="1">
        <v>45361</v>
      </c>
      <c r="K165" s="1">
        <v>45455</v>
      </c>
      <c r="L165" s="1">
        <v>46544</v>
      </c>
      <c r="M165" t="s">
        <v>799</v>
      </c>
      <c r="N165">
        <v>90</v>
      </c>
      <c r="O165">
        <v>34</v>
      </c>
      <c r="P165" t="s">
        <v>38</v>
      </c>
    </row>
    <row r="166" spans="1:16" x14ac:dyDescent="0.3">
      <c r="A166" t="s">
        <v>800</v>
      </c>
      <c r="B166" t="s">
        <v>308</v>
      </c>
      <c r="C166" t="s">
        <v>63</v>
      </c>
      <c r="D166" t="s">
        <v>801</v>
      </c>
      <c r="E166" t="s">
        <v>296</v>
      </c>
      <c r="F166">
        <v>41</v>
      </c>
      <c r="G166">
        <v>94</v>
      </c>
      <c r="H166">
        <v>4</v>
      </c>
      <c r="I166" t="s">
        <v>91</v>
      </c>
      <c r="J166" s="1">
        <v>45749</v>
      </c>
      <c r="K166" s="1" t="s">
        <v>1064</v>
      </c>
      <c r="L166" s="1">
        <v>46089</v>
      </c>
      <c r="M166" t="s">
        <v>802</v>
      </c>
      <c r="N166">
        <v>88</v>
      </c>
      <c r="O166">
        <v>92</v>
      </c>
      <c r="P166" t="s">
        <v>38</v>
      </c>
    </row>
    <row r="167" spans="1:16" x14ac:dyDescent="0.3">
      <c r="A167" t="s">
        <v>803</v>
      </c>
      <c r="B167" t="s">
        <v>352</v>
      </c>
      <c r="C167" t="s">
        <v>41</v>
      </c>
      <c r="D167" t="s">
        <v>804</v>
      </c>
      <c r="E167" t="s">
        <v>65</v>
      </c>
      <c r="F167">
        <v>56</v>
      </c>
      <c r="G167">
        <v>12</v>
      </c>
      <c r="H167">
        <v>85</v>
      </c>
      <c r="I167" t="s">
        <v>196</v>
      </c>
      <c r="J167" s="1">
        <v>45577</v>
      </c>
      <c r="K167" s="1" t="s">
        <v>1030</v>
      </c>
      <c r="L167" s="1">
        <v>46199</v>
      </c>
      <c r="M167" t="s">
        <v>805</v>
      </c>
      <c r="N167">
        <v>52</v>
      </c>
      <c r="O167">
        <v>46</v>
      </c>
      <c r="P167" t="s">
        <v>60</v>
      </c>
    </row>
    <row r="168" spans="1:16" x14ac:dyDescent="0.3">
      <c r="A168" t="s">
        <v>806</v>
      </c>
      <c r="B168" t="s">
        <v>807</v>
      </c>
      <c r="C168" t="s">
        <v>63</v>
      </c>
      <c r="D168" t="s">
        <v>808</v>
      </c>
      <c r="E168" t="s">
        <v>809</v>
      </c>
      <c r="F168">
        <v>22</v>
      </c>
      <c r="G168">
        <v>40</v>
      </c>
      <c r="H168">
        <v>7</v>
      </c>
      <c r="I168" t="s">
        <v>196</v>
      </c>
      <c r="J168" s="1">
        <v>45635</v>
      </c>
      <c r="K168" s="1" t="s">
        <v>1002</v>
      </c>
      <c r="L168" s="1">
        <v>46257</v>
      </c>
      <c r="M168" t="s">
        <v>810</v>
      </c>
      <c r="N168">
        <v>98</v>
      </c>
      <c r="O168">
        <v>60</v>
      </c>
      <c r="P168" t="s">
        <v>60</v>
      </c>
    </row>
    <row r="169" spans="1:16" x14ac:dyDescent="0.3">
      <c r="A169" t="s">
        <v>811</v>
      </c>
      <c r="B169" t="s">
        <v>497</v>
      </c>
      <c r="C169" t="s">
        <v>76</v>
      </c>
      <c r="D169" t="s">
        <v>812</v>
      </c>
      <c r="E169" t="s">
        <v>813</v>
      </c>
      <c r="F169">
        <v>40</v>
      </c>
      <c r="G169">
        <v>2</v>
      </c>
      <c r="H169">
        <v>58</v>
      </c>
      <c r="I169" t="s">
        <v>380</v>
      </c>
      <c r="J169" s="1" t="s">
        <v>1058</v>
      </c>
      <c r="K169" s="1" t="s">
        <v>1094</v>
      </c>
      <c r="L169" s="1">
        <v>46126</v>
      </c>
      <c r="M169" t="s">
        <v>814</v>
      </c>
      <c r="N169">
        <v>71</v>
      </c>
      <c r="O169">
        <v>10</v>
      </c>
      <c r="P169" t="s">
        <v>60</v>
      </c>
    </row>
    <row r="170" spans="1:16" x14ac:dyDescent="0.3">
      <c r="A170" t="s">
        <v>815</v>
      </c>
      <c r="B170" t="s">
        <v>137</v>
      </c>
      <c r="C170" t="s">
        <v>83</v>
      </c>
      <c r="D170" t="s">
        <v>816</v>
      </c>
      <c r="E170" t="s">
        <v>817</v>
      </c>
      <c r="F170">
        <v>50</v>
      </c>
      <c r="G170">
        <v>99</v>
      </c>
      <c r="H170">
        <v>73</v>
      </c>
      <c r="I170" t="s">
        <v>140</v>
      </c>
      <c r="J170" s="1">
        <v>45631</v>
      </c>
      <c r="K170" s="1" t="s">
        <v>1034</v>
      </c>
      <c r="L170" s="1">
        <v>46604</v>
      </c>
      <c r="M170" t="s">
        <v>818</v>
      </c>
      <c r="N170">
        <v>42</v>
      </c>
      <c r="O170">
        <v>1</v>
      </c>
      <c r="P170" t="s">
        <v>53</v>
      </c>
    </row>
    <row r="171" spans="1:16" x14ac:dyDescent="0.3">
      <c r="A171" t="s">
        <v>819</v>
      </c>
      <c r="B171" t="s">
        <v>256</v>
      </c>
      <c r="C171" t="s">
        <v>63</v>
      </c>
      <c r="D171" t="s">
        <v>820</v>
      </c>
      <c r="E171" t="s">
        <v>821</v>
      </c>
      <c r="F171">
        <v>89</v>
      </c>
      <c r="G171">
        <v>92</v>
      </c>
      <c r="H171">
        <v>62</v>
      </c>
      <c r="I171" t="s">
        <v>822</v>
      </c>
      <c r="J171" s="1">
        <v>45325</v>
      </c>
      <c r="K171" s="1">
        <v>45511</v>
      </c>
      <c r="L171" s="1">
        <v>46046</v>
      </c>
      <c r="M171" t="s">
        <v>823</v>
      </c>
      <c r="N171">
        <v>46</v>
      </c>
      <c r="O171">
        <v>11</v>
      </c>
      <c r="P171" t="s">
        <v>53</v>
      </c>
    </row>
    <row r="172" spans="1:16" x14ac:dyDescent="0.3">
      <c r="A172" t="s">
        <v>824</v>
      </c>
      <c r="B172" t="s">
        <v>781</v>
      </c>
      <c r="C172" t="s">
        <v>83</v>
      </c>
      <c r="D172" t="s">
        <v>825</v>
      </c>
      <c r="E172" t="s">
        <v>478</v>
      </c>
      <c r="F172">
        <v>76</v>
      </c>
      <c r="G172">
        <v>54</v>
      </c>
      <c r="H172">
        <v>76</v>
      </c>
      <c r="I172" t="s">
        <v>79</v>
      </c>
      <c r="J172" s="1">
        <v>45301</v>
      </c>
      <c r="K172" s="1" t="s">
        <v>1004</v>
      </c>
      <c r="L172" s="1">
        <v>46252</v>
      </c>
      <c r="M172" t="s">
        <v>826</v>
      </c>
      <c r="N172">
        <v>69</v>
      </c>
      <c r="O172">
        <v>27</v>
      </c>
      <c r="P172" t="s">
        <v>53</v>
      </c>
    </row>
    <row r="173" spans="1:16" x14ac:dyDescent="0.3">
      <c r="A173" t="s">
        <v>827</v>
      </c>
      <c r="B173" t="s">
        <v>828</v>
      </c>
      <c r="C173" t="s">
        <v>31</v>
      </c>
      <c r="D173" t="s">
        <v>829</v>
      </c>
      <c r="E173" t="s">
        <v>633</v>
      </c>
      <c r="F173">
        <v>67</v>
      </c>
      <c r="G173">
        <v>60</v>
      </c>
      <c r="H173">
        <v>21</v>
      </c>
      <c r="I173" t="s">
        <v>830</v>
      </c>
      <c r="J173" s="1">
        <v>45355</v>
      </c>
      <c r="K173" s="1" t="s">
        <v>975</v>
      </c>
      <c r="L173" s="1">
        <v>46397</v>
      </c>
      <c r="M173" t="s">
        <v>831</v>
      </c>
      <c r="N173">
        <v>30</v>
      </c>
      <c r="O173">
        <v>6</v>
      </c>
      <c r="P173" t="s">
        <v>60</v>
      </c>
    </row>
    <row r="174" spans="1:16" x14ac:dyDescent="0.3">
      <c r="A174" t="s">
        <v>832</v>
      </c>
      <c r="B174" t="s">
        <v>833</v>
      </c>
      <c r="C174" t="s">
        <v>41</v>
      </c>
      <c r="D174" t="s">
        <v>834</v>
      </c>
      <c r="E174" t="s">
        <v>835</v>
      </c>
      <c r="F174">
        <v>62</v>
      </c>
      <c r="G174">
        <v>78</v>
      </c>
      <c r="H174">
        <v>97</v>
      </c>
      <c r="I174" t="s">
        <v>484</v>
      </c>
      <c r="J174" s="1">
        <v>45508</v>
      </c>
      <c r="K174" s="1" t="s">
        <v>1026</v>
      </c>
      <c r="L174" s="1">
        <v>46369</v>
      </c>
      <c r="M174" t="s">
        <v>836</v>
      </c>
      <c r="N174">
        <v>62</v>
      </c>
      <c r="O174">
        <v>97</v>
      </c>
      <c r="P174" t="s">
        <v>38</v>
      </c>
    </row>
    <row r="175" spans="1:16" x14ac:dyDescent="0.3">
      <c r="A175" t="s">
        <v>837</v>
      </c>
      <c r="B175" t="s">
        <v>838</v>
      </c>
      <c r="C175" t="s">
        <v>63</v>
      </c>
      <c r="D175" t="s">
        <v>839</v>
      </c>
      <c r="E175" t="s">
        <v>840</v>
      </c>
      <c r="F175">
        <v>75</v>
      </c>
      <c r="G175">
        <v>10</v>
      </c>
      <c r="H175">
        <v>68</v>
      </c>
      <c r="I175" t="s">
        <v>91</v>
      </c>
      <c r="J175" s="1">
        <v>45605</v>
      </c>
      <c r="K175" s="1">
        <v>45931</v>
      </c>
      <c r="L175" s="1">
        <v>46454</v>
      </c>
      <c r="M175" t="s">
        <v>841</v>
      </c>
      <c r="N175">
        <v>90</v>
      </c>
      <c r="O175">
        <v>42</v>
      </c>
      <c r="P175" t="s">
        <v>60</v>
      </c>
    </row>
    <row r="176" spans="1:16" x14ac:dyDescent="0.3">
      <c r="A176" t="s">
        <v>842</v>
      </c>
      <c r="B176" t="s">
        <v>321</v>
      </c>
      <c r="C176" t="s">
        <v>41</v>
      </c>
      <c r="D176" t="s">
        <v>843</v>
      </c>
      <c r="E176" t="s">
        <v>844</v>
      </c>
      <c r="F176">
        <v>75</v>
      </c>
      <c r="G176">
        <v>47</v>
      </c>
      <c r="H176">
        <v>33</v>
      </c>
      <c r="I176" t="s">
        <v>845</v>
      </c>
      <c r="J176" s="1" t="s">
        <v>1016</v>
      </c>
      <c r="K176" s="1">
        <v>45547</v>
      </c>
      <c r="L176" s="1">
        <v>46628</v>
      </c>
      <c r="M176" t="s">
        <v>846</v>
      </c>
      <c r="N176">
        <v>33</v>
      </c>
      <c r="O176">
        <v>12</v>
      </c>
      <c r="P176" t="s">
        <v>38</v>
      </c>
    </row>
    <row r="177" spans="1:16" x14ac:dyDescent="0.3">
      <c r="A177" t="s">
        <v>847</v>
      </c>
      <c r="B177" t="s">
        <v>447</v>
      </c>
      <c r="C177" t="s">
        <v>83</v>
      </c>
      <c r="D177" t="s">
        <v>848</v>
      </c>
      <c r="E177" t="s">
        <v>821</v>
      </c>
      <c r="F177">
        <v>29</v>
      </c>
      <c r="G177">
        <v>32</v>
      </c>
      <c r="H177">
        <v>26</v>
      </c>
      <c r="I177" t="s">
        <v>79</v>
      </c>
      <c r="J177" s="1" t="s">
        <v>950</v>
      </c>
      <c r="K177" s="1" t="s">
        <v>1006</v>
      </c>
      <c r="L177" s="1">
        <v>46092</v>
      </c>
      <c r="M177" t="s">
        <v>849</v>
      </c>
      <c r="N177">
        <v>64</v>
      </c>
      <c r="O177">
        <v>85</v>
      </c>
      <c r="P177" t="s">
        <v>38</v>
      </c>
    </row>
    <row r="178" spans="1:16" x14ac:dyDescent="0.3">
      <c r="A178" t="s">
        <v>850</v>
      </c>
      <c r="B178" t="s">
        <v>194</v>
      </c>
      <c r="C178" t="s">
        <v>112</v>
      </c>
      <c r="D178" t="s">
        <v>851</v>
      </c>
      <c r="E178" t="s">
        <v>852</v>
      </c>
      <c r="F178">
        <v>34</v>
      </c>
      <c r="G178">
        <v>55</v>
      </c>
      <c r="H178">
        <v>22</v>
      </c>
      <c r="I178" t="s">
        <v>196</v>
      </c>
      <c r="J178" s="1">
        <v>45606</v>
      </c>
      <c r="K178" s="1" t="s">
        <v>1083</v>
      </c>
      <c r="L178" s="1">
        <v>46347</v>
      </c>
      <c r="M178" t="s">
        <v>853</v>
      </c>
      <c r="N178">
        <v>77</v>
      </c>
      <c r="O178">
        <v>85</v>
      </c>
      <c r="P178" t="s">
        <v>60</v>
      </c>
    </row>
    <row r="179" spans="1:16" x14ac:dyDescent="0.3">
      <c r="A179" t="s">
        <v>854</v>
      </c>
      <c r="B179" t="s">
        <v>724</v>
      </c>
      <c r="C179" t="s">
        <v>41</v>
      </c>
      <c r="D179" t="s">
        <v>855</v>
      </c>
      <c r="E179" t="s">
        <v>856</v>
      </c>
      <c r="F179">
        <v>15</v>
      </c>
      <c r="G179">
        <v>66</v>
      </c>
      <c r="H179">
        <v>85</v>
      </c>
      <c r="I179" t="s">
        <v>140</v>
      </c>
      <c r="J179" s="1" t="s">
        <v>962</v>
      </c>
      <c r="K179" s="1">
        <v>45358</v>
      </c>
      <c r="L179" s="1">
        <v>46153</v>
      </c>
      <c r="M179" t="s">
        <v>857</v>
      </c>
      <c r="N179">
        <v>60</v>
      </c>
      <c r="O179">
        <v>40</v>
      </c>
      <c r="P179" t="s">
        <v>53</v>
      </c>
    </row>
    <row r="180" spans="1:16" x14ac:dyDescent="0.3">
      <c r="A180" t="s">
        <v>858</v>
      </c>
      <c r="B180" t="s">
        <v>859</v>
      </c>
      <c r="C180" t="s">
        <v>157</v>
      </c>
      <c r="D180" t="s">
        <v>860</v>
      </c>
      <c r="E180" t="s">
        <v>861</v>
      </c>
      <c r="F180">
        <v>88</v>
      </c>
      <c r="G180">
        <v>56</v>
      </c>
      <c r="H180">
        <v>81</v>
      </c>
      <c r="I180" t="s">
        <v>484</v>
      </c>
      <c r="J180" s="1">
        <v>45570</v>
      </c>
      <c r="K180" s="1">
        <v>45568</v>
      </c>
      <c r="L180" s="1">
        <v>46064</v>
      </c>
      <c r="M180" t="s">
        <v>862</v>
      </c>
      <c r="N180">
        <v>98</v>
      </c>
      <c r="O180">
        <v>86</v>
      </c>
      <c r="P180" t="s">
        <v>38</v>
      </c>
    </row>
    <row r="181" spans="1:16" x14ac:dyDescent="0.3">
      <c r="A181" t="s">
        <v>863</v>
      </c>
      <c r="B181" t="s">
        <v>772</v>
      </c>
      <c r="C181" t="s">
        <v>83</v>
      </c>
      <c r="D181" t="s">
        <v>864</v>
      </c>
      <c r="E181" t="s">
        <v>865</v>
      </c>
      <c r="F181">
        <v>40</v>
      </c>
      <c r="G181">
        <v>81</v>
      </c>
      <c r="H181">
        <v>40</v>
      </c>
      <c r="I181" t="s">
        <v>229</v>
      </c>
      <c r="J181" s="1">
        <v>45545</v>
      </c>
      <c r="K181" s="1" t="s">
        <v>997</v>
      </c>
      <c r="L181" s="1">
        <v>46686</v>
      </c>
      <c r="M181" t="s">
        <v>866</v>
      </c>
      <c r="N181">
        <v>40</v>
      </c>
      <c r="O181">
        <v>48</v>
      </c>
      <c r="P181" t="s">
        <v>53</v>
      </c>
    </row>
    <row r="182" spans="1:16" x14ac:dyDescent="0.3">
      <c r="A182" t="s">
        <v>867</v>
      </c>
      <c r="B182" t="s">
        <v>654</v>
      </c>
      <c r="C182" t="s">
        <v>76</v>
      </c>
      <c r="D182" t="s">
        <v>868</v>
      </c>
      <c r="E182" t="s">
        <v>869</v>
      </c>
      <c r="F182">
        <v>10</v>
      </c>
      <c r="G182">
        <v>86</v>
      </c>
      <c r="H182">
        <v>23</v>
      </c>
      <c r="I182" t="s">
        <v>484</v>
      </c>
      <c r="J182" s="1" t="s">
        <v>1083</v>
      </c>
      <c r="K182" s="1" t="s">
        <v>941</v>
      </c>
      <c r="L182" s="1">
        <v>46178</v>
      </c>
      <c r="M182" t="s">
        <v>870</v>
      </c>
      <c r="N182">
        <v>24</v>
      </c>
      <c r="O182">
        <v>52</v>
      </c>
      <c r="P182" t="s">
        <v>53</v>
      </c>
    </row>
    <row r="183" spans="1:16" x14ac:dyDescent="0.3">
      <c r="A183" t="s">
        <v>871</v>
      </c>
      <c r="B183" t="s">
        <v>40</v>
      </c>
      <c r="C183" t="s">
        <v>41</v>
      </c>
      <c r="D183" t="s">
        <v>872</v>
      </c>
      <c r="E183" t="s">
        <v>43</v>
      </c>
      <c r="F183">
        <v>21</v>
      </c>
      <c r="G183">
        <v>87</v>
      </c>
      <c r="H183">
        <v>12</v>
      </c>
      <c r="I183" t="s">
        <v>621</v>
      </c>
      <c r="J183" s="1" t="s">
        <v>1014</v>
      </c>
      <c r="K183" s="1">
        <v>45331</v>
      </c>
      <c r="L183" s="1">
        <v>46244</v>
      </c>
      <c r="M183" t="s">
        <v>873</v>
      </c>
      <c r="N183">
        <v>20</v>
      </c>
      <c r="O183">
        <v>38</v>
      </c>
      <c r="P183" t="s">
        <v>38</v>
      </c>
    </row>
    <row r="184" spans="1:16" x14ac:dyDescent="0.3">
      <c r="A184" t="s">
        <v>874</v>
      </c>
      <c r="B184" t="s">
        <v>156</v>
      </c>
      <c r="C184" t="s">
        <v>157</v>
      </c>
      <c r="D184" t="s">
        <v>875</v>
      </c>
      <c r="E184" t="s">
        <v>876</v>
      </c>
      <c r="F184">
        <v>75</v>
      </c>
      <c r="G184">
        <v>25</v>
      </c>
      <c r="H184">
        <v>99</v>
      </c>
      <c r="I184" t="s">
        <v>160</v>
      </c>
      <c r="J184" s="1" t="s">
        <v>1028</v>
      </c>
      <c r="K184" s="1" t="s">
        <v>966</v>
      </c>
      <c r="L184" s="1">
        <v>46268</v>
      </c>
      <c r="M184" t="s">
        <v>877</v>
      </c>
      <c r="N184">
        <v>89</v>
      </c>
      <c r="O184">
        <v>42</v>
      </c>
      <c r="P184" t="s">
        <v>60</v>
      </c>
    </row>
    <row r="185" spans="1:16" x14ac:dyDescent="0.3">
      <c r="A185" t="s">
        <v>878</v>
      </c>
      <c r="B185" t="s">
        <v>577</v>
      </c>
      <c r="C185" t="s">
        <v>157</v>
      </c>
      <c r="D185" t="s">
        <v>879</v>
      </c>
      <c r="E185" t="s">
        <v>880</v>
      </c>
      <c r="F185">
        <v>56</v>
      </c>
      <c r="G185">
        <v>50</v>
      </c>
      <c r="H185">
        <v>80</v>
      </c>
      <c r="I185" t="s">
        <v>140</v>
      </c>
      <c r="J185" s="1" t="s">
        <v>983</v>
      </c>
      <c r="K185" s="1">
        <v>45629</v>
      </c>
      <c r="L185" s="1">
        <v>45874</v>
      </c>
      <c r="M185" t="s">
        <v>881</v>
      </c>
      <c r="N185">
        <v>99</v>
      </c>
      <c r="O185">
        <v>5</v>
      </c>
      <c r="P185" t="s">
        <v>38</v>
      </c>
    </row>
    <row r="186" spans="1:16" x14ac:dyDescent="0.3">
      <c r="A186" t="s">
        <v>882</v>
      </c>
      <c r="B186" t="s">
        <v>111</v>
      </c>
      <c r="C186" t="s">
        <v>112</v>
      </c>
      <c r="D186" t="s">
        <v>883</v>
      </c>
      <c r="E186" t="s">
        <v>884</v>
      </c>
      <c r="F186">
        <v>69</v>
      </c>
      <c r="G186">
        <v>65</v>
      </c>
      <c r="H186">
        <v>91</v>
      </c>
      <c r="I186" t="s">
        <v>91</v>
      </c>
      <c r="J186" s="1">
        <v>45419</v>
      </c>
      <c r="K186" s="1" t="s">
        <v>1064</v>
      </c>
      <c r="L186" s="1">
        <v>46458</v>
      </c>
      <c r="M186" t="s">
        <v>885</v>
      </c>
      <c r="N186">
        <v>98</v>
      </c>
      <c r="O186">
        <v>50</v>
      </c>
      <c r="P186" t="s">
        <v>53</v>
      </c>
    </row>
    <row r="187" spans="1:16" x14ac:dyDescent="0.3">
      <c r="A187" t="s">
        <v>886</v>
      </c>
      <c r="B187" t="s">
        <v>887</v>
      </c>
      <c r="C187" t="s">
        <v>31</v>
      </c>
      <c r="D187" t="s">
        <v>888</v>
      </c>
      <c r="E187" t="s">
        <v>889</v>
      </c>
      <c r="F187">
        <v>56</v>
      </c>
      <c r="G187">
        <v>53</v>
      </c>
      <c r="H187">
        <v>77</v>
      </c>
      <c r="I187" t="s">
        <v>35</v>
      </c>
      <c r="J187" s="1">
        <v>45633</v>
      </c>
      <c r="K187" s="1" t="s">
        <v>1051</v>
      </c>
      <c r="L187" s="1">
        <v>46744</v>
      </c>
      <c r="M187" t="s">
        <v>890</v>
      </c>
      <c r="N187">
        <v>69</v>
      </c>
      <c r="O187">
        <v>69</v>
      </c>
      <c r="P187" t="s">
        <v>60</v>
      </c>
    </row>
    <row r="188" spans="1:16" x14ac:dyDescent="0.3">
      <c r="A188" t="s">
        <v>891</v>
      </c>
      <c r="B188" t="s">
        <v>105</v>
      </c>
      <c r="C188" t="s">
        <v>31</v>
      </c>
      <c r="D188" t="s">
        <v>892</v>
      </c>
      <c r="E188" t="s">
        <v>385</v>
      </c>
      <c r="F188">
        <v>24</v>
      </c>
      <c r="G188">
        <v>69</v>
      </c>
      <c r="H188">
        <v>2</v>
      </c>
      <c r="I188" t="s">
        <v>108</v>
      </c>
      <c r="J188" s="1">
        <v>45422</v>
      </c>
      <c r="K188" s="1" t="s">
        <v>993</v>
      </c>
      <c r="L188" s="1">
        <v>45877</v>
      </c>
      <c r="M188" t="s">
        <v>893</v>
      </c>
      <c r="N188">
        <v>20</v>
      </c>
      <c r="O188">
        <v>20</v>
      </c>
      <c r="P188" t="s">
        <v>53</v>
      </c>
    </row>
    <row r="189" spans="1:16" x14ac:dyDescent="0.3">
      <c r="A189" t="s">
        <v>894</v>
      </c>
      <c r="B189" t="s">
        <v>299</v>
      </c>
      <c r="C189" t="s">
        <v>112</v>
      </c>
      <c r="D189" t="s">
        <v>895</v>
      </c>
      <c r="E189" t="s">
        <v>90</v>
      </c>
      <c r="F189">
        <v>30</v>
      </c>
      <c r="G189">
        <v>85</v>
      </c>
      <c r="H189">
        <v>21</v>
      </c>
      <c r="I189" t="s">
        <v>35</v>
      </c>
      <c r="J189" s="1" t="s">
        <v>970</v>
      </c>
      <c r="K189" s="1" t="s">
        <v>1065</v>
      </c>
      <c r="L189" s="1">
        <v>46579</v>
      </c>
      <c r="M189" t="s">
        <v>896</v>
      </c>
      <c r="N189">
        <v>32</v>
      </c>
      <c r="O189">
        <v>83</v>
      </c>
      <c r="P189" t="s">
        <v>38</v>
      </c>
    </row>
    <row r="190" spans="1:16" x14ac:dyDescent="0.3">
      <c r="A190" t="s">
        <v>897</v>
      </c>
      <c r="B190" t="s">
        <v>373</v>
      </c>
      <c r="C190" t="s">
        <v>41</v>
      </c>
      <c r="D190" t="s">
        <v>898</v>
      </c>
      <c r="E190" t="s">
        <v>899</v>
      </c>
      <c r="F190">
        <v>36</v>
      </c>
      <c r="G190">
        <v>90</v>
      </c>
      <c r="H190">
        <v>57</v>
      </c>
      <c r="I190" t="s">
        <v>376</v>
      </c>
      <c r="J190" s="1">
        <v>45608</v>
      </c>
      <c r="K190" s="1">
        <v>45481</v>
      </c>
      <c r="L190" s="1">
        <v>46493</v>
      </c>
      <c r="M190" t="s">
        <v>900</v>
      </c>
      <c r="N190">
        <v>35</v>
      </c>
      <c r="O190">
        <v>68</v>
      </c>
      <c r="P190" t="s">
        <v>53</v>
      </c>
    </row>
    <row r="191" spans="1:16" x14ac:dyDescent="0.3">
      <c r="A191" t="s">
        <v>901</v>
      </c>
      <c r="B191" t="s">
        <v>317</v>
      </c>
      <c r="C191" t="s">
        <v>112</v>
      </c>
      <c r="D191" t="s">
        <v>902</v>
      </c>
      <c r="E191" t="s">
        <v>903</v>
      </c>
      <c r="F191">
        <v>93</v>
      </c>
      <c r="G191">
        <v>76</v>
      </c>
      <c r="H191">
        <v>82</v>
      </c>
      <c r="I191" t="s">
        <v>79</v>
      </c>
      <c r="J191" s="1" t="s">
        <v>1074</v>
      </c>
      <c r="K191" s="1" t="s">
        <v>1019</v>
      </c>
      <c r="L191" s="1">
        <v>46656</v>
      </c>
      <c r="M191" t="s">
        <v>904</v>
      </c>
      <c r="N191">
        <v>76</v>
      </c>
      <c r="O191">
        <v>51</v>
      </c>
      <c r="P191" t="s">
        <v>53</v>
      </c>
    </row>
    <row r="192" spans="1:16" x14ac:dyDescent="0.3">
      <c r="A192" t="s">
        <v>905</v>
      </c>
      <c r="B192" t="s">
        <v>383</v>
      </c>
      <c r="C192" t="s">
        <v>83</v>
      </c>
      <c r="D192" t="s">
        <v>906</v>
      </c>
      <c r="E192" t="s">
        <v>907</v>
      </c>
      <c r="F192">
        <v>96</v>
      </c>
      <c r="G192">
        <v>38</v>
      </c>
      <c r="H192">
        <v>17</v>
      </c>
      <c r="I192" t="s">
        <v>129</v>
      </c>
      <c r="J192" s="1" t="s">
        <v>994</v>
      </c>
      <c r="K192" s="1">
        <v>45301</v>
      </c>
      <c r="L192" s="1">
        <v>46678</v>
      </c>
      <c r="M192" t="s">
        <v>908</v>
      </c>
      <c r="N192">
        <v>72</v>
      </c>
      <c r="O192">
        <v>84</v>
      </c>
      <c r="P192" t="s">
        <v>60</v>
      </c>
    </row>
    <row r="193" spans="1:16" x14ac:dyDescent="0.3">
      <c r="A193" t="s">
        <v>909</v>
      </c>
      <c r="B193" t="s">
        <v>476</v>
      </c>
      <c r="C193" t="s">
        <v>76</v>
      </c>
      <c r="D193" t="s">
        <v>910</v>
      </c>
      <c r="E193" t="s">
        <v>660</v>
      </c>
      <c r="F193">
        <v>60</v>
      </c>
      <c r="G193">
        <v>88</v>
      </c>
      <c r="H193">
        <v>65</v>
      </c>
      <c r="I193" t="s">
        <v>66</v>
      </c>
      <c r="J193" s="1" t="s">
        <v>1026</v>
      </c>
      <c r="K193" s="1" t="s">
        <v>960</v>
      </c>
      <c r="L193" s="1">
        <v>46098</v>
      </c>
      <c r="M193" t="s">
        <v>911</v>
      </c>
      <c r="N193">
        <v>94</v>
      </c>
      <c r="O193">
        <v>15</v>
      </c>
      <c r="P193" t="s">
        <v>60</v>
      </c>
    </row>
    <row r="194" spans="1:16" x14ac:dyDescent="0.3">
      <c r="A194" t="s">
        <v>912</v>
      </c>
      <c r="B194" t="s">
        <v>663</v>
      </c>
      <c r="C194" t="s">
        <v>83</v>
      </c>
      <c r="D194" t="s">
        <v>913</v>
      </c>
      <c r="E194" t="s">
        <v>714</v>
      </c>
      <c r="F194">
        <v>97</v>
      </c>
      <c r="G194">
        <v>77</v>
      </c>
      <c r="H194">
        <v>13</v>
      </c>
      <c r="I194" t="s">
        <v>129</v>
      </c>
      <c r="J194" s="1">
        <v>45607</v>
      </c>
      <c r="K194" s="1" t="s">
        <v>1075</v>
      </c>
      <c r="L194" s="1">
        <v>46055</v>
      </c>
      <c r="M194" t="s">
        <v>914</v>
      </c>
      <c r="N194">
        <v>43</v>
      </c>
      <c r="O194">
        <v>40</v>
      </c>
      <c r="P194" t="s">
        <v>53</v>
      </c>
    </row>
    <row r="195" spans="1:16" x14ac:dyDescent="0.3">
      <c r="A195" t="s">
        <v>915</v>
      </c>
      <c r="B195" t="s">
        <v>487</v>
      </c>
      <c r="C195" t="s">
        <v>112</v>
      </c>
      <c r="D195" t="s">
        <v>916</v>
      </c>
      <c r="E195" t="s">
        <v>917</v>
      </c>
      <c r="F195">
        <v>11</v>
      </c>
      <c r="G195">
        <v>6</v>
      </c>
      <c r="H195">
        <v>100</v>
      </c>
      <c r="I195" t="s">
        <v>196</v>
      </c>
      <c r="J195" s="1">
        <v>45415</v>
      </c>
      <c r="K195" s="1" t="s">
        <v>1056</v>
      </c>
      <c r="L195" s="1">
        <v>46064</v>
      </c>
      <c r="M195" t="s">
        <v>918</v>
      </c>
      <c r="N195">
        <v>88</v>
      </c>
      <c r="O195">
        <v>24</v>
      </c>
      <c r="P195" t="s">
        <v>38</v>
      </c>
    </row>
    <row r="196" spans="1:16" x14ac:dyDescent="0.3">
      <c r="A196" t="s">
        <v>919</v>
      </c>
      <c r="B196" t="s">
        <v>592</v>
      </c>
      <c r="C196" t="s">
        <v>63</v>
      </c>
      <c r="D196" t="s">
        <v>920</v>
      </c>
      <c r="E196" t="s">
        <v>217</v>
      </c>
      <c r="F196">
        <v>14</v>
      </c>
      <c r="G196">
        <v>66</v>
      </c>
      <c r="H196">
        <v>1</v>
      </c>
      <c r="I196" t="s">
        <v>51</v>
      </c>
      <c r="J196" s="1" t="s">
        <v>1094</v>
      </c>
      <c r="K196" s="1" t="s">
        <v>1042</v>
      </c>
      <c r="L196" s="1">
        <v>45549</v>
      </c>
      <c r="M196" t="s">
        <v>921</v>
      </c>
      <c r="N196">
        <v>86</v>
      </c>
      <c r="O196">
        <v>15</v>
      </c>
      <c r="P196" t="s">
        <v>53</v>
      </c>
    </row>
    <row r="197" spans="1:16" x14ac:dyDescent="0.3">
      <c r="A197" t="s">
        <v>922</v>
      </c>
      <c r="B197" t="s">
        <v>923</v>
      </c>
      <c r="C197" t="s">
        <v>76</v>
      </c>
      <c r="D197" t="s">
        <v>924</v>
      </c>
      <c r="E197" t="s">
        <v>745</v>
      </c>
      <c r="F197">
        <v>88</v>
      </c>
      <c r="G197">
        <v>100</v>
      </c>
      <c r="H197">
        <v>17</v>
      </c>
      <c r="I197" t="s">
        <v>79</v>
      </c>
      <c r="J197" s="1">
        <v>45608</v>
      </c>
      <c r="K197" s="1" t="s">
        <v>1079</v>
      </c>
      <c r="L197" s="1">
        <v>46314</v>
      </c>
      <c r="M197" t="s">
        <v>925</v>
      </c>
      <c r="N197">
        <v>25</v>
      </c>
      <c r="O197">
        <v>28</v>
      </c>
      <c r="P197" t="s">
        <v>38</v>
      </c>
    </row>
    <row r="198" spans="1:16" x14ac:dyDescent="0.3">
      <c r="A198" t="s">
        <v>926</v>
      </c>
      <c r="B198" t="s">
        <v>509</v>
      </c>
      <c r="C198" t="s">
        <v>31</v>
      </c>
      <c r="D198" t="s">
        <v>927</v>
      </c>
      <c r="E198" t="s">
        <v>159</v>
      </c>
      <c r="F198">
        <v>24</v>
      </c>
      <c r="G198">
        <v>15</v>
      </c>
      <c r="H198">
        <v>6</v>
      </c>
      <c r="I198" t="s">
        <v>512</v>
      </c>
      <c r="J198" s="1" t="s">
        <v>1076</v>
      </c>
      <c r="K198" s="1" t="s">
        <v>1018</v>
      </c>
      <c r="L198" s="1">
        <v>46163</v>
      </c>
      <c r="M198" t="s">
        <v>928</v>
      </c>
      <c r="N198">
        <v>35</v>
      </c>
      <c r="O198">
        <v>4</v>
      </c>
      <c r="P198" t="s">
        <v>38</v>
      </c>
    </row>
    <row r="199" spans="1:16" x14ac:dyDescent="0.3">
      <c r="A199" t="s">
        <v>929</v>
      </c>
      <c r="B199" t="s">
        <v>226</v>
      </c>
      <c r="C199" t="s">
        <v>157</v>
      </c>
      <c r="D199" t="s">
        <v>930</v>
      </c>
      <c r="E199" t="s">
        <v>931</v>
      </c>
      <c r="F199">
        <v>93</v>
      </c>
      <c r="G199">
        <v>62</v>
      </c>
      <c r="H199">
        <v>65</v>
      </c>
      <c r="I199" t="s">
        <v>229</v>
      </c>
      <c r="J199" s="1">
        <v>45541</v>
      </c>
      <c r="K199" s="1" t="s">
        <v>996</v>
      </c>
      <c r="L199" s="1">
        <v>45758</v>
      </c>
      <c r="M199" t="s">
        <v>932</v>
      </c>
      <c r="N199">
        <v>78</v>
      </c>
      <c r="O199">
        <v>87</v>
      </c>
      <c r="P199" t="s">
        <v>60</v>
      </c>
    </row>
    <row r="200" spans="1:16" x14ac:dyDescent="0.3">
      <c r="A200" t="s">
        <v>933</v>
      </c>
      <c r="B200" t="s">
        <v>47</v>
      </c>
      <c r="C200" t="s">
        <v>31</v>
      </c>
      <c r="D200" t="s">
        <v>934</v>
      </c>
      <c r="E200" t="s">
        <v>139</v>
      </c>
      <c r="F200">
        <v>68</v>
      </c>
      <c r="G200">
        <v>68</v>
      </c>
      <c r="H200">
        <v>97</v>
      </c>
      <c r="I200" t="s">
        <v>51</v>
      </c>
      <c r="J200" s="1">
        <v>45511</v>
      </c>
      <c r="K200" s="1" t="s">
        <v>1087</v>
      </c>
      <c r="L200" s="1">
        <v>45827</v>
      </c>
      <c r="M200" t="s">
        <v>935</v>
      </c>
      <c r="N200">
        <v>37</v>
      </c>
      <c r="O200">
        <v>31</v>
      </c>
      <c r="P200" t="s">
        <v>38</v>
      </c>
    </row>
    <row r="201" spans="1:16" x14ac:dyDescent="0.3">
      <c r="A201" t="s">
        <v>936</v>
      </c>
      <c r="B201" t="s">
        <v>111</v>
      </c>
      <c r="C201" t="s">
        <v>112</v>
      </c>
      <c r="D201" t="s">
        <v>937</v>
      </c>
      <c r="E201" t="s">
        <v>856</v>
      </c>
      <c r="F201">
        <v>28</v>
      </c>
      <c r="G201">
        <v>94</v>
      </c>
      <c r="H201">
        <v>80</v>
      </c>
      <c r="I201" t="s">
        <v>938</v>
      </c>
      <c r="J201" s="1" t="s">
        <v>995</v>
      </c>
      <c r="K201" s="1" t="s">
        <v>1061</v>
      </c>
      <c r="L201" s="1">
        <v>45679</v>
      </c>
      <c r="M201" t="s">
        <v>939</v>
      </c>
      <c r="N201">
        <v>31</v>
      </c>
      <c r="O201">
        <v>1</v>
      </c>
      <c r="P201"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022F-6EAC-4B0A-8CA6-77FF1EF94F3F}">
  <sheetPr codeName="Sheet1"/>
  <dimension ref="A1:AD975"/>
  <sheetViews>
    <sheetView tabSelected="1" topLeftCell="O1" workbookViewId="0">
      <selection activeCell="X2" sqref="X2"/>
    </sheetView>
  </sheetViews>
  <sheetFormatPr defaultRowHeight="14.4" x14ac:dyDescent="0.3"/>
  <cols>
    <col min="1" max="1" width="12.33203125" customWidth="1"/>
    <col min="2" max="2" width="15.5546875" customWidth="1"/>
    <col min="3" max="3" width="21.21875" customWidth="1"/>
    <col min="4" max="4" width="20.21875" customWidth="1"/>
    <col min="5" max="5" width="23" customWidth="1"/>
    <col min="6" max="6" width="12.5546875" customWidth="1"/>
    <col min="7" max="7" width="15.77734375" customWidth="1"/>
    <col min="8" max="8" width="21.44140625" customWidth="1"/>
    <col min="9" max="9" width="15.88671875" style="4" customWidth="1"/>
    <col min="10" max="10" width="14.88671875" customWidth="1"/>
    <col min="11" max="11" width="17.88671875" customWidth="1"/>
    <col min="12" max="12" width="13.77734375" customWidth="1"/>
    <col min="13" max="13" width="11.5546875" customWidth="1"/>
    <col min="14" max="14" width="17.21875" customWidth="1"/>
    <col min="15" max="15" width="15.33203125" style="3" customWidth="1"/>
    <col min="16" max="16" width="16.88671875" style="3" customWidth="1"/>
    <col min="17" max="17" width="16.21875" style="3" customWidth="1"/>
    <col min="18" max="18" width="12.33203125" customWidth="1"/>
    <col min="19" max="19" width="20.6640625" customWidth="1"/>
    <col min="20" max="20" width="14.6640625" customWidth="1"/>
    <col min="21" max="21" width="16.88671875" customWidth="1"/>
    <col min="22" max="22" width="13.44140625" customWidth="1"/>
    <col min="23" max="23" width="22.109375" customWidth="1"/>
    <col min="24" max="24" width="24.77734375" customWidth="1"/>
    <col min="25" max="25" width="16.77734375" customWidth="1"/>
    <col min="26" max="26" width="18.44140625" style="4" customWidth="1"/>
    <col min="27" max="27" width="17.6640625" customWidth="1"/>
    <col min="28" max="28" width="17.21875" customWidth="1"/>
    <col min="29" max="29" width="22.44140625" customWidth="1"/>
    <col min="30" max="30" width="16" customWidth="1"/>
  </cols>
  <sheetData>
    <row r="1" spans="1:30" x14ac:dyDescent="0.3">
      <c r="A1" t="s">
        <v>0</v>
      </c>
      <c r="B1" t="s">
        <v>1</v>
      </c>
      <c r="C1" t="s">
        <v>2</v>
      </c>
      <c r="D1" t="s">
        <v>3</v>
      </c>
      <c r="E1" t="s">
        <v>4</v>
      </c>
      <c r="F1" t="s">
        <v>5</v>
      </c>
      <c r="G1" t="s">
        <v>6</v>
      </c>
      <c r="H1" t="s">
        <v>7</v>
      </c>
      <c r="I1" s="4" t="s">
        <v>8</v>
      </c>
      <c r="J1" t="s">
        <v>9</v>
      </c>
      <c r="K1" t="s">
        <v>10</v>
      </c>
      <c r="L1" t="s">
        <v>11</v>
      </c>
      <c r="M1" t="s">
        <v>12</v>
      </c>
      <c r="N1" t="s">
        <v>13</v>
      </c>
      <c r="O1" s="3" t="s">
        <v>14</v>
      </c>
      <c r="P1" s="3" t="s">
        <v>15</v>
      </c>
      <c r="Q1" s="3" t="s">
        <v>16</v>
      </c>
      <c r="R1" t="s">
        <v>17</v>
      </c>
      <c r="S1" t="s">
        <v>18</v>
      </c>
      <c r="T1" t="s">
        <v>19</v>
      </c>
      <c r="U1" t="s">
        <v>1096</v>
      </c>
      <c r="V1" t="s">
        <v>21</v>
      </c>
      <c r="W1" t="s">
        <v>22</v>
      </c>
      <c r="X1" t="s">
        <v>23</v>
      </c>
      <c r="Y1" t="s">
        <v>24</v>
      </c>
      <c r="Z1" s="4" t="s">
        <v>1104</v>
      </c>
      <c r="AA1" t="s">
        <v>25</v>
      </c>
      <c r="AB1" t="s">
        <v>26</v>
      </c>
      <c r="AC1" t="s">
        <v>27</v>
      </c>
      <c r="AD1" t="s">
        <v>28</v>
      </c>
    </row>
    <row r="2" spans="1:30" x14ac:dyDescent="0.3">
      <c r="A2" t="str">
        <f>Raw_Data!A2</f>
        <v>29-205-1132</v>
      </c>
      <c r="B2" t="s">
        <v>30</v>
      </c>
      <c r="C2" t="str">
        <f>TRIM(PROPER(Raw_Data!B2))</f>
        <v>Sushi Rice</v>
      </c>
      <c r="D2" t="s">
        <v>31</v>
      </c>
      <c r="E2" t="str">
        <f>TRIM(PROPER(Raw_Data!C2))</f>
        <v>Grains &amp; Pulses</v>
      </c>
      <c r="F2" t="s">
        <v>32</v>
      </c>
      <c r="G2" t="s">
        <v>33</v>
      </c>
      <c r="H2" t="str">
        <f>TRIM(PROPER(Raw_Data!E2))</f>
        <v>Jaxnation</v>
      </c>
      <c r="I2" s="4">
        <v>22</v>
      </c>
      <c r="J2">
        <v>72</v>
      </c>
      <c r="K2">
        <f>MAX(0,(J2*2)-I2)</f>
        <v>122</v>
      </c>
      <c r="L2" t="s">
        <v>34</v>
      </c>
      <c r="M2" t="s">
        <v>35</v>
      </c>
      <c r="N2">
        <f>VALUE(SUBSTITUTE(Raw_Data!I2,"$",""))</f>
        <v>4.5</v>
      </c>
      <c r="O2" s="3">
        <v>45520</v>
      </c>
      <c r="P2" s="3">
        <v>45472</v>
      </c>
      <c r="Q2" s="3">
        <f>Raw_Data!L2</f>
        <v>46354</v>
      </c>
      <c r="R2" t="str">
        <f ca="1">IF(Q2&lt;TODAY(),"Expired",
    IF(Q2&lt;=TODAY()+30,"High",
        IF(Q2&lt;=TODAY()+90,"Medium","Low")
    )
)</f>
        <v>Low</v>
      </c>
      <c r="S2" t="s">
        <v>37</v>
      </c>
      <c r="T2">
        <v>32</v>
      </c>
      <c r="U2">
        <f>I2 * N2</f>
        <v>99</v>
      </c>
      <c r="V2" t="s">
        <v>38</v>
      </c>
      <c r="W2">
        <f>I2 * N2</f>
        <v>99</v>
      </c>
      <c r="X2">
        <f>T2 * N2</f>
        <v>144</v>
      </c>
      <c r="Y2" t="str">
        <f>IF(T2=0,"No Sales",
IF(T2/I2&gt;=1,"Fast Moving","Slow Moving"))</f>
        <v>Fast Moving</v>
      </c>
      <c r="Z2" s="4">
        <f t="shared" ref="Z2:Z33" ca="1" si="0">Q2-TODAY()</f>
        <v>325</v>
      </c>
      <c r="AA2" t="str">
        <f ca="1">IF(Q2&lt;TODAY(),"Expired",
IF(Q2-TODAY()&lt;=7,"Critical",
IF(Q2-TODAY()&lt;=30,"Expiring Soon","Safe")))</f>
        <v>Safe</v>
      </c>
      <c r="AB2" t="str">
        <f>IF(I2&lt;J2,"Low Stock","Sufficient")</f>
        <v>Low Stock</v>
      </c>
      <c r="AC2">
        <f>K2 * N2</f>
        <v>549</v>
      </c>
      <c r="AD2" t="str">
        <f ca="1">IF(AND(AA2="Critical",AB2="Low Stock"),"High Risk",
IF(AA2="Expired","Loss",
IF(AA2="Expiring Soon","Discount Soon",
IF(AB2="Low Stock","Reorder Needed","Healthy"))))</f>
        <v>Reorder Needed</v>
      </c>
    </row>
    <row r="3" spans="1:30" x14ac:dyDescent="0.3">
      <c r="A3" t="str">
        <f>Raw_Data!A3</f>
        <v>40-681-9981</v>
      </c>
      <c r="B3" t="s">
        <v>40</v>
      </c>
      <c r="C3" t="str">
        <f>TRIM(PROPER(Raw_Data!B3))</f>
        <v>Arabica Coffee</v>
      </c>
      <c r="D3" t="s">
        <v>41</v>
      </c>
      <c r="E3" t="str">
        <f>TRIM(PROPER(Raw_Data!C3))</f>
        <v>Beverages</v>
      </c>
      <c r="F3" t="s">
        <v>42</v>
      </c>
      <c r="G3" t="s">
        <v>43</v>
      </c>
      <c r="H3" t="str">
        <f>TRIM(PROPER(Raw_Data!E3))</f>
        <v>Feedmix</v>
      </c>
      <c r="I3" s="4">
        <v>45</v>
      </c>
      <c r="J3">
        <v>77</v>
      </c>
      <c r="K3">
        <f t="shared" ref="K3:K66" si="1">MAX(0,(J3*2)-I3)</f>
        <v>109</v>
      </c>
      <c r="L3" t="s">
        <v>34</v>
      </c>
      <c r="M3" t="s">
        <v>44</v>
      </c>
      <c r="N3">
        <f>VALUE(SUBSTITUTE(Raw_Data!I3,"$",""))</f>
        <v>20</v>
      </c>
      <c r="O3" s="3">
        <v>45302</v>
      </c>
      <c r="P3" s="3">
        <v>45441</v>
      </c>
      <c r="Q3" s="3">
        <f>Raw_Data!L3</f>
        <v>45664</v>
      </c>
      <c r="R3" t="str">
        <f t="shared" ref="R3:R66" ca="1" si="2">IF(Q3&lt;TODAY(),"Expired",
    IF(Q3&lt;=TODAY()+30,"High",
        IF(Q3&lt;=TODAY()+90,"Medium","Low")
    )
)</f>
        <v>Expired</v>
      </c>
      <c r="S3" t="s">
        <v>45</v>
      </c>
      <c r="T3">
        <v>85</v>
      </c>
      <c r="U3">
        <f t="shared" ref="U3:U66" si="3">I3 * N3</f>
        <v>900</v>
      </c>
      <c r="V3" t="s">
        <v>38</v>
      </c>
      <c r="W3">
        <f t="shared" ref="W3:W66" si="4">I3 * N3</f>
        <v>900</v>
      </c>
      <c r="X3">
        <f t="shared" ref="X3:X66" si="5">T3 * N3</f>
        <v>1700</v>
      </c>
      <c r="Y3" t="str">
        <f t="shared" ref="Y3:Y66" si="6">IF(T3=0,"No Sales",
IF(T3/I3&gt;=1,"Fast Moving","Slow Moving"))</f>
        <v>Fast Moving</v>
      </c>
      <c r="Z3" s="4">
        <f ca="1">Q3-TODAY()</f>
        <v>-365</v>
      </c>
      <c r="AA3" t="str">
        <f ca="1">IF(Q3&lt;TODAY(),"Expired",
IF(Q3-TODAY()&lt;=7,"Critical",
IF(Q3-TODAY()&lt;=30,"Expiring Soon","Safe")))</f>
        <v>Expired</v>
      </c>
      <c r="AB3" t="str">
        <f t="shared" ref="AB3:AB66" si="7">IF(I3&lt;J3,"Low Stock","Sufficient")</f>
        <v>Low Stock</v>
      </c>
      <c r="AC3">
        <f t="shared" ref="AC3:AC66" si="8">K3 * N3</f>
        <v>2180</v>
      </c>
      <c r="AD3" t="str">
        <f t="shared" ref="AD3:AD66" ca="1" si="9">IF(AND(AA3="Critical",AB3="Low Stock"),"High Risk",
IF(AA3="Expired","Loss",
IF(AA3="Expiring Soon","Discount Soon",
IF(AB3="Low Stock","Reorder Needed","Healthy"))))</f>
        <v>Loss</v>
      </c>
    </row>
    <row r="4" spans="1:30" x14ac:dyDescent="0.3">
      <c r="A4" t="str">
        <f>Raw_Data!A4</f>
        <v>06-955-3428</v>
      </c>
      <c r="B4" t="s">
        <v>47</v>
      </c>
      <c r="C4" t="str">
        <f>TRIM(PROPER(Raw_Data!B4))</f>
        <v>Black Rice</v>
      </c>
      <c r="D4" t="s">
        <v>31</v>
      </c>
      <c r="E4" t="str">
        <f>TRIM(PROPER(Raw_Data!C4))</f>
        <v>Grains &amp; Pulses</v>
      </c>
      <c r="F4" t="s">
        <v>48</v>
      </c>
      <c r="G4" t="s">
        <v>49</v>
      </c>
      <c r="H4" t="str">
        <f>TRIM(PROPER(Raw_Data!E4))</f>
        <v>Vinder</v>
      </c>
      <c r="I4" s="4">
        <v>30</v>
      </c>
      <c r="J4">
        <v>38</v>
      </c>
      <c r="K4">
        <f t="shared" si="1"/>
        <v>46</v>
      </c>
      <c r="L4" t="s">
        <v>50</v>
      </c>
      <c r="M4" t="s">
        <v>51</v>
      </c>
      <c r="N4">
        <f>VALUE(SUBSTITUTE(Raw_Data!I4,"$",""))</f>
        <v>6</v>
      </c>
      <c r="O4" s="3">
        <v>45359</v>
      </c>
      <c r="P4" s="3">
        <v>45571</v>
      </c>
      <c r="Q4" s="3">
        <f>Raw_Data!L4</f>
        <v>46674</v>
      </c>
      <c r="R4" t="str">
        <f t="shared" ca="1" si="2"/>
        <v>Low</v>
      </c>
      <c r="S4" t="s">
        <v>52</v>
      </c>
      <c r="T4">
        <v>31</v>
      </c>
      <c r="U4">
        <f>I4 * N4</f>
        <v>180</v>
      </c>
      <c r="V4" t="s">
        <v>53</v>
      </c>
      <c r="W4">
        <f t="shared" si="4"/>
        <v>180</v>
      </c>
      <c r="X4">
        <f t="shared" si="5"/>
        <v>186</v>
      </c>
      <c r="Y4" t="str">
        <f t="shared" si="6"/>
        <v>Fast Moving</v>
      </c>
      <c r="Z4" s="4">
        <f t="shared" ca="1" si="0"/>
        <v>645</v>
      </c>
      <c r="AA4" t="str">
        <f t="shared" ref="AA4:AA66" ca="1" si="10">IF(Q4&lt;TODAY(),"Expired",
IF(Q4-TODAY()&lt;=7,"Critical",
IF(Q4-TODAY()&lt;=30,"Expiring Soon","Safe")))</f>
        <v>Safe</v>
      </c>
      <c r="AB4" t="str">
        <f t="shared" si="7"/>
        <v>Low Stock</v>
      </c>
      <c r="AC4">
        <f t="shared" si="8"/>
        <v>276</v>
      </c>
      <c r="AD4" t="str">
        <f t="shared" ca="1" si="9"/>
        <v>Reorder Needed</v>
      </c>
    </row>
    <row r="5" spans="1:30" x14ac:dyDescent="0.3">
      <c r="A5" t="str">
        <f>Raw_Data!A5</f>
        <v>71-594-6552</v>
      </c>
      <c r="B5" t="s">
        <v>55</v>
      </c>
      <c r="C5" t="str">
        <f>TRIM(PROPER(Raw_Data!B5))</f>
        <v>Long Grain Rice</v>
      </c>
      <c r="D5" t="s">
        <v>31</v>
      </c>
      <c r="E5" t="str">
        <f>TRIM(PROPER(Raw_Data!C5))</f>
        <v>Grains &amp; Pulses</v>
      </c>
      <c r="F5" t="s">
        <v>56</v>
      </c>
      <c r="G5" t="s">
        <v>57</v>
      </c>
      <c r="H5" t="str">
        <f>TRIM(PROPER(Raw_Data!E5))</f>
        <v>Brightbean</v>
      </c>
      <c r="I5" s="4">
        <v>12</v>
      </c>
      <c r="J5">
        <v>59</v>
      </c>
      <c r="K5">
        <f t="shared" si="1"/>
        <v>106</v>
      </c>
      <c r="L5" t="s">
        <v>50</v>
      </c>
      <c r="M5" t="s">
        <v>58</v>
      </c>
      <c r="N5">
        <f>VALUE(SUBSTITUTE(Raw_Data!I5,"$",""))</f>
        <v>1.5</v>
      </c>
      <c r="O5" s="3">
        <v>45516</v>
      </c>
      <c r="P5" s="3">
        <v>45707</v>
      </c>
      <c r="Q5" s="3">
        <f>Raw_Data!L5</f>
        <v>45731</v>
      </c>
      <c r="R5" t="str">
        <f t="shared" ca="1" si="2"/>
        <v>Expired</v>
      </c>
      <c r="S5" t="s">
        <v>59</v>
      </c>
      <c r="T5">
        <v>95</v>
      </c>
      <c r="U5">
        <f t="shared" si="3"/>
        <v>18</v>
      </c>
      <c r="V5" t="s">
        <v>60</v>
      </c>
      <c r="W5">
        <f t="shared" si="4"/>
        <v>18</v>
      </c>
      <c r="X5">
        <f>T5 * N5</f>
        <v>142.5</v>
      </c>
      <c r="Y5" t="str">
        <f t="shared" si="6"/>
        <v>Fast Moving</v>
      </c>
      <c r="Z5" s="4">
        <f t="shared" ca="1" si="0"/>
        <v>-298</v>
      </c>
      <c r="AA5" t="str">
        <f t="shared" ca="1" si="10"/>
        <v>Expired</v>
      </c>
      <c r="AB5" t="str">
        <f t="shared" si="7"/>
        <v>Low Stock</v>
      </c>
      <c r="AC5">
        <f t="shared" si="8"/>
        <v>159</v>
      </c>
      <c r="AD5" t="str">
        <f t="shared" ca="1" si="9"/>
        <v>Loss</v>
      </c>
    </row>
    <row r="6" spans="1:30" x14ac:dyDescent="0.3">
      <c r="A6" t="str">
        <f>Raw_Data!A6</f>
        <v>57-437-1828</v>
      </c>
      <c r="B6" t="s">
        <v>62</v>
      </c>
      <c r="C6" t="str">
        <f>TRIM(PROPER(Raw_Data!B6))</f>
        <v>Plum</v>
      </c>
      <c r="D6" t="s">
        <v>63</v>
      </c>
      <c r="E6" t="str">
        <f>TRIM(PROPER(Raw_Data!C6))</f>
        <v>Fruits &amp; Vegetables</v>
      </c>
      <c r="F6" t="s">
        <v>64</v>
      </c>
      <c r="G6" t="s">
        <v>65</v>
      </c>
      <c r="H6" t="str">
        <f>TRIM(PROPER(Raw_Data!E6))</f>
        <v>Topicstorm</v>
      </c>
      <c r="I6" s="4">
        <v>37</v>
      </c>
      <c r="J6">
        <v>30</v>
      </c>
      <c r="K6">
        <f t="shared" si="1"/>
        <v>23</v>
      </c>
      <c r="L6" t="s">
        <v>50</v>
      </c>
      <c r="M6" t="s">
        <v>66</v>
      </c>
      <c r="N6">
        <f>VALUE(SUBSTITUTE(Raw_Data!I6,"$",""))</f>
        <v>4</v>
      </c>
      <c r="O6" s="3">
        <v>45358</v>
      </c>
      <c r="P6" s="3">
        <v>45606</v>
      </c>
      <c r="Q6" s="3">
        <f>Raw_Data!L6</f>
        <v>46144</v>
      </c>
      <c r="R6" t="str">
        <f t="shared" ca="1" si="2"/>
        <v>Low</v>
      </c>
      <c r="S6" t="s">
        <v>67</v>
      </c>
      <c r="T6">
        <v>62</v>
      </c>
      <c r="U6">
        <f t="shared" si="3"/>
        <v>148</v>
      </c>
      <c r="V6" t="s">
        <v>53</v>
      </c>
      <c r="W6">
        <f t="shared" si="4"/>
        <v>148</v>
      </c>
      <c r="X6">
        <f t="shared" si="5"/>
        <v>248</v>
      </c>
      <c r="Y6" t="str">
        <f>IF(T6=0,"No Sales",
IF(T6/I6&gt;=1,"Fast Moving","Slow Moving"))</f>
        <v>Fast Moving</v>
      </c>
      <c r="Z6" s="4">
        <f t="shared" ca="1" si="0"/>
        <v>115</v>
      </c>
      <c r="AA6" t="str">
        <f t="shared" ca="1" si="10"/>
        <v>Safe</v>
      </c>
      <c r="AB6" t="str">
        <f t="shared" si="7"/>
        <v>Sufficient</v>
      </c>
      <c r="AC6">
        <f t="shared" si="8"/>
        <v>92</v>
      </c>
      <c r="AD6" t="str">
        <f t="shared" ca="1" si="9"/>
        <v>Healthy</v>
      </c>
    </row>
    <row r="7" spans="1:30" x14ac:dyDescent="0.3">
      <c r="A7" t="str">
        <f>Raw_Data!A7</f>
        <v>21-120-6238</v>
      </c>
      <c r="B7" t="s">
        <v>69</v>
      </c>
      <c r="C7" t="str">
        <f>TRIM(PROPER(Raw_Data!B7))</f>
        <v>All-Purpose Flour</v>
      </c>
      <c r="D7" t="s">
        <v>31</v>
      </c>
      <c r="E7" t="str">
        <f>TRIM(PROPER(Raw_Data!C7))</f>
        <v>Grains &amp; Pulses</v>
      </c>
      <c r="F7" t="s">
        <v>70</v>
      </c>
      <c r="G7" t="s">
        <v>71</v>
      </c>
      <c r="H7" t="str">
        <f>TRIM(PROPER(Raw_Data!E7))</f>
        <v>Dabjam</v>
      </c>
      <c r="I7" s="4">
        <v>55</v>
      </c>
      <c r="J7">
        <v>33</v>
      </c>
      <c r="K7">
        <f t="shared" si="1"/>
        <v>11</v>
      </c>
      <c r="L7" t="s">
        <v>34</v>
      </c>
      <c r="M7" t="s">
        <v>72</v>
      </c>
      <c r="N7">
        <f>VALUE(SUBSTITUTE(Raw_Data!I7,"$",""))</f>
        <v>1.75</v>
      </c>
      <c r="O7" s="3">
        <v>45363</v>
      </c>
      <c r="P7" s="3">
        <v>45438</v>
      </c>
      <c r="Q7" s="3">
        <f>Raw_Data!L7</f>
        <v>46714</v>
      </c>
      <c r="R7" t="str">
        <f t="shared" ca="1" si="2"/>
        <v>Low</v>
      </c>
      <c r="S7" t="s">
        <v>73</v>
      </c>
      <c r="T7">
        <v>34</v>
      </c>
      <c r="U7">
        <f t="shared" si="3"/>
        <v>96.25</v>
      </c>
      <c r="V7" t="s">
        <v>38</v>
      </c>
      <c r="W7">
        <f t="shared" si="4"/>
        <v>96.25</v>
      </c>
      <c r="X7">
        <f t="shared" si="5"/>
        <v>59.5</v>
      </c>
      <c r="Y7" t="str">
        <f t="shared" si="6"/>
        <v>Slow Moving</v>
      </c>
      <c r="Z7" s="4">
        <f t="shared" ca="1" si="0"/>
        <v>685</v>
      </c>
      <c r="AA7" t="str">
        <f t="shared" ca="1" si="10"/>
        <v>Safe</v>
      </c>
      <c r="AB7" t="str">
        <f t="shared" si="7"/>
        <v>Sufficient</v>
      </c>
      <c r="AC7">
        <f t="shared" si="8"/>
        <v>19.25</v>
      </c>
      <c r="AD7" t="str">
        <f t="shared" ca="1" si="9"/>
        <v>Healthy</v>
      </c>
    </row>
    <row r="8" spans="1:30" x14ac:dyDescent="0.3">
      <c r="A8" t="str">
        <f>Raw_Data!A8</f>
        <v>71-516-1996</v>
      </c>
      <c r="B8" t="s">
        <v>75</v>
      </c>
      <c r="C8" t="str">
        <f>TRIM(PROPER(Raw_Data!B8))</f>
        <v>Corn Oil</v>
      </c>
      <c r="D8" t="s">
        <v>76</v>
      </c>
      <c r="E8" t="str">
        <f>TRIM(PROPER(Raw_Data!C8))</f>
        <v>Oils &amp; Fats</v>
      </c>
      <c r="F8" t="s">
        <v>77</v>
      </c>
      <c r="G8" t="s">
        <v>78</v>
      </c>
      <c r="H8" t="str">
        <f>TRIM(PROPER(Raw_Data!E8))</f>
        <v>Tagfeed</v>
      </c>
      <c r="I8" s="4">
        <v>96</v>
      </c>
      <c r="J8">
        <v>52</v>
      </c>
      <c r="K8">
        <f t="shared" si="1"/>
        <v>8</v>
      </c>
      <c r="L8" t="s">
        <v>34</v>
      </c>
      <c r="M8" t="s">
        <v>79</v>
      </c>
      <c r="N8">
        <f>VALUE(SUBSTITUTE(Raw_Data!I8,"$",""))</f>
        <v>2.5</v>
      </c>
      <c r="O8" s="3">
        <v>45369</v>
      </c>
      <c r="P8" s="3">
        <v>45478</v>
      </c>
      <c r="Q8" s="3">
        <f>Raw_Data!L8</f>
        <v>46599</v>
      </c>
      <c r="R8" t="str">
        <f ca="1">IF(Q8&lt;TODAY(),"Expired",
    IF(Q8&lt;=TODAY()+30,"High",
        IF(Q8&lt;=TODAY()+90,"Medium","Low")
    )
)</f>
        <v>Low</v>
      </c>
      <c r="S8" t="s">
        <v>80</v>
      </c>
      <c r="T8">
        <v>67</v>
      </c>
      <c r="U8">
        <f t="shared" si="3"/>
        <v>240</v>
      </c>
      <c r="V8" t="s">
        <v>60</v>
      </c>
      <c r="W8">
        <f t="shared" si="4"/>
        <v>240</v>
      </c>
      <c r="X8">
        <f t="shared" si="5"/>
        <v>167.5</v>
      </c>
      <c r="Y8" t="str">
        <f t="shared" si="6"/>
        <v>Slow Moving</v>
      </c>
      <c r="Z8" s="4">
        <f t="shared" ca="1" si="0"/>
        <v>570</v>
      </c>
      <c r="AA8" t="str">
        <f t="shared" ca="1" si="10"/>
        <v>Safe</v>
      </c>
      <c r="AB8" t="str">
        <f t="shared" si="7"/>
        <v>Sufficient</v>
      </c>
      <c r="AC8">
        <f t="shared" si="8"/>
        <v>20</v>
      </c>
      <c r="AD8" t="str">
        <f t="shared" ca="1" si="9"/>
        <v>Healthy</v>
      </c>
    </row>
    <row r="9" spans="1:30" x14ac:dyDescent="0.3">
      <c r="A9" t="str">
        <f>Raw_Data!A9</f>
        <v>39-629-5554</v>
      </c>
      <c r="B9" t="s">
        <v>82</v>
      </c>
      <c r="C9" t="str">
        <f>TRIM(PROPER(Raw_Data!B9))</f>
        <v>Egg (Goose)</v>
      </c>
      <c r="D9" t="s">
        <v>83</v>
      </c>
      <c r="E9" t="str">
        <f>TRIM(PROPER(Raw_Data!C9))</f>
        <v>Dairy</v>
      </c>
      <c r="F9" t="s">
        <v>84</v>
      </c>
      <c r="G9" t="s">
        <v>85</v>
      </c>
      <c r="H9" t="str">
        <f>TRIM(PROPER(Raw_Data!E9))</f>
        <v>Muxo</v>
      </c>
      <c r="I9" s="4">
        <v>44</v>
      </c>
      <c r="J9">
        <v>90</v>
      </c>
      <c r="K9">
        <f t="shared" si="1"/>
        <v>136</v>
      </c>
      <c r="L9" t="s">
        <v>34</v>
      </c>
      <c r="M9" t="s">
        <v>79</v>
      </c>
      <c r="N9">
        <f>VALUE(SUBSTITUTE(Raw_Data!I9,"$",""))</f>
        <v>2.5</v>
      </c>
      <c r="O9" s="3">
        <v>45718</v>
      </c>
      <c r="P9" s="3">
        <v>45539</v>
      </c>
      <c r="Q9" s="3">
        <f>Raw_Data!L9</f>
        <v>46068</v>
      </c>
      <c r="R9" t="str">
        <f t="shared" ca="1" si="2"/>
        <v>Medium</v>
      </c>
      <c r="S9" t="s">
        <v>86</v>
      </c>
      <c r="T9">
        <v>21</v>
      </c>
      <c r="U9">
        <f t="shared" si="3"/>
        <v>110</v>
      </c>
      <c r="V9" t="s">
        <v>38</v>
      </c>
      <c r="W9">
        <f t="shared" si="4"/>
        <v>110</v>
      </c>
      <c r="X9">
        <f t="shared" si="5"/>
        <v>52.5</v>
      </c>
      <c r="Y9" t="str">
        <f t="shared" si="6"/>
        <v>Slow Moving</v>
      </c>
      <c r="Z9" s="4">
        <f t="shared" ca="1" si="0"/>
        <v>39</v>
      </c>
      <c r="AA9" t="str">
        <f t="shared" ca="1" si="10"/>
        <v>Safe</v>
      </c>
      <c r="AB9" t="str">
        <f t="shared" si="7"/>
        <v>Low Stock</v>
      </c>
      <c r="AC9">
        <f t="shared" si="8"/>
        <v>340</v>
      </c>
      <c r="AD9" t="str">
        <f t="shared" ca="1" si="9"/>
        <v>Reorder Needed</v>
      </c>
    </row>
    <row r="10" spans="1:30" x14ac:dyDescent="0.3">
      <c r="A10" t="str">
        <f>Raw_Data!A10</f>
        <v>66-268-8345</v>
      </c>
      <c r="B10" t="s">
        <v>88</v>
      </c>
      <c r="C10" t="str">
        <f>TRIM(PROPER(Raw_Data!B10))</f>
        <v>Greek Yogurt</v>
      </c>
      <c r="D10" t="s">
        <v>83</v>
      </c>
      <c r="E10" t="str">
        <f>TRIM(PROPER(Raw_Data!C10))</f>
        <v>Dairy</v>
      </c>
      <c r="F10" t="s">
        <v>89</v>
      </c>
      <c r="G10" t="s">
        <v>90</v>
      </c>
      <c r="H10" t="str">
        <f>TRIM(PROPER(Raw_Data!E10))</f>
        <v>Thoughtstorm</v>
      </c>
      <c r="I10" s="4">
        <v>91</v>
      </c>
      <c r="J10">
        <v>84</v>
      </c>
      <c r="K10">
        <f t="shared" si="1"/>
        <v>77</v>
      </c>
      <c r="L10" t="s">
        <v>34</v>
      </c>
      <c r="M10" t="s">
        <v>91</v>
      </c>
      <c r="N10">
        <f>VALUE(SUBSTITUTE(Raw_Data!I10,"$",""))</f>
        <v>3</v>
      </c>
      <c r="O10" s="3">
        <v>45394</v>
      </c>
      <c r="P10" s="3">
        <v>45328</v>
      </c>
      <c r="Q10" s="3">
        <f>Raw_Data!L10</f>
        <v>46602</v>
      </c>
      <c r="R10" t="str">
        <f t="shared" ca="1" si="2"/>
        <v>Low</v>
      </c>
      <c r="S10" t="s">
        <v>92</v>
      </c>
      <c r="T10">
        <v>56</v>
      </c>
      <c r="U10">
        <f t="shared" si="3"/>
        <v>273</v>
      </c>
      <c r="V10" t="s">
        <v>60</v>
      </c>
      <c r="W10">
        <f t="shared" si="4"/>
        <v>273</v>
      </c>
      <c r="X10">
        <f t="shared" si="5"/>
        <v>168</v>
      </c>
      <c r="Y10" t="str">
        <f t="shared" si="6"/>
        <v>Slow Moving</v>
      </c>
      <c r="Z10" s="4">
        <f t="shared" ca="1" si="0"/>
        <v>573</v>
      </c>
      <c r="AA10" t="str">
        <f t="shared" ca="1" si="10"/>
        <v>Safe</v>
      </c>
      <c r="AB10" t="str">
        <f t="shared" si="7"/>
        <v>Sufficient</v>
      </c>
      <c r="AC10">
        <f t="shared" si="8"/>
        <v>231</v>
      </c>
      <c r="AD10" t="str">
        <f t="shared" ca="1" si="9"/>
        <v>Healthy</v>
      </c>
    </row>
    <row r="11" spans="1:30" x14ac:dyDescent="0.3">
      <c r="A11" t="str">
        <f>Raw_Data!A11</f>
        <v>46-452-9419</v>
      </c>
      <c r="B11" t="s">
        <v>94</v>
      </c>
      <c r="C11" t="str">
        <f>TRIM(PROPER(Raw_Data!B11))</f>
        <v>Egg (Duck)</v>
      </c>
      <c r="D11" t="s">
        <v>83</v>
      </c>
      <c r="E11" t="str">
        <f>TRIM(PROPER(Raw_Data!C11))</f>
        <v>Dairy</v>
      </c>
      <c r="F11" t="s">
        <v>95</v>
      </c>
      <c r="G11" t="s">
        <v>96</v>
      </c>
      <c r="H11" t="str">
        <f>TRIM(PROPER(Raw_Data!E11))</f>
        <v>Wordify</v>
      </c>
      <c r="I11" s="4">
        <v>43</v>
      </c>
      <c r="J11">
        <v>10</v>
      </c>
      <c r="K11">
        <f t="shared" si="1"/>
        <v>0</v>
      </c>
      <c r="L11" t="s">
        <v>50</v>
      </c>
      <c r="M11" t="s">
        <v>97</v>
      </c>
      <c r="N11">
        <f>VALUE(SUBSTITUTE(Raw_Data!I11,"$",""))</f>
        <v>1</v>
      </c>
      <c r="O11" s="3">
        <v>45614</v>
      </c>
      <c r="P11" s="3">
        <v>45610</v>
      </c>
      <c r="Q11" s="3">
        <f>Raw_Data!L11</f>
        <v>45913</v>
      </c>
      <c r="R11" t="str">
        <f t="shared" ca="1" si="2"/>
        <v>Expired</v>
      </c>
      <c r="S11" t="s">
        <v>98</v>
      </c>
      <c r="T11">
        <v>27</v>
      </c>
      <c r="U11">
        <f t="shared" si="3"/>
        <v>43</v>
      </c>
      <c r="V11" t="s">
        <v>60</v>
      </c>
      <c r="W11">
        <f t="shared" si="4"/>
        <v>43</v>
      </c>
      <c r="X11">
        <f t="shared" si="5"/>
        <v>27</v>
      </c>
      <c r="Y11" t="str">
        <f>IF(T11=0,"No Sales",
IF(T11/I11&gt;=1,"Fast Moving","Slow Moving"))</f>
        <v>Slow Moving</v>
      </c>
      <c r="Z11" s="4">
        <f t="shared" ca="1" si="0"/>
        <v>-116</v>
      </c>
      <c r="AA11" t="str">
        <f t="shared" ca="1" si="10"/>
        <v>Expired</v>
      </c>
      <c r="AB11" t="str">
        <f t="shared" si="7"/>
        <v>Sufficient</v>
      </c>
      <c r="AC11">
        <f t="shared" si="8"/>
        <v>0</v>
      </c>
      <c r="AD11" t="str">
        <f t="shared" ca="1" si="9"/>
        <v>Loss</v>
      </c>
    </row>
    <row r="12" spans="1:30" x14ac:dyDescent="0.3">
      <c r="A12" t="str">
        <f>Raw_Data!A12</f>
        <v>51-469-4611</v>
      </c>
      <c r="B12" t="s">
        <v>55</v>
      </c>
      <c r="C12" t="str">
        <f>TRIM(PROPER(Raw_Data!B12))</f>
        <v>Long Grain Rice</v>
      </c>
      <c r="D12" t="s">
        <v>31</v>
      </c>
      <c r="E12" t="str">
        <f>TRIM(PROPER(Raw_Data!C12))</f>
        <v>Grains &amp; Pulses</v>
      </c>
      <c r="F12" t="s">
        <v>100</v>
      </c>
      <c r="G12" t="s">
        <v>101</v>
      </c>
      <c r="H12" t="str">
        <f>TRIM(PROPER(Raw_Data!E12))</f>
        <v>Fivebridge</v>
      </c>
      <c r="I12" s="4">
        <v>62</v>
      </c>
      <c r="J12">
        <v>81</v>
      </c>
      <c r="K12">
        <f t="shared" si="1"/>
        <v>100</v>
      </c>
      <c r="L12" t="s">
        <v>50</v>
      </c>
      <c r="M12" t="s">
        <v>102</v>
      </c>
      <c r="N12">
        <f>VALUE(SUBSTITUTE(Raw_Data!I12,"$",""))</f>
        <v>1.6</v>
      </c>
      <c r="O12" s="3">
        <v>45644</v>
      </c>
      <c r="P12" s="3">
        <v>45436</v>
      </c>
      <c r="Q12" s="3">
        <f>Raw_Data!L12</f>
        <v>46854</v>
      </c>
      <c r="R12" t="str">
        <f t="shared" ca="1" si="2"/>
        <v>Low</v>
      </c>
      <c r="S12" t="s">
        <v>103</v>
      </c>
      <c r="T12">
        <v>100</v>
      </c>
      <c r="U12">
        <f t="shared" si="3"/>
        <v>99.2</v>
      </c>
      <c r="V12" t="s">
        <v>38</v>
      </c>
      <c r="W12">
        <f t="shared" si="4"/>
        <v>99.2</v>
      </c>
      <c r="X12">
        <f t="shared" si="5"/>
        <v>160</v>
      </c>
      <c r="Y12" t="str">
        <f t="shared" si="6"/>
        <v>Fast Moving</v>
      </c>
      <c r="Z12" s="4">
        <f t="shared" ca="1" si="0"/>
        <v>825</v>
      </c>
      <c r="AA12" t="str">
        <f t="shared" ca="1" si="10"/>
        <v>Safe</v>
      </c>
      <c r="AB12" t="str">
        <f t="shared" si="7"/>
        <v>Low Stock</v>
      </c>
      <c r="AC12">
        <f t="shared" si="8"/>
        <v>160</v>
      </c>
      <c r="AD12" t="str">
        <f t="shared" ca="1" si="9"/>
        <v>Reorder Needed</v>
      </c>
    </row>
    <row r="13" spans="1:30" x14ac:dyDescent="0.3">
      <c r="A13" t="str">
        <f>Raw_Data!A13</f>
        <v>42-220-9305</v>
      </c>
      <c r="B13" t="s">
        <v>105</v>
      </c>
      <c r="C13" t="str">
        <f>TRIM(PROPER(Raw_Data!B13))</f>
        <v>White Sugar</v>
      </c>
      <c r="D13" t="s">
        <v>31</v>
      </c>
      <c r="E13" t="str">
        <f>TRIM(PROPER(Raw_Data!C13))</f>
        <v>Grains &amp; Pulses</v>
      </c>
      <c r="F13" t="s">
        <v>106</v>
      </c>
      <c r="G13" t="s">
        <v>107</v>
      </c>
      <c r="H13" t="str">
        <f>TRIM(PROPER(Raw_Data!E13))</f>
        <v>Zooxo</v>
      </c>
      <c r="I13" s="4">
        <v>91</v>
      </c>
      <c r="J13">
        <v>98</v>
      </c>
      <c r="K13">
        <f>MAX(0,(J13*2)-I13)</f>
        <v>105</v>
      </c>
      <c r="L13" t="s">
        <v>34</v>
      </c>
      <c r="M13" t="s">
        <v>108</v>
      </c>
      <c r="N13">
        <f>VALUE(SUBSTITUTE(Raw_Data!I13,"$",""))</f>
        <v>2</v>
      </c>
      <c r="O13" s="3">
        <v>45584</v>
      </c>
      <c r="P13" s="3">
        <v>45608</v>
      </c>
      <c r="Q13" s="3">
        <f>Raw_Data!L13</f>
        <v>46610</v>
      </c>
      <c r="R13" t="str">
        <f t="shared" ca="1" si="2"/>
        <v>Low</v>
      </c>
      <c r="S13" t="s">
        <v>109</v>
      </c>
      <c r="T13">
        <v>100</v>
      </c>
      <c r="U13">
        <f t="shared" si="3"/>
        <v>182</v>
      </c>
      <c r="V13" t="s">
        <v>53</v>
      </c>
      <c r="W13">
        <f t="shared" si="4"/>
        <v>182</v>
      </c>
      <c r="X13">
        <f t="shared" si="5"/>
        <v>200</v>
      </c>
      <c r="Y13" t="str">
        <f t="shared" si="6"/>
        <v>Fast Moving</v>
      </c>
      <c r="Z13" s="4">
        <f t="shared" ca="1" si="0"/>
        <v>581</v>
      </c>
      <c r="AA13" t="str">
        <f t="shared" ca="1" si="10"/>
        <v>Safe</v>
      </c>
      <c r="AB13" t="str">
        <f t="shared" si="7"/>
        <v>Low Stock</v>
      </c>
      <c r="AC13">
        <f t="shared" si="8"/>
        <v>210</v>
      </c>
      <c r="AD13" t="str">
        <f t="shared" ca="1" si="9"/>
        <v>Reorder Needed</v>
      </c>
    </row>
    <row r="14" spans="1:30" x14ac:dyDescent="0.3">
      <c r="A14" t="str">
        <f>Raw_Data!A14</f>
        <v>75-094-1179</v>
      </c>
      <c r="B14" t="s">
        <v>111</v>
      </c>
      <c r="C14" t="str">
        <f>TRIM(PROPER(Raw_Data!B14))</f>
        <v>Rye Bread</v>
      </c>
      <c r="D14" t="s">
        <v>112</v>
      </c>
      <c r="E14" t="str">
        <f>TRIM(PROPER(Raw_Data!C14))</f>
        <v>Bakery</v>
      </c>
      <c r="F14" t="s">
        <v>113</v>
      </c>
      <c r="G14" t="s">
        <v>114</v>
      </c>
      <c r="H14" t="str">
        <f>TRIM(PROPER(Raw_Data!E14))</f>
        <v>Vitz</v>
      </c>
      <c r="I14" s="4">
        <v>26</v>
      </c>
      <c r="J14">
        <v>79</v>
      </c>
      <c r="K14">
        <f t="shared" si="1"/>
        <v>132</v>
      </c>
      <c r="L14" t="s">
        <v>34</v>
      </c>
      <c r="M14" t="s">
        <v>91</v>
      </c>
      <c r="N14">
        <f>VALUE(SUBSTITUTE(Raw_Data!I14,"$",""))</f>
        <v>3</v>
      </c>
      <c r="O14" s="3">
        <v>45639</v>
      </c>
      <c r="P14" s="3">
        <v>45902</v>
      </c>
      <c r="Q14" s="3">
        <f>Raw_Data!L14</f>
        <v>46218</v>
      </c>
      <c r="R14" t="str">
        <f t="shared" ca="1" si="2"/>
        <v>Low</v>
      </c>
      <c r="S14" t="s">
        <v>115</v>
      </c>
      <c r="T14">
        <v>47</v>
      </c>
      <c r="U14">
        <f t="shared" si="3"/>
        <v>78</v>
      </c>
      <c r="V14" t="s">
        <v>38</v>
      </c>
      <c r="W14">
        <f t="shared" si="4"/>
        <v>78</v>
      </c>
      <c r="X14">
        <f t="shared" si="5"/>
        <v>141</v>
      </c>
      <c r="Y14" t="str">
        <f t="shared" si="6"/>
        <v>Fast Moving</v>
      </c>
      <c r="Z14" s="4">
        <f t="shared" ca="1" si="0"/>
        <v>189</v>
      </c>
      <c r="AA14" t="str">
        <f t="shared" ca="1" si="10"/>
        <v>Safe</v>
      </c>
      <c r="AB14" t="str">
        <f t="shared" si="7"/>
        <v>Low Stock</v>
      </c>
      <c r="AC14">
        <f t="shared" si="8"/>
        <v>396</v>
      </c>
      <c r="AD14" t="str">
        <f t="shared" ca="1" si="9"/>
        <v>Reorder Needed</v>
      </c>
    </row>
    <row r="15" spans="1:30" x14ac:dyDescent="0.3">
      <c r="A15" t="str">
        <f>Raw_Data!A15</f>
        <v>11-073-0189</v>
      </c>
      <c r="B15" t="s">
        <v>62</v>
      </c>
      <c r="C15" t="str">
        <f>TRIM(PROPER(Raw_Data!B15))</f>
        <v>Plum</v>
      </c>
      <c r="D15" t="s">
        <v>63</v>
      </c>
      <c r="E15" t="str">
        <f>TRIM(PROPER(Raw_Data!C15))</f>
        <v>Fruits &amp; Vegetables</v>
      </c>
      <c r="F15" t="s">
        <v>117</v>
      </c>
      <c r="G15" t="s">
        <v>118</v>
      </c>
      <c r="H15" t="str">
        <f>TRIM(PROPER(Raw_Data!E15))</f>
        <v>Voomm</v>
      </c>
      <c r="I15" s="4">
        <v>95</v>
      </c>
      <c r="J15">
        <v>50</v>
      </c>
      <c r="K15">
        <f t="shared" si="1"/>
        <v>5</v>
      </c>
      <c r="L15" t="s">
        <v>50</v>
      </c>
      <c r="M15" t="s">
        <v>66</v>
      </c>
      <c r="N15">
        <f>VALUE(SUBSTITUTE(Raw_Data!I15,"$",""))</f>
        <v>4</v>
      </c>
      <c r="O15" s="3">
        <v>45416</v>
      </c>
      <c r="P15" s="3">
        <v>45556</v>
      </c>
      <c r="Q15" s="3">
        <f>Raw_Data!L15</f>
        <v>45790</v>
      </c>
      <c r="R15" t="str">
        <f t="shared" ca="1" si="2"/>
        <v>Expired</v>
      </c>
      <c r="S15" t="s">
        <v>119</v>
      </c>
      <c r="T15">
        <v>69</v>
      </c>
      <c r="U15">
        <f t="shared" si="3"/>
        <v>380</v>
      </c>
      <c r="V15" t="s">
        <v>60</v>
      </c>
      <c r="W15">
        <f t="shared" si="4"/>
        <v>380</v>
      </c>
      <c r="X15">
        <f t="shared" si="5"/>
        <v>276</v>
      </c>
      <c r="Y15" t="str">
        <f t="shared" si="6"/>
        <v>Slow Moving</v>
      </c>
      <c r="Z15" s="4">
        <f t="shared" ca="1" si="0"/>
        <v>-239</v>
      </c>
      <c r="AA15" t="str">
        <f t="shared" ca="1" si="10"/>
        <v>Expired</v>
      </c>
      <c r="AB15" t="str">
        <f t="shared" si="7"/>
        <v>Sufficient</v>
      </c>
      <c r="AC15">
        <f t="shared" si="8"/>
        <v>20</v>
      </c>
      <c r="AD15" t="str">
        <f t="shared" ca="1" si="9"/>
        <v>Loss</v>
      </c>
    </row>
    <row r="16" spans="1:30" x14ac:dyDescent="0.3">
      <c r="A16" t="str">
        <f>Raw_Data!A16</f>
        <v>22-621-2774</v>
      </c>
      <c r="B16" t="s">
        <v>121</v>
      </c>
      <c r="C16" t="str">
        <f>TRIM(PROPER(Raw_Data!B16))</f>
        <v>Strawberries</v>
      </c>
      <c r="D16" t="s">
        <v>63</v>
      </c>
      <c r="E16" t="str">
        <f>TRIM(PROPER(Raw_Data!C16))</f>
        <v>Fruits &amp; Vegetables</v>
      </c>
      <c r="F16" t="s">
        <v>122</v>
      </c>
      <c r="G16" t="s">
        <v>123</v>
      </c>
      <c r="H16" t="str">
        <f>TRIM(PROPER(Raw_Data!E16))</f>
        <v>Babblestorm</v>
      </c>
      <c r="I16" s="4">
        <v>54</v>
      </c>
      <c r="J16">
        <v>26</v>
      </c>
      <c r="K16">
        <f t="shared" si="1"/>
        <v>0</v>
      </c>
      <c r="L16" t="s">
        <v>34</v>
      </c>
      <c r="M16" t="s">
        <v>51</v>
      </c>
      <c r="N16">
        <f>VALUE(SUBSTITUTE(Raw_Data!I16,"$",""))</f>
        <v>6</v>
      </c>
      <c r="O16" s="3">
        <v>45599</v>
      </c>
      <c r="P16" s="3">
        <v>45473</v>
      </c>
      <c r="Q16" s="3">
        <f>Raw_Data!L16</f>
        <v>45873</v>
      </c>
      <c r="R16" t="str">
        <f t="shared" ca="1" si="2"/>
        <v>Expired</v>
      </c>
      <c r="S16" t="s">
        <v>124</v>
      </c>
      <c r="T16">
        <v>63</v>
      </c>
      <c r="U16">
        <f t="shared" si="3"/>
        <v>324</v>
      </c>
      <c r="V16" t="s">
        <v>60</v>
      </c>
      <c r="W16">
        <f t="shared" si="4"/>
        <v>324</v>
      </c>
      <c r="X16">
        <f t="shared" si="5"/>
        <v>378</v>
      </c>
      <c r="Y16" t="str">
        <f t="shared" si="6"/>
        <v>Fast Moving</v>
      </c>
      <c r="Z16" s="4">
        <f t="shared" ca="1" si="0"/>
        <v>-156</v>
      </c>
      <c r="AA16" t="str">
        <f t="shared" ca="1" si="10"/>
        <v>Expired</v>
      </c>
      <c r="AB16" t="str">
        <f t="shared" si="7"/>
        <v>Sufficient</v>
      </c>
      <c r="AC16">
        <f t="shared" si="8"/>
        <v>0</v>
      </c>
      <c r="AD16" t="str">
        <f t="shared" ca="1" si="9"/>
        <v>Loss</v>
      </c>
    </row>
    <row r="17" spans="1:30" x14ac:dyDescent="0.3">
      <c r="A17" t="str">
        <f>Raw_Data!A17</f>
        <v>39-449-0772</v>
      </c>
      <c r="B17" t="s">
        <v>126</v>
      </c>
      <c r="C17" t="str">
        <f>TRIM(PROPER(Raw_Data!B17))</f>
        <v>Feta Cheese</v>
      </c>
      <c r="D17" t="s">
        <v>83</v>
      </c>
      <c r="E17" t="str">
        <f>TRIM(PROPER(Raw_Data!C17))</f>
        <v>Dairy</v>
      </c>
      <c r="F17" t="s">
        <v>127</v>
      </c>
      <c r="G17" t="s">
        <v>128</v>
      </c>
      <c r="H17" t="str">
        <f>TRIM(PROPER(Raw_Data!E17))</f>
        <v>Youfeed</v>
      </c>
      <c r="I17" s="4">
        <v>94</v>
      </c>
      <c r="J17">
        <v>13</v>
      </c>
      <c r="K17">
        <f t="shared" si="1"/>
        <v>0</v>
      </c>
      <c r="L17" t="s">
        <v>50</v>
      </c>
      <c r="M17" t="s">
        <v>129</v>
      </c>
      <c r="N17">
        <f>VALUE(SUBSTITUTE(Raw_Data!I17,"$",""))</f>
        <v>7</v>
      </c>
      <c r="O17" s="3">
        <v>45349</v>
      </c>
      <c r="P17" s="3">
        <v>45326</v>
      </c>
      <c r="Q17" s="3">
        <f>Raw_Data!L17</f>
        <v>46145</v>
      </c>
      <c r="R17" t="str">
        <f t="shared" ca="1" si="2"/>
        <v>Low</v>
      </c>
      <c r="S17" t="s">
        <v>130</v>
      </c>
      <c r="T17">
        <v>20</v>
      </c>
      <c r="U17">
        <f t="shared" si="3"/>
        <v>658</v>
      </c>
      <c r="V17" t="s">
        <v>53</v>
      </c>
      <c r="W17">
        <f t="shared" si="4"/>
        <v>658</v>
      </c>
      <c r="X17">
        <f t="shared" si="5"/>
        <v>140</v>
      </c>
      <c r="Y17" t="str">
        <f t="shared" si="6"/>
        <v>Slow Moving</v>
      </c>
      <c r="Z17" s="4">
        <f t="shared" ca="1" si="0"/>
        <v>116</v>
      </c>
      <c r="AA17" t="str">
        <f t="shared" ca="1" si="10"/>
        <v>Safe</v>
      </c>
      <c r="AB17" t="str">
        <f t="shared" si="7"/>
        <v>Sufficient</v>
      </c>
      <c r="AC17">
        <f t="shared" si="8"/>
        <v>0</v>
      </c>
      <c r="AD17" t="str">
        <f t="shared" ca="1" si="9"/>
        <v>Healthy</v>
      </c>
    </row>
    <row r="18" spans="1:30" x14ac:dyDescent="0.3">
      <c r="A18" t="str">
        <f>Raw_Data!A18</f>
        <v>55-936-2406</v>
      </c>
      <c r="B18" t="s">
        <v>132</v>
      </c>
      <c r="C18" t="str">
        <f>TRIM(PROPER(Raw_Data!B18))</f>
        <v>Bread Flour</v>
      </c>
      <c r="D18" t="s">
        <v>31</v>
      </c>
      <c r="E18" t="str">
        <f>TRIM(PROPER(Raw_Data!C18))</f>
        <v>Grains &amp; Pulses</v>
      </c>
      <c r="F18" t="s">
        <v>133</v>
      </c>
      <c r="G18" t="s">
        <v>134</v>
      </c>
      <c r="H18" t="str">
        <f>TRIM(PROPER(Raw_Data!E18))</f>
        <v>Mynte</v>
      </c>
      <c r="I18" s="4">
        <v>27</v>
      </c>
      <c r="J18">
        <v>93</v>
      </c>
      <c r="K18">
        <f t="shared" si="1"/>
        <v>159</v>
      </c>
      <c r="L18" t="s">
        <v>34</v>
      </c>
      <c r="M18" t="s">
        <v>58</v>
      </c>
      <c r="N18">
        <f>VALUE(SUBSTITUTE(Raw_Data!I18,"$",""))</f>
        <v>1.5</v>
      </c>
      <c r="O18" s="3">
        <v>45612</v>
      </c>
      <c r="P18" s="3">
        <v>45538</v>
      </c>
      <c r="Q18" s="3">
        <f>Raw_Data!L18</f>
        <v>46236</v>
      </c>
      <c r="R18" t="str">
        <f t="shared" ca="1" si="2"/>
        <v>Low</v>
      </c>
      <c r="S18" t="s">
        <v>135</v>
      </c>
      <c r="T18">
        <v>66</v>
      </c>
      <c r="U18">
        <f t="shared" si="3"/>
        <v>40.5</v>
      </c>
      <c r="V18" t="s">
        <v>60</v>
      </c>
      <c r="W18">
        <f t="shared" si="4"/>
        <v>40.5</v>
      </c>
      <c r="X18">
        <f t="shared" si="5"/>
        <v>99</v>
      </c>
      <c r="Y18" t="str">
        <f t="shared" si="6"/>
        <v>Fast Moving</v>
      </c>
      <c r="Z18" s="4">
        <f t="shared" ca="1" si="0"/>
        <v>207</v>
      </c>
      <c r="AA18" t="str">
        <f t="shared" ca="1" si="10"/>
        <v>Safe</v>
      </c>
      <c r="AB18" t="str">
        <f t="shared" si="7"/>
        <v>Low Stock</v>
      </c>
      <c r="AC18">
        <f t="shared" si="8"/>
        <v>238.5</v>
      </c>
      <c r="AD18" t="str">
        <f t="shared" ca="1" si="9"/>
        <v>Reorder Needed</v>
      </c>
    </row>
    <row r="19" spans="1:30" x14ac:dyDescent="0.3">
      <c r="A19" t="str">
        <f>Raw_Data!A19</f>
        <v>82-041-7211</v>
      </c>
      <c r="B19" t="s">
        <v>137</v>
      </c>
      <c r="C19" t="str">
        <f>TRIM(PROPER(Raw_Data!B19))</f>
        <v>Swiss Cheese</v>
      </c>
      <c r="D19" t="s">
        <v>83</v>
      </c>
      <c r="E19" t="str">
        <f>TRIM(PROPER(Raw_Data!C19))</f>
        <v>Dairy</v>
      </c>
      <c r="F19" t="s">
        <v>138</v>
      </c>
      <c r="G19" t="s">
        <v>139</v>
      </c>
      <c r="H19" t="str">
        <f>TRIM(PROPER(Raw_Data!E19))</f>
        <v>Reallinks</v>
      </c>
      <c r="I19" s="4">
        <v>49</v>
      </c>
      <c r="J19">
        <v>49</v>
      </c>
      <c r="K19">
        <f t="shared" si="1"/>
        <v>49</v>
      </c>
      <c r="L19" t="s">
        <v>34</v>
      </c>
      <c r="M19" t="s">
        <v>140</v>
      </c>
      <c r="N19">
        <f>VALUE(SUBSTITUTE(Raw_Data!I19,"$",""))</f>
        <v>8</v>
      </c>
      <c r="O19" s="3">
        <v>45574</v>
      </c>
      <c r="P19" s="3">
        <v>45431</v>
      </c>
      <c r="Q19" s="3">
        <f>Raw_Data!L19</f>
        <v>46314</v>
      </c>
      <c r="R19" t="str">
        <f t="shared" ca="1" si="2"/>
        <v>Low</v>
      </c>
      <c r="S19" t="s">
        <v>141</v>
      </c>
      <c r="T19">
        <v>78</v>
      </c>
      <c r="U19">
        <f t="shared" si="3"/>
        <v>392</v>
      </c>
      <c r="V19" t="s">
        <v>38</v>
      </c>
      <c r="W19">
        <f t="shared" si="4"/>
        <v>392</v>
      </c>
      <c r="X19">
        <f t="shared" si="5"/>
        <v>624</v>
      </c>
      <c r="Y19" t="str">
        <f t="shared" si="6"/>
        <v>Fast Moving</v>
      </c>
      <c r="Z19" s="4">
        <f t="shared" ca="1" si="0"/>
        <v>285</v>
      </c>
      <c r="AA19" t="str">
        <f t="shared" ca="1" si="10"/>
        <v>Safe</v>
      </c>
      <c r="AB19" t="str">
        <f t="shared" si="7"/>
        <v>Sufficient</v>
      </c>
      <c r="AC19">
        <f t="shared" si="8"/>
        <v>392</v>
      </c>
      <c r="AD19" t="str">
        <f t="shared" ca="1" si="9"/>
        <v>Healthy</v>
      </c>
    </row>
    <row r="20" spans="1:30" x14ac:dyDescent="0.3">
      <c r="A20" t="str">
        <f>Raw_Data!A20</f>
        <v>48-414-6162</v>
      </c>
      <c r="B20" t="s">
        <v>40</v>
      </c>
      <c r="C20" t="str">
        <f>TRIM(PROPER(Raw_Data!B20))</f>
        <v>Arabica Coffee</v>
      </c>
      <c r="D20" t="s">
        <v>41</v>
      </c>
      <c r="E20" t="str">
        <f>TRIM(PROPER(Raw_Data!C20))</f>
        <v>Beverages</v>
      </c>
      <c r="F20" t="s">
        <v>143</v>
      </c>
      <c r="G20" t="s">
        <v>144</v>
      </c>
      <c r="H20" t="str">
        <f>TRIM(PROPER(Raw_Data!E20))</f>
        <v>Skivee</v>
      </c>
      <c r="I20" s="4">
        <v>55</v>
      </c>
      <c r="J20">
        <v>93</v>
      </c>
      <c r="K20">
        <f t="shared" si="1"/>
        <v>131</v>
      </c>
      <c r="L20" t="s">
        <v>34</v>
      </c>
      <c r="M20" t="s">
        <v>44</v>
      </c>
      <c r="N20">
        <f>VALUE(SUBSTITUTE(Raw_Data!I20,"$",""))</f>
        <v>20</v>
      </c>
      <c r="O20" s="3">
        <v>45441</v>
      </c>
      <c r="P20" s="3">
        <v>45515</v>
      </c>
      <c r="Q20" s="3">
        <f>Raw_Data!L20</f>
        <v>46380</v>
      </c>
      <c r="R20" t="str">
        <f t="shared" ca="1" si="2"/>
        <v>Low</v>
      </c>
      <c r="S20" t="s">
        <v>145</v>
      </c>
      <c r="T20">
        <v>46</v>
      </c>
      <c r="U20">
        <f t="shared" si="3"/>
        <v>1100</v>
      </c>
      <c r="V20" t="s">
        <v>60</v>
      </c>
      <c r="W20">
        <f t="shared" si="4"/>
        <v>1100</v>
      </c>
      <c r="X20">
        <f t="shared" si="5"/>
        <v>920</v>
      </c>
      <c r="Y20" t="str">
        <f t="shared" si="6"/>
        <v>Slow Moving</v>
      </c>
      <c r="Z20" s="4">
        <f t="shared" ca="1" si="0"/>
        <v>351</v>
      </c>
      <c r="AA20" t="str">
        <f t="shared" ca="1" si="10"/>
        <v>Safe</v>
      </c>
      <c r="AB20" t="str">
        <f t="shared" si="7"/>
        <v>Low Stock</v>
      </c>
      <c r="AC20">
        <f t="shared" si="8"/>
        <v>2620</v>
      </c>
      <c r="AD20" t="str">
        <f t="shared" ca="1" si="9"/>
        <v>Reorder Needed</v>
      </c>
    </row>
    <row r="21" spans="1:30" x14ac:dyDescent="0.3">
      <c r="A21" t="str">
        <f>Raw_Data!A21</f>
        <v>76-854-0095</v>
      </c>
      <c r="B21" t="s">
        <v>105</v>
      </c>
      <c r="C21" t="str">
        <f>TRIM(PROPER(Raw_Data!B21))</f>
        <v>White Sugar</v>
      </c>
      <c r="D21" t="s">
        <v>31</v>
      </c>
      <c r="E21" t="str">
        <f>TRIM(PROPER(Raw_Data!C21))</f>
        <v>Grains &amp; Pulses</v>
      </c>
      <c r="F21" t="s">
        <v>147</v>
      </c>
      <c r="G21" t="s">
        <v>148</v>
      </c>
      <c r="H21" t="str">
        <f>TRIM(PROPER(Raw_Data!E21))</f>
        <v>Mydeo</v>
      </c>
      <c r="I21" s="4">
        <v>65</v>
      </c>
      <c r="J21">
        <v>61</v>
      </c>
      <c r="K21">
        <f t="shared" si="1"/>
        <v>57</v>
      </c>
      <c r="L21" t="s">
        <v>50</v>
      </c>
      <c r="M21" t="s">
        <v>108</v>
      </c>
      <c r="N21">
        <f>VALUE(SUBSTITUTE(Raw_Data!I21,"$",""))</f>
        <v>2</v>
      </c>
      <c r="O21" s="3">
        <v>45443</v>
      </c>
      <c r="P21" s="3">
        <v>45871</v>
      </c>
      <c r="Q21" s="3">
        <f>Raw_Data!L21</f>
        <v>45989</v>
      </c>
      <c r="R21" t="str">
        <f t="shared" ca="1" si="2"/>
        <v>Expired</v>
      </c>
      <c r="S21" t="s">
        <v>149</v>
      </c>
      <c r="T21">
        <v>29</v>
      </c>
      <c r="U21">
        <f t="shared" si="3"/>
        <v>130</v>
      </c>
      <c r="V21" t="s">
        <v>53</v>
      </c>
      <c r="W21">
        <f t="shared" si="4"/>
        <v>130</v>
      </c>
      <c r="X21">
        <f t="shared" si="5"/>
        <v>58</v>
      </c>
      <c r="Y21" t="str">
        <f t="shared" si="6"/>
        <v>Slow Moving</v>
      </c>
      <c r="Z21" s="4">
        <f t="shared" ca="1" si="0"/>
        <v>-40</v>
      </c>
      <c r="AA21" t="str">
        <f t="shared" ca="1" si="10"/>
        <v>Expired</v>
      </c>
      <c r="AB21" t="str">
        <f t="shared" si="7"/>
        <v>Sufficient</v>
      </c>
      <c r="AC21">
        <f t="shared" si="8"/>
        <v>114</v>
      </c>
      <c r="AD21" t="str">
        <f t="shared" ca="1" si="9"/>
        <v>Loss</v>
      </c>
    </row>
    <row r="22" spans="1:30" x14ac:dyDescent="0.3">
      <c r="A22" t="str">
        <f>Raw_Data!A22</f>
        <v>25-349-7974</v>
      </c>
      <c r="B22" t="s">
        <v>151</v>
      </c>
      <c r="C22" t="str">
        <f>TRIM(PROPER(Raw_Data!B22))</f>
        <v>Spinach</v>
      </c>
      <c r="D22" t="s">
        <v>63</v>
      </c>
      <c r="E22" t="str">
        <f>TRIM(PROPER(Raw_Data!C22))</f>
        <v>Fruits &amp; Vegetables</v>
      </c>
      <c r="F22" t="s">
        <v>152</v>
      </c>
      <c r="G22" t="s">
        <v>153</v>
      </c>
      <c r="H22" t="str">
        <f>TRIM(PROPER(Raw_Data!E22))</f>
        <v>Devshare</v>
      </c>
      <c r="I22" s="4">
        <v>72</v>
      </c>
      <c r="J22">
        <v>70</v>
      </c>
      <c r="K22">
        <f t="shared" si="1"/>
        <v>68</v>
      </c>
      <c r="L22" t="s">
        <v>50</v>
      </c>
      <c r="M22" t="s">
        <v>79</v>
      </c>
      <c r="N22">
        <f>VALUE(SUBSTITUTE(Raw_Data!I22,"$",""))</f>
        <v>2.5</v>
      </c>
      <c r="O22" s="3">
        <v>45483</v>
      </c>
      <c r="P22" s="3">
        <v>45440</v>
      </c>
      <c r="Q22" s="3">
        <f>Raw_Data!L22</f>
        <v>46047</v>
      </c>
      <c r="R22" t="str">
        <f t="shared" ca="1" si="2"/>
        <v>High</v>
      </c>
      <c r="S22" t="s">
        <v>154</v>
      </c>
      <c r="T22">
        <v>82</v>
      </c>
      <c r="U22">
        <f t="shared" si="3"/>
        <v>180</v>
      </c>
      <c r="V22" t="s">
        <v>38</v>
      </c>
      <c r="W22">
        <f t="shared" si="4"/>
        <v>180</v>
      </c>
      <c r="X22">
        <f t="shared" si="5"/>
        <v>205</v>
      </c>
      <c r="Y22" t="str">
        <f t="shared" si="6"/>
        <v>Fast Moving</v>
      </c>
      <c r="Z22" s="4">
        <f t="shared" ca="1" si="0"/>
        <v>18</v>
      </c>
      <c r="AA22" t="str">
        <f t="shared" ca="1" si="10"/>
        <v>Expiring Soon</v>
      </c>
      <c r="AB22" t="str">
        <f t="shared" si="7"/>
        <v>Sufficient</v>
      </c>
      <c r="AC22">
        <f t="shared" si="8"/>
        <v>170</v>
      </c>
      <c r="AD22" t="str">
        <f t="shared" ca="1" si="9"/>
        <v>Discount Soon</v>
      </c>
    </row>
    <row r="23" spans="1:30" x14ac:dyDescent="0.3">
      <c r="A23" t="str">
        <f>Raw_Data!A23</f>
        <v>66-627-9752</v>
      </c>
      <c r="B23" t="s">
        <v>156</v>
      </c>
      <c r="C23" t="str">
        <f>TRIM(PROPER(Raw_Data!B23))</f>
        <v>Trout</v>
      </c>
      <c r="D23" t="s">
        <v>157</v>
      </c>
      <c r="E23" t="str">
        <f>TRIM(PROPER(Raw_Data!C23))</f>
        <v>Seafood</v>
      </c>
      <c r="F23" t="s">
        <v>158</v>
      </c>
      <c r="G23" t="s">
        <v>159</v>
      </c>
      <c r="H23" t="str">
        <f>TRIM(PROPER(Raw_Data!E23))</f>
        <v>Jabbertype</v>
      </c>
      <c r="I23" s="4">
        <v>49</v>
      </c>
      <c r="J23">
        <v>73</v>
      </c>
      <c r="K23">
        <f t="shared" si="1"/>
        <v>97</v>
      </c>
      <c r="L23" t="s">
        <v>34</v>
      </c>
      <c r="M23" t="s">
        <v>160</v>
      </c>
      <c r="N23">
        <f>VALUE(SUBSTITUTE(Raw_Data!I23,"$",""))</f>
        <v>12</v>
      </c>
      <c r="O23" s="3">
        <v>45521</v>
      </c>
      <c r="P23" s="3">
        <v>45301</v>
      </c>
      <c r="Q23" s="3">
        <f>Raw_Data!L23</f>
        <v>45749</v>
      </c>
      <c r="R23" t="str">
        <f t="shared" ca="1" si="2"/>
        <v>Expired</v>
      </c>
      <c r="S23" t="s">
        <v>161</v>
      </c>
      <c r="T23">
        <v>52</v>
      </c>
      <c r="U23">
        <f t="shared" si="3"/>
        <v>588</v>
      </c>
      <c r="V23" t="s">
        <v>60</v>
      </c>
      <c r="W23">
        <f t="shared" si="4"/>
        <v>588</v>
      </c>
      <c r="X23">
        <f t="shared" si="5"/>
        <v>624</v>
      </c>
      <c r="Y23" t="str">
        <f t="shared" si="6"/>
        <v>Fast Moving</v>
      </c>
      <c r="Z23" s="4">
        <f t="shared" ca="1" si="0"/>
        <v>-280</v>
      </c>
      <c r="AA23" t="str">
        <f t="shared" ca="1" si="10"/>
        <v>Expired</v>
      </c>
      <c r="AB23" t="str">
        <f t="shared" si="7"/>
        <v>Low Stock</v>
      </c>
      <c r="AC23">
        <f t="shared" si="8"/>
        <v>1164</v>
      </c>
      <c r="AD23" t="str">
        <f t="shared" ca="1" si="9"/>
        <v>Loss</v>
      </c>
    </row>
    <row r="24" spans="1:30" x14ac:dyDescent="0.3">
      <c r="A24" t="str">
        <f>Raw_Data!A24</f>
        <v>78-614-4402</v>
      </c>
      <c r="B24" t="s">
        <v>163</v>
      </c>
      <c r="C24" t="str">
        <f>TRIM(PROPER(Raw_Data!B24))</f>
        <v>Green Beans</v>
      </c>
      <c r="D24" t="s">
        <v>63</v>
      </c>
      <c r="E24" t="str">
        <f>TRIM(PROPER(Raw_Data!C24))</f>
        <v>Fruits &amp; Vegetables</v>
      </c>
      <c r="F24" t="s">
        <v>164</v>
      </c>
      <c r="G24" t="s">
        <v>165</v>
      </c>
      <c r="H24" t="str">
        <f>TRIM(PROPER(Raw_Data!E24))</f>
        <v>Gigazoom</v>
      </c>
      <c r="I24" s="4">
        <v>81</v>
      </c>
      <c r="J24">
        <v>99</v>
      </c>
      <c r="K24">
        <f t="shared" si="1"/>
        <v>117</v>
      </c>
      <c r="L24" t="s">
        <v>34</v>
      </c>
      <c r="M24" t="s">
        <v>108</v>
      </c>
      <c r="N24">
        <f>VALUE(SUBSTITUTE(Raw_Data!I24,"$",""))</f>
        <v>2</v>
      </c>
      <c r="O24" s="3">
        <v>45565</v>
      </c>
      <c r="P24" s="3">
        <v>45702</v>
      </c>
      <c r="Q24" s="3">
        <f>Raw_Data!L24</f>
        <v>46139</v>
      </c>
      <c r="R24" t="str">
        <f t="shared" ca="1" si="2"/>
        <v>Low</v>
      </c>
      <c r="S24" t="s">
        <v>166</v>
      </c>
      <c r="T24">
        <v>20</v>
      </c>
      <c r="U24">
        <f t="shared" si="3"/>
        <v>162</v>
      </c>
      <c r="V24" t="s">
        <v>38</v>
      </c>
      <c r="W24">
        <f t="shared" si="4"/>
        <v>162</v>
      </c>
      <c r="X24">
        <f t="shared" si="5"/>
        <v>40</v>
      </c>
      <c r="Y24" t="str">
        <f t="shared" si="6"/>
        <v>Slow Moving</v>
      </c>
      <c r="Z24" s="4">
        <f t="shared" ca="1" si="0"/>
        <v>110</v>
      </c>
      <c r="AA24" t="str">
        <f t="shared" ca="1" si="10"/>
        <v>Safe</v>
      </c>
      <c r="AB24" t="str">
        <f t="shared" si="7"/>
        <v>Low Stock</v>
      </c>
      <c r="AC24">
        <f t="shared" si="8"/>
        <v>234</v>
      </c>
      <c r="AD24" t="str">
        <f t="shared" ca="1" si="9"/>
        <v>Reorder Needed</v>
      </c>
    </row>
    <row r="25" spans="1:30" x14ac:dyDescent="0.3">
      <c r="A25" t="str">
        <f>Raw_Data!A25</f>
        <v>67-025-1245</v>
      </c>
      <c r="B25" t="s">
        <v>168</v>
      </c>
      <c r="C25" t="str">
        <f>TRIM(PROPER(Raw_Data!B25))</f>
        <v>Cabbage</v>
      </c>
      <c r="D25" t="s">
        <v>63</v>
      </c>
      <c r="E25" t="str">
        <f>TRIM(PROPER(Raw_Data!C25))</f>
        <v>Fruits &amp; Vegetables</v>
      </c>
      <c r="F25" t="s">
        <v>169</v>
      </c>
      <c r="G25" t="s">
        <v>170</v>
      </c>
      <c r="H25" t="str">
        <f>TRIM(PROPER(Raw_Data!E25))</f>
        <v>Chatterbridge</v>
      </c>
      <c r="I25" s="4">
        <v>88</v>
      </c>
      <c r="J25">
        <v>46</v>
      </c>
      <c r="K25">
        <f t="shared" si="1"/>
        <v>4</v>
      </c>
      <c r="L25" t="s">
        <v>50</v>
      </c>
      <c r="M25" t="s">
        <v>97</v>
      </c>
      <c r="N25">
        <f>VALUE(SUBSTITUTE(Raw_Data!I25,"$",""))</f>
        <v>1</v>
      </c>
      <c r="O25" s="3">
        <v>45539</v>
      </c>
      <c r="P25" s="3">
        <v>45446</v>
      </c>
      <c r="Q25" s="3">
        <f>Raw_Data!L25</f>
        <v>46320</v>
      </c>
      <c r="R25" t="str">
        <f t="shared" ca="1" si="2"/>
        <v>Low</v>
      </c>
      <c r="S25" t="s">
        <v>171</v>
      </c>
      <c r="T25">
        <v>73</v>
      </c>
      <c r="U25">
        <f t="shared" si="3"/>
        <v>88</v>
      </c>
      <c r="V25" t="s">
        <v>60</v>
      </c>
      <c r="W25">
        <f t="shared" si="4"/>
        <v>88</v>
      </c>
      <c r="X25">
        <f t="shared" si="5"/>
        <v>73</v>
      </c>
      <c r="Y25" t="str">
        <f t="shared" si="6"/>
        <v>Slow Moving</v>
      </c>
      <c r="Z25" s="4">
        <f t="shared" ca="1" si="0"/>
        <v>291</v>
      </c>
      <c r="AA25" t="str">
        <f t="shared" ca="1" si="10"/>
        <v>Safe</v>
      </c>
      <c r="AB25" t="str">
        <f t="shared" si="7"/>
        <v>Sufficient</v>
      </c>
      <c r="AC25">
        <f t="shared" si="8"/>
        <v>4</v>
      </c>
      <c r="AD25" t="str">
        <f t="shared" ca="1" si="9"/>
        <v>Healthy</v>
      </c>
    </row>
    <row r="26" spans="1:30" x14ac:dyDescent="0.3">
      <c r="A26" t="str">
        <f>Raw_Data!A26</f>
        <v>68-418-6724</v>
      </c>
      <c r="B26" t="s">
        <v>173</v>
      </c>
      <c r="C26" t="str">
        <f>TRIM(PROPER(Raw_Data!B26))</f>
        <v>Parmesan Cheese</v>
      </c>
      <c r="D26" t="s">
        <v>83</v>
      </c>
      <c r="E26" t="str">
        <f>TRIM(PROPER(Raw_Data!C26))</f>
        <v>Dairy</v>
      </c>
      <c r="F26" t="s">
        <v>174</v>
      </c>
      <c r="G26" t="s">
        <v>175</v>
      </c>
      <c r="H26" t="str">
        <f>TRIM(PROPER(Raw_Data!E26))</f>
        <v>Feedspan</v>
      </c>
      <c r="I26" s="4">
        <v>63</v>
      </c>
      <c r="J26">
        <v>4</v>
      </c>
      <c r="K26">
        <f t="shared" si="1"/>
        <v>0</v>
      </c>
      <c r="L26" t="s">
        <v>50</v>
      </c>
      <c r="M26" t="s">
        <v>160</v>
      </c>
      <c r="N26">
        <f>VALUE(SUBSTITUTE(Raw_Data!I26,"$",""))</f>
        <v>12</v>
      </c>
      <c r="O26" s="3">
        <v>45647</v>
      </c>
      <c r="P26" s="3">
        <v>45670</v>
      </c>
      <c r="Q26" s="3">
        <f>Raw_Data!L26</f>
        <v>45969</v>
      </c>
      <c r="R26" t="str">
        <f t="shared" ca="1" si="2"/>
        <v>Expired</v>
      </c>
      <c r="S26" t="s">
        <v>176</v>
      </c>
      <c r="T26">
        <v>59</v>
      </c>
      <c r="U26">
        <f t="shared" si="3"/>
        <v>756</v>
      </c>
      <c r="V26" t="s">
        <v>60</v>
      </c>
      <c r="W26">
        <f t="shared" si="4"/>
        <v>756</v>
      </c>
      <c r="X26">
        <f t="shared" si="5"/>
        <v>708</v>
      </c>
      <c r="Y26" t="str">
        <f t="shared" si="6"/>
        <v>Slow Moving</v>
      </c>
      <c r="Z26" s="4">
        <f t="shared" ca="1" si="0"/>
        <v>-60</v>
      </c>
      <c r="AA26" t="str">
        <f t="shared" ca="1" si="10"/>
        <v>Expired</v>
      </c>
      <c r="AB26" t="str">
        <f t="shared" si="7"/>
        <v>Sufficient</v>
      </c>
      <c r="AC26">
        <f t="shared" si="8"/>
        <v>0</v>
      </c>
      <c r="AD26" t="str">
        <f t="shared" ca="1" si="9"/>
        <v>Loss</v>
      </c>
    </row>
    <row r="27" spans="1:30" x14ac:dyDescent="0.3">
      <c r="A27" t="str">
        <f>Raw_Data!A27</f>
        <v>40-795-0753</v>
      </c>
      <c r="B27" t="s">
        <v>178</v>
      </c>
      <c r="C27" t="str">
        <f>TRIM(PROPER(Raw_Data!B27))</f>
        <v>Raw Sugar</v>
      </c>
      <c r="D27" t="s">
        <v>31</v>
      </c>
      <c r="E27" t="str">
        <f>TRIM(PROPER(Raw_Data!C27))</f>
        <v>Grains &amp; Pulses</v>
      </c>
      <c r="F27" t="s">
        <v>179</v>
      </c>
      <c r="G27" t="s">
        <v>180</v>
      </c>
      <c r="H27" t="str">
        <f>TRIM(PROPER(Raw_Data!E27))</f>
        <v>Mydo</v>
      </c>
      <c r="I27" s="4">
        <v>31</v>
      </c>
      <c r="J27">
        <v>43</v>
      </c>
      <c r="K27">
        <f t="shared" si="1"/>
        <v>55</v>
      </c>
      <c r="L27" t="s">
        <v>50</v>
      </c>
      <c r="M27" t="s">
        <v>58</v>
      </c>
      <c r="N27">
        <f>VALUE(SUBSTITUTE(Raw_Data!I27,"$",""))</f>
        <v>1.5</v>
      </c>
      <c r="O27" s="3">
        <v>45440</v>
      </c>
      <c r="P27" s="3">
        <v>45710</v>
      </c>
      <c r="Q27" s="3">
        <f>Raw_Data!L27</f>
        <v>46388</v>
      </c>
      <c r="R27" t="str">
        <f t="shared" ca="1" si="2"/>
        <v>Low</v>
      </c>
      <c r="S27" t="s">
        <v>181</v>
      </c>
      <c r="T27">
        <v>46</v>
      </c>
      <c r="U27">
        <f t="shared" si="3"/>
        <v>46.5</v>
      </c>
      <c r="V27" t="s">
        <v>53</v>
      </c>
      <c r="W27">
        <f t="shared" si="4"/>
        <v>46.5</v>
      </c>
      <c r="X27">
        <f t="shared" si="5"/>
        <v>69</v>
      </c>
      <c r="Y27" t="str">
        <f t="shared" si="6"/>
        <v>Fast Moving</v>
      </c>
      <c r="Z27" s="4">
        <f t="shared" ca="1" si="0"/>
        <v>359</v>
      </c>
      <c r="AA27" t="str">
        <f t="shared" ca="1" si="10"/>
        <v>Safe</v>
      </c>
      <c r="AB27" t="str">
        <f t="shared" si="7"/>
        <v>Low Stock</v>
      </c>
      <c r="AC27">
        <f t="shared" si="8"/>
        <v>82.5</v>
      </c>
      <c r="AD27" t="str">
        <f t="shared" ca="1" si="9"/>
        <v>Reorder Needed</v>
      </c>
    </row>
    <row r="28" spans="1:30" x14ac:dyDescent="0.3">
      <c r="A28" t="str">
        <f>Raw_Data!A28</f>
        <v>02-508-3777</v>
      </c>
      <c r="B28" t="s">
        <v>183</v>
      </c>
      <c r="C28" t="str">
        <f>TRIM(PROPER(Raw_Data!B28))</f>
        <v>Egg (Quail)</v>
      </c>
      <c r="D28" t="s">
        <v>83</v>
      </c>
      <c r="E28" t="str">
        <f>TRIM(PROPER(Raw_Data!C28))</f>
        <v>Dairy</v>
      </c>
      <c r="F28" t="s">
        <v>184</v>
      </c>
      <c r="G28" t="s">
        <v>185</v>
      </c>
      <c r="H28" t="str">
        <f>TRIM(PROPER(Raw_Data!E28))</f>
        <v>Realpoint</v>
      </c>
      <c r="I28" s="4">
        <v>97</v>
      </c>
      <c r="J28">
        <v>88</v>
      </c>
      <c r="K28">
        <f t="shared" si="1"/>
        <v>79</v>
      </c>
      <c r="L28" t="s">
        <v>34</v>
      </c>
      <c r="M28" t="s">
        <v>186</v>
      </c>
      <c r="N28">
        <f>VALUE(SUBSTITUTE(Raw_Data!I28,"$",""))</f>
        <v>0.8</v>
      </c>
      <c r="O28" s="3">
        <v>45423</v>
      </c>
      <c r="P28" s="3">
        <v>45480</v>
      </c>
      <c r="Q28" s="3">
        <f>Raw_Data!L28</f>
        <v>46440</v>
      </c>
      <c r="R28" t="str">
        <f t="shared" ca="1" si="2"/>
        <v>Low</v>
      </c>
      <c r="S28" t="s">
        <v>187</v>
      </c>
      <c r="T28">
        <v>97</v>
      </c>
      <c r="U28">
        <f t="shared" si="3"/>
        <v>77.600000000000009</v>
      </c>
      <c r="V28" t="s">
        <v>38</v>
      </c>
      <c r="W28">
        <f t="shared" si="4"/>
        <v>77.600000000000009</v>
      </c>
      <c r="X28">
        <f t="shared" si="5"/>
        <v>77.600000000000009</v>
      </c>
      <c r="Y28" t="str">
        <f t="shared" si="6"/>
        <v>Fast Moving</v>
      </c>
      <c r="Z28" s="4">
        <f t="shared" ca="1" si="0"/>
        <v>411</v>
      </c>
      <c r="AA28" t="str">
        <f t="shared" ca="1" si="10"/>
        <v>Safe</v>
      </c>
      <c r="AB28" t="str">
        <f t="shared" si="7"/>
        <v>Sufficient</v>
      </c>
      <c r="AC28">
        <f t="shared" si="8"/>
        <v>63.2</v>
      </c>
      <c r="AD28" t="str">
        <f t="shared" ca="1" si="9"/>
        <v>Healthy</v>
      </c>
    </row>
    <row r="29" spans="1:30" x14ac:dyDescent="0.3">
      <c r="A29" t="str">
        <f>Raw_Data!A29</f>
        <v>79-741-0770</v>
      </c>
      <c r="B29" t="s">
        <v>189</v>
      </c>
      <c r="C29" t="str">
        <f>TRIM(PROPER(Raw_Data!B29))</f>
        <v>Mushrooms</v>
      </c>
      <c r="D29" t="s">
        <v>63</v>
      </c>
      <c r="E29" t="str">
        <f>TRIM(PROPER(Raw_Data!C29))</f>
        <v>Fruits &amp; Vegetables</v>
      </c>
      <c r="F29" t="s">
        <v>190</v>
      </c>
      <c r="G29" t="s">
        <v>191</v>
      </c>
      <c r="H29" t="str">
        <f>TRIM(PROPER(Raw_Data!E29))</f>
        <v>Photospace</v>
      </c>
      <c r="I29" s="4">
        <v>72</v>
      </c>
      <c r="J29">
        <v>87</v>
      </c>
      <c r="K29">
        <f t="shared" si="1"/>
        <v>102</v>
      </c>
      <c r="L29" t="s">
        <v>34</v>
      </c>
      <c r="M29" t="s">
        <v>51</v>
      </c>
      <c r="N29">
        <f>VALUE(SUBSTITUTE(Raw_Data!I29,"$",""))</f>
        <v>6</v>
      </c>
      <c r="O29" s="3">
        <v>45467</v>
      </c>
      <c r="P29" s="3">
        <v>45712</v>
      </c>
      <c r="Q29" s="3">
        <f>Raw_Data!L29</f>
        <v>46381</v>
      </c>
      <c r="R29" t="str">
        <f t="shared" ca="1" si="2"/>
        <v>Low</v>
      </c>
      <c r="S29" t="s">
        <v>192</v>
      </c>
      <c r="T29">
        <v>94</v>
      </c>
      <c r="U29">
        <f t="shared" si="3"/>
        <v>432</v>
      </c>
      <c r="V29" t="s">
        <v>60</v>
      </c>
      <c r="W29">
        <f t="shared" si="4"/>
        <v>432</v>
      </c>
      <c r="X29">
        <f t="shared" si="5"/>
        <v>564</v>
      </c>
      <c r="Y29" t="str">
        <f t="shared" si="6"/>
        <v>Fast Moving</v>
      </c>
      <c r="Z29" s="4">
        <f t="shared" ca="1" si="0"/>
        <v>352</v>
      </c>
      <c r="AA29" t="str">
        <f t="shared" ca="1" si="10"/>
        <v>Safe</v>
      </c>
      <c r="AB29" t="str">
        <f t="shared" si="7"/>
        <v>Low Stock</v>
      </c>
      <c r="AC29">
        <f t="shared" si="8"/>
        <v>612</v>
      </c>
      <c r="AD29" t="str">
        <f t="shared" ca="1" si="9"/>
        <v>Reorder Needed</v>
      </c>
    </row>
    <row r="30" spans="1:30" x14ac:dyDescent="0.3">
      <c r="A30" t="str">
        <f>Raw_Data!A30</f>
        <v>31-211-5803</v>
      </c>
      <c r="B30" t="s">
        <v>194</v>
      </c>
      <c r="C30" t="str">
        <f>TRIM(PROPER(Raw_Data!B30))</f>
        <v>Oatmeal Biscuit</v>
      </c>
      <c r="D30" t="s">
        <v>112</v>
      </c>
      <c r="E30" t="str">
        <f>TRIM(PROPER(Raw_Data!C30))</f>
        <v>Bakery</v>
      </c>
      <c r="F30" t="s">
        <v>195</v>
      </c>
      <c r="G30" t="s">
        <v>165</v>
      </c>
      <c r="H30" t="str">
        <f>TRIM(PROPER(Raw_Data!E30))</f>
        <v>Gigazoom</v>
      </c>
      <c r="I30" s="4">
        <v>16</v>
      </c>
      <c r="J30">
        <v>9</v>
      </c>
      <c r="K30">
        <f t="shared" si="1"/>
        <v>2</v>
      </c>
      <c r="L30" t="s">
        <v>50</v>
      </c>
      <c r="M30" t="s">
        <v>196</v>
      </c>
      <c r="N30">
        <f>VALUE(SUBSTITUTE(Raw_Data!I30,"$",""))</f>
        <v>5</v>
      </c>
      <c r="O30" s="3">
        <v>45489</v>
      </c>
      <c r="P30" s="3">
        <v>45525</v>
      </c>
      <c r="Q30" s="3">
        <f>Raw_Data!L30</f>
        <v>45851</v>
      </c>
      <c r="R30" t="str">
        <f t="shared" ca="1" si="2"/>
        <v>Expired</v>
      </c>
      <c r="S30" t="s">
        <v>197</v>
      </c>
      <c r="T30">
        <v>50</v>
      </c>
      <c r="U30">
        <f t="shared" si="3"/>
        <v>80</v>
      </c>
      <c r="V30" t="s">
        <v>53</v>
      </c>
      <c r="W30">
        <f t="shared" si="4"/>
        <v>80</v>
      </c>
      <c r="X30">
        <f t="shared" si="5"/>
        <v>250</v>
      </c>
      <c r="Y30" t="str">
        <f t="shared" si="6"/>
        <v>Fast Moving</v>
      </c>
      <c r="Z30" s="4">
        <f t="shared" ca="1" si="0"/>
        <v>-178</v>
      </c>
      <c r="AA30" t="str">
        <f t="shared" ca="1" si="10"/>
        <v>Expired</v>
      </c>
      <c r="AB30" t="str">
        <f t="shared" si="7"/>
        <v>Sufficient</v>
      </c>
      <c r="AC30">
        <f t="shared" si="8"/>
        <v>10</v>
      </c>
      <c r="AD30" t="str">
        <f t="shared" ca="1" si="9"/>
        <v>Loss</v>
      </c>
    </row>
    <row r="31" spans="1:30" x14ac:dyDescent="0.3">
      <c r="A31" t="str">
        <f>Raw_Data!A31</f>
        <v>16-499-5059</v>
      </c>
      <c r="B31" t="s">
        <v>199</v>
      </c>
      <c r="C31" t="str">
        <f>TRIM(PROPER(Raw_Data!B31))</f>
        <v>Pear</v>
      </c>
      <c r="D31" t="s">
        <v>63</v>
      </c>
      <c r="E31" t="str">
        <f>TRIM(PROPER(Raw_Data!C31))</f>
        <v>Fruits &amp; Vegetables</v>
      </c>
      <c r="F31" t="s">
        <v>200</v>
      </c>
      <c r="G31" t="s">
        <v>201</v>
      </c>
      <c r="H31" t="str">
        <f>TRIM(PROPER(Raw_Data!E31))</f>
        <v>Centizu</v>
      </c>
      <c r="I31" s="4">
        <v>77</v>
      </c>
      <c r="J31">
        <v>20</v>
      </c>
      <c r="K31">
        <f t="shared" si="1"/>
        <v>0</v>
      </c>
      <c r="L31" t="s">
        <v>34</v>
      </c>
      <c r="M31" t="s">
        <v>35</v>
      </c>
      <c r="N31">
        <f>VALUE(SUBSTITUTE(Raw_Data!I31,"$",""))</f>
        <v>4.5</v>
      </c>
      <c r="O31" s="3">
        <v>45522</v>
      </c>
      <c r="P31" s="3">
        <v>45615</v>
      </c>
      <c r="Q31" s="3">
        <f>Raw_Data!L31</f>
        <v>46131</v>
      </c>
      <c r="R31" t="str">
        <f t="shared" ca="1" si="2"/>
        <v>Low</v>
      </c>
      <c r="S31" t="s">
        <v>202</v>
      </c>
      <c r="T31">
        <v>61</v>
      </c>
      <c r="U31">
        <f t="shared" si="3"/>
        <v>346.5</v>
      </c>
      <c r="V31" t="s">
        <v>38</v>
      </c>
      <c r="W31">
        <f t="shared" si="4"/>
        <v>346.5</v>
      </c>
      <c r="X31">
        <f t="shared" si="5"/>
        <v>274.5</v>
      </c>
      <c r="Y31" t="str">
        <f t="shared" si="6"/>
        <v>Slow Moving</v>
      </c>
      <c r="Z31" s="4">
        <f t="shared" ca="1" si="0"/>
        <v>102</v>
      </c>
      <c r="AA31" t="str">
        <f t="shared" ca="1" si="10"/>
        <v>Safe</v>
      </c>
      <c r="AB31" t="str">
        <f t="shared" si="7"/>
        <v>Sufficient</v>
      </c>
      <c r="AC31">
        <f t="shared" si="8"/>
        <v>0</v>
      </c>
      <c r="AD31" t="str">
        <f t="shared" ca="1" si="9"/>
        <v>Healthy</v>
      </c>
    </row>
    <row r="32" spans="1:30" x14ac:dyDescent="0.3">
      <c r="A32" t="str">
        <f>Raw_Data!A32</f>
        <v>76-340-4432</v>
      </c>
      <c r="B32" t="s">
        <v>204</v>
      </c>
      <c r="C32" t="str">
        <f>TRIM(PROPER(Raw_Data!B32))</f>
        <v>Cucumber</v>
      </c>
      <c r="D32" t="s">
        <v>63</v>
      </c>
      <c r="E32" t="str">
        <f>TRIM(PROPER(Raw_Data!C32))</f>
        <v>Fruits &amp; Vegetables</v>
      </c>
      <c r="F32" t="s">
        <v>205</v>
      </c>
      <c r="G32" t="s">
        <v>206</v>
      </c>
      <c r="H32" t="str">
        <f>TRIM(PROPER(Raw_Data!E32))</f>
        <v>Brainverse</v>
      </c>
      <c r="I32" s="4">
        <v>19</v>
      </c>
      <c r="J32">
        <v>36</v>
      </c>
      <c r="K32">
        <f t="shared" si="1"/>
        <v>53</v>
      </c>
      <c r="L32" t="s">
        <v>50</v>
      </c>
      <c r="M32" t="s">
        <v>72</v>
      </c>
      <c r="N32">
        <f>VALUE(SUBSTITUTE(Raw_Data!I32,"$",""))</f>
        <v>1.75</v>
      </c>
      <c r="O32" s="3">
        <v>45356</v>
      </c>
      <c r="P32" s="3">
        <v>45379</v>
      </c>
      <c r="Q32" s="3">
        <f>Raw_Data!L32</f>
        <v>46478</v>
      </c>
      <c r="R32" t="str">
        <f t="shared" ca="1" si="2"/>
        <v>Low</v>
      </c>
      <c r="S32" t="s">
        <v>207</v>
      </c>
      <c r="T32">
        <v>31</v>
      </c>
      <c r="U32">
        <f t="shared" si="3"/>
        <v>33.25</v>
      </c>
      <c r="V32" t="s">
        <v>53</v>
      </c>
      <c r="W32">
        <f t="shared" si="4"/>
        <v>33.25</v>
      </c>
      <c r="X32">
        <f t="shared" si="5"/>
        <v>54.25</v>
      </c>
      <c r="Y32" t="str">
        <f t="shared" si="6"/>
        <v>Fast Moving</v>
      </c>
      <c r="Z32" s="4">
        <f t="shared" ca="1" si="0"/>
        <v>449</v>
      </c>
      <c r="AA32" t="str">
        <f t="shared" ca="1" si="10"/>
        <v>Safe</v>
      </c>
      <c r="AB32" t="str">
        <f t="shared" si="7"/>
        <v>Low Stock</v>
      </c>
      <c r="AC32">
        <f t="shared" si="8"/>
        <v>92.75</v>
      </c>
      <c r="AD32" t="str">
        <f t="shared" ca="1" si="9"/>
        <v>Reorder Needed</v>
      </c>
    </row>
    <row r="33" spans="1:30" x14ac:dyDescent="0.3">
      <c r="A33" t="str">
        <f>Raw_Data!A33</f>
        <v>38-732-7667</v>
      </c>
      <c r="B33" t="s">
        <v>209</v>
      </c>
      <c r="C33" t="str">
        <f>TRIM(PROPER(Raw_Data!B33))</f>
        <v>Pineapple</v>
      </c>
      <c r="D33" t="s">
        <v>63</v>
      </c>
      <c r="E33" t="str">
        <f>TRIM(PROPER(Raw_Data!C33))</f>
        <v>Fruits &amp; Vegetables</v>
      </c>
      <c r="F33" t="s">
        <v>210</v>
      </c>
      <c r="G33" t="s">
        <v>211</v>
      </c>
      <c r="H33" t="str">
        <f>TRIM(PROPER(Raw_Data!E33))</f>
        <v>Photojam</v>
      </c>
      <c r="I33" s="4">
        <v>18</v>
      </c>
      <c r="J33">
        <v>52</v>
      </c>
      <c r="K33">
        <f t="shared" si="1"/>
        <v>86</v>
      </c>
      <c r="L33" t="s">
        <v>34</v>
      </c>
      <c r="M33" t="s">
        <v>212</v>
      </c>
      <c r="N33">
        <f>VALUE(SUBSTITUTE(Raw_Data!I33,"$",""))</f>
        <v>3.5</v>
      </c>
      <c r="O33" s="3">
        <v>45527</v>
      </c>
      <c r="P33" s="3">
        <v>45578</v>
      </c>
      <c r="Q33" s="3">
        <f>Raw_Data!L33</f>
        <v>45894</v>
      </c>
      <c r="R33" t="str">
        <f t="shared" ca="1" si="2"/>
        <v>Expired</v>
      </c>
      <c r="S33" t="s">
        <v>213</v>
      </c>
      <c r="T33">
        <v>42</v>
      </c>
      <c r="U33">
        <f t="shared" si="3"/>
        <v>63</v>
      </c>
      <c r="V33" t="s">
        <v>53</v>
      </c>
      <c r="W33">
        <f t="shared" si="4"/>
        <v>63</v>
      </c>
      <c r="X33">
        <f t="shared" si="5"/>
        <v>147</v>
      </c>
      <c r="Y33" t="str">
        <f t="shared" si="6"/>
        <v>Fast Moving</v>
      </c>
      <c r="Z33" s="4">
        <f t="shared" ca="1" si="0"/>
        <v>-135</v>
      </c>
      <c r="AA33" t="str">
        <f t="shared" ca="1" si="10"/>
        <v>Expired</v>
      </c>
      <c r="AB33" t="str">
        <f t="shared" si="7"/>
        <v>Low Stock</v>
      </c>
      <c r="AC33">
        <f t="shared" si="8"/>
        <v>301</v>
      </c>
      <c r="AD33" t="str">
        <f t="shared" ca="1" si="9"/>
        <v>Loss</v>
      </c>
    </row>
    <row r="34" spans="1:30" x14ac:dyDescent="0.3">
      <c r="A34" t="str">
        <f>Raw_Data!A34</f>
        <v>04-240-2226</v>
      </c>
      <c r="B34" t="s">
        <v>215</v>
      </c>
      <c r="C34" t="str">
        <f>TRIM(PROPER(Raw_Data!B34))</f>
        <v>Olive Oil</v>
      </c>
      <c r="D34" t="s">
        <v>76</v>
      </c>
      <c r="E34" t="str">
        <f>TRIM(PROPER(Raw_Data!C34))</f>
        <v>Oils &amp; Fats</v>
      </c>
      <c r="F34" t="s">
        <v>216</v>
      </c>
      <c r="G34" t="s">
        <v>217</v>
      </c>
      <c r="H34" t="str">
        <f>TRIM(PROPER(Raw_Data!E34))</f>
        <v>Kamba</v>
      </c>
      <c r="I34" s="4">
        <v>47</v>
      </c>
      <c r="J34">
        <v>48</v>
      </c>
      <c r="K34">
        <f t="shared" si="1"/>
        <v>49</v>
      </c>
      <c r="L34" t="s">
        <v>50</v>
      </c>
      <c r="M34" t="s">
        <v>51</v>
      </c>
      <c r="N34">
        <f>VALUE(SUBSTITUTE(Raw_Data!I34,"$",""))</f>
        <v>6</v>
      </c>
      <c r="O34" s="3">
        <v>45517</v>
      </c>
      <c r="P34" s="3">
        <v>45471</v>
      </c>
      <c r="Q34" s="3">
        <f>Raw_Data!L34</f>
        <v>46511</v>
      </c>
      <c r="R34" t="str">
        <f t="shared" ca="1" si="2"/>
        <v>Low</v>
      </c>
      <c r="S34" t="s">
        <v>218</v>
      </c>
      <c r="T34">
        <v>42</v>
      </c>
      <c r="U34">
        <f t="shared" si="3"/>
        <v>282</v>
      </c>
      <c r="V34" t="s">
        <v>38</v>
      </c>
      <c r="W34">
        <f t="shared" si="4"/>
        <v>282</v>
      </c>
      <c r="X34">
        <f t="shared" si="5"/>
        <v>252</v>
      </c>
      <c r="Y34" t="str">
        <f t="shared" si="6"/>
        <v>Slow Moving</v>
      </c>
      <c r="Z34" s="4">
        <f t="shared" ref="Z34:Z65" ca="1" si="11">Q34-TODAY()</f>
        <v>482</v>
      </c>
      <c r="AA34" t="str">
        <f t="shared" ca="1" si="10"/>
        <v>Safe</v>
      </c>
      <c r="AB34" t="str">
        <f t="shared" si="7"/>
        <v>Low Stock</v>
      </c>
      <c r="AC34">
        <f t="shared" si="8"/>
        <v>294</v>
      </c>
      <c r="AD34" t="str">
        <f t="shared" ca="1" si="9"/>
        <v>Reorder Needed</v>
      </c>
    </row>
    <row r="35" spans="1:30" x14ac:dyDescent="0.3">
      <c r="A35" t="str">
        <f>Raw_Data!A35</f>
        <v>79-136-9840</v>
      </c>
      <c r="B35" t="s">
        <v>220</v>
      </c>
      <c r="C35" t="str">
        <f>TRIM(PROPER(Raw_Data!B35))</f>
        <v>Herbal Tea</v>
      </c>
      <c r="D35" t="s">
        <v>41</v>
      </c>
      <c r="E35" t="str">
        <f>TRIM(PROPER(Raw_Data!C35))</f>
        <v>Beverages</v>
      </c>
      <c r="F35" t="s">
        <v>221</v>
      </c>
      <c r="G35" t="s">
        <v>222</v>
      </c>
      <c r="H35" t="str">
        <f>TRIM(PROPER(Raw_Data!E35))</f>
        <v>Pixonyx</v>
      </c>
      <c r="I35" s="4">
        <v>77</v>
      </c>
      <c r="J35">
        <v>45</v>
      </c>
      <c r="K35">
        <f t="shared" si="1"/>
        <v>13</v>
      </c>
      <c r="L35" t="s">
        <v>50</v>
      </c>
      <c r="M35" t="s">
        <v>223</v>
      </c>
      <c r="N35">
        <f>VALUE(SUBSTITUTE(Raw_Data!I35,"$",""))</f>
        <v>30</v>
      </c>
      <c r="O35" s="3">
        <v>45423</v>
      </c>
      <c r="P35" s="3">
        <v>45523</v>
      </c>
      <c r="Q35" s="3">
        <f>Raw_Data!L35</f>
        <v>46543</v>
      </c>
      <c r="R35" t="str">
        <f t="shared" ca="1" si="2"/>
        <v>Low</v>
      </c>
      <c r="S35" t="s">
        <v>224</v>
      </c>
      <c r="T35">
        <v>25</v>
      </c>
      <c r="U35">
        <f t="shared" si="3"/>
        <v>2310</v>
      </c>
      <c r="V35" t="s">
        <v>38</v>
      </c>
      <c r="W35">
        <f t="shared" si="4"/>
        <v>2310</v>
      </c>
      <c r="X35">
        <f t="shared" si="5"/>
        <v>750</v>
      </c>
      <c r="Y35" t="str">
        <f t="shared" si="6"/>
        <v>Slow Moving</v>
      </c>
      <c r="Z35" s="4">
        <f t="shared" ca="1" si="11"/>
        <v>514</v>
      </c>
      <c r="AA35" t="str">
        <f t="shared" ca="1" si="10"/>
        <v>Safe</v>
      </c>
      <c r="AB35" t="str">
        <f t="shared" si="7"/>
        <v>Sufficient</v>
      </c>
      <c r="AC35">
        <f t="shared" si="8"/>
        <v>390</v>
      </c>
      <c r="AD35" t="str">
        <f t="shared" ca="1" si="9"/>
        <v>Healthy</v>
      </c>
    </row>
    <row r="36" spans="1:30" x14ac:dyDescent="0.3">
      <c r="A36" t="str">
        <f>Raw_Data!A36</f>
        <v>73-401-5721</v>
      </c>
      <c r="B36" t="s">
        <v>226</v>
      </c>
      <c r="C36" t="str">
        <f>TRIM(PROPER(Raw_Data!B36))</f>
        <v>Haddock</v>
      </c>
      <c r="D36" t="s">
        <v>157</v>
      </c>
      <c r="E36" t="str">
        <f>TRIM(PROPER(Raw_Data!C36))</f>
        <v>Seafood</v>
      </c>
      <c r="F36" t="s">
        <v>227</v>
      </c>
      <c r="G36" t="s">
        <v>228</v>
      </c>
      <c r="H36" t="str">
        <f>TRIM(PROPER(Raw_Data!E36))</f>
        <v>Midel</v>
      </c>
      <c r="I36" s="4">
        <v>46</v>
      </c>
      <c r="J36">
        <v>28</v>
      </c>
      <c r="K36">
        <f t="shared" si="1"/>
        <v>10</v>
      </c>
      <c r="L36" t="s">
        <v>50</v>
      </c>
      <c r="M36" t="s">
        <v>229</v>
      </c>
      <c r="N36">
        <f>VALUE(SUBSTITUTE(Raw_Data!I36,"$",""))</f>
        <v>9</v>
      </c>
      <c r="O36" s="3">
        <v>45440</v>
      </c>
      <c r="P36" s="3">
        <v>45593</v>
      </c>
      <c r="Q36" s="3">
        <f>Raw_Data!L36</f>
        <v>46055</v>
      </c>
      <c r="R36" t="str">
        <f t="shared" ca="1" si="2"/>
        <v>High</v>
      </c>
      <c r="S36" t="s">
        <v>230</v>
      </c>
      <c r="T36">
        <v>65</v>
      </c>
      <c r="U36">
        <f t="shared" si="3"/>
        <v>414</v>
      </c>
      <c r="V36" t="s">
        <v>38</v>
      </c>
      <c r="W36">
        <f t="shared" si="4"/>
        <v>414</v>
      </c>
      <c r="X36">
        <f t="shared" si="5"/>
        <v>585</v>
      </c>
      <c r="Y36" t="str">
        <f t="shared" si="6"/>
        <v>Fast Moving</v>
      </c>
      <c r="Z36" s="4">
        <f t="shared" ca="1" si="11"/>
        <v>26</v>
      </c>
      <c r="AA36" t="str">
        <f t="shared" ca="1" si="10"/>
        <v>Expiring Soon</v>
      </c>
      <c r="AB36" t="str">
        <f t="shared" si="7"/>
        <v>Sufficient</v>
      </c>
      <c r="AC36">
        <f t="shared" si="8"/>
        <v>90</v>
      </c>
      <c r="AD36" t="str">
        <f t="shared" ca="1" si="9"/>
        <v>Discount Soon</v>
      </c>
    </row>
    <row r="37" spans="1:30" x14ac:dyDescent="0.3">
      <c r="A37" t="str">
        <f>Raw_Data!A37</f>
        <v>91-848-0606</v>
      </c>
      <c r="B37" t="s">
        <v>232</v>
      </c>
      <c r="C37" t="str">
        <f>TRIM(PROPER(Raw_Data!B37))</f>
        <v>Onion</v>
      </c>
      <c r="D37" t="s">
        <v>63</v>
      </c>
      <c r="E37" t="str">
        <f>TRIM(PROPER(Raw_Data!C37))</f>
        <v>Fruits &amp; Vegetables</v>
      </c>
      <c r="F37" t="s">
        <v>233</v>
      </c>
      <c r="G37" t="s">
        <v>234</v>
      </c>
      <c r="H37" t="str">
        <f>TRIM(PROPER(Raw_Data!E37))</f>
        <v>Skyble</v>
      </c>
      <c r="I37" s="4">
        <v>39</v>
      </c>
      <c r="J37">
        <v>22</v>
      </c>
      <c r="K37">
        <f t="shared" si="1"/>
        <v>5</v>
      </c>
      <c r="L37" t="s">
        <v>50</v>
      </c>
      <c r="M37" t="s">
        <v>108</v>
      </c>
      <c r="N37">
        <f>VALUE(SUBSTITUTE(Raw_Data!I37,"$",""))</f>
        <v>2</v>
      </c>
      <c r="O37" s="3">
        <v>45602</v>
      </c>
      <c r="P37" s="3">
        <v>45496</v>
      </c>
      <c r="Q37" s="3">
        <f>Raw_Data!L37</f>
        <v>46711</v>
      </c>
      <c r="R37" t="str">
        <f t="shared" ca="1" si="2"/>
        <v>Low</v>
      </c>
      <c r="S37" t="s">
        <v>235</v>
      </c>
      <c r="T37">
        <v>60</v>
      </c>
      <c r="U37">
        <f t="shared" si="3"/>
        <v>78</v>
      </c>
      <c r="V37" t="s">
        <v>60</v>
      </c>
      <c r="W37">
        <f t="shared" si="4"/>
        <v>78</v>
      </c>
      <c r="X37">
        <f t="shared" si="5"/>
        <v>120</v>
      </c>
      <c r="Y37" t="str">
        <f t="shared" si="6"/>
        <v>Fast Moving</v>
      </c>
      <c r="Z37" s="4">
        <f t="shared" ca="1" si="11"/>
        <v>682</v>
      </c>
      <c r="AA37" t="str">
        <f t="shared" ca="1" si="10"/>
        <v>Safe</v>
      </c>
      <c r="AB37" t="str">
        <f t="shared" si="7"/>
        <v>Sufficient</v>
      </c>
      <c r="AC37">
        <f t="shared" si="8"/>
        <v>10</v>
      </c>
      <c r="AD37" t="str">
        <f t="shared" ca="1" si="9"/>
        <v>Healthy</v>
      </c>
    </row>
    <row r="38" spans="1:30" x14ac:dyDescent="0.3">
      <c r="A38" t="str">
        <f>Raw_Data!A38</f>
        <v>54-109-8062</v>
      </c>
      <c r="B38" t="s">
        <v>30</v>
      </c>
      <c r="C38" t="str">
        <f>TRIM(PROPER(Raw_Data!B38))</f>
        <v>Sushi Rice</v>
      </c>
      <c r="D38" t="s">
        <v>31</v>
      </c>
      <c r="E38" t="str">
        <f>TRIM(PROPER(Raw_Data!C38))</f>
        <v>Grains &amp; Pulses</v>
      </c>
      <c r="F38" t="s">
        <v>237</v>
      </c>
      <c r="G38" t="s">
        <v>238</v>
      </c>
      <c r="H38" t="str">
        <f>TRIM(PROPER(Raw_Data!E38))</f>
        <v>Linklinks</v>
      </c>
      <c r="I38" s="4">
        <v>75</v>
      </c>
      <c r="J38">
        <v>69</v>
      </c>
      <c r="K38">
        <f t="shared" si="1"/>
        <v>63</v>
      </c>
      <c r="L38" t="s">
        <v>50</v>
      </c>
      <c r="M38" t="s">
        <v>35</v>
      </c>
      <c r="N38">
        <f>VALUE(SUBSTITUTE(Raw_Data!I38,"$",""))</f>
        <v>4.5</v>
      </c>
      <c r="O38" s="3">
        <v>45603</v>
      </c>
      <c r="P38" s="3">
        <v>45676</v>
      </c>
      <c r="Q38" s="3">
        <f>Raw_Data!L38</f>
        <v>45996</v>
      </c>
      <c r="R38" t="str">
        <f t="shared" ca="1" si="2"/>
        <v>Expired</v>
      </c>
      <c r="S38" t="s">
        <v>239</v>
      </c>
      <c r="T38">
        <v>43</v>
      </c>
      <c r="U38">
        <f t="shared" si="3"/>
        <v>337.5</v>
      </c>
      <c r="V38" t="s">
        <v>53</v>
      </c>
      <c r="W38">
        <f t="shared" si="4"/>
        <v>337.5</v>
      </c>
      <c r="X38">
        <f t="shared" si="5"/>
        <v>193.5</v>
      </c>
      <c r="Y38" t="str">
        <f t="shared" si="6"/>
        <v>Slow Moving</v>
      </c>
      <c r="Z38" s="4">
        <f t="shared" ca="1" si="11"/>
        <v>-33</v>
      </c>
      <c r="AA38" t="str">
        <f t="shared" ca="1" si="10"/>
        <v>Expired</v>
      </c>
      <c r="AB38" t="str">
        <f t="shared" si="7"/>
        <v>Sufficient</v>
      </c>
      <c r="AC38">
        <f t="shared" si="8"/>
        <v>283.5</v>
      </c>
      <c r="AD38" t="str">
        <f t="shared" ca="1" si="9"/>
        <v>Loss</v>
      </c>
    </row>
    <row r="39" spans="1:30" x14ac:dyDescent="0.3">
      <c r="A39" t="str">
        <f>Raw_Data!A39</f>
        <v>70-612-2531</v>
      </c>
      <c r="B39" t="s">
        <v>209</v>
      </c>
      <c r="C39" t="str">
        <f>TRIM(PROPER(Raw_Data!B39))</f>
        <v>Pineapple</v>
      </c>
      <c r="D39" t="s">
        <v>63</v>
      </c>
      <c r="E39" t="str">
        <f>TRIM(PROPER(Raw_Data!C39))</f>
        <v>Fruits &amp; Vegetables</v>
      </c>
      <c r="F39" t="s">
        <v>241</v>
      </c>
      <c r="G39" t="s">
        <v>242</v>
      </c>
      <c r="H39" t="str">
        <f>TRIM(PROPER(Raw_Data!E39))</f>
        <v>Flipbug</v>
      </c>
      <c r="I39" s="4">
        <v>48</v>
      </c>
      <c r="J39">
        <v>48</v>
      </c>
      <c r="K39">
        <f t="shared" si="1"/>
        <v>48</v>
      </c>
      <c r="L39" t="s">
        <v>34</v>
      </c>
      <c r="M39" t="s">
        <v>243</v>
      </c>
      <c r="N39">
        <f>VALUE(SUBSTITUTE(Raw_Data!I39,"$",""))</f>
        <v>3.45</v>
      </c>
      <c r="O39" s="3">
        <v>45368</v>
      </c>
      <c r="P39" s="3">
        <v>45682</v>
      </c>
      <c r="Q39" s="3">
        <f>Raw_Data!L39</f>
        <v>45823</v>
      </c>
      <c r="R39" t="str">
        <f t="shared" ca="1" si="2"/>
        <v>Expired</v>
      </c>
      <c r="S39" t="s">
        <v>244</v>
      </c>
      <c r="T39">
        <v>51</v>
      </c>
      <c r="U39">
        <f t="shared" si="3"/>
        <v>165.60000000000002</v>
      </c>
      <c r="V39" t="s">
        <v>38</v>
      </c>
      <c r="W39">
        <f t="shared" si="4"/>
        <v>165.60000000000002</v>
      </c>
      <c r="X39">
        <f t="shared" si="5"/>
        <v>175.95000000000002</v>
      </c>
      <c r="Y39" t="str">
        <f t="shared" si="6"/>
        <v>Fast Moving</v>
      </c>
      <c r="Z39" s="4">
        <f t="shared" ca="1" si="11"/>
        <v>-206</v>
      </c>
      <c r="AA39" t="str">
        <f t="shared" ca="1" si="10"/>
        <v>Expired</v>
      </c>
      <c r="AB39" t="str">
        <f t="shared" si="7"/>
        <v>Sufficient</v>
      </c>
      <c r="AC39">
        <f t="shared" si="8"/>
        <v>165.60000000000002</v>
      </c>
      <c r="AD39" t="str">
        <f t="shared" ca="1" si="9"/>
        <v>Loss</v>
      </c>
    </row>
    <row r="40" spans="1:30" x14ac:dyDescent="0.3">
      <c r="A40" t="str">
        <f>Raw_Data!A40</f>
        <v>26-161-6692</v>
      </c>
      <c r="B40" t="s">
        <v>246</v>
      </c>
      <c r="C40" t="str">
        <f>TRIM(PROPER(Raw_Data!B40))</f>
        <v>Zucchini</v>
      </c>
      <c r="D40" t="s">
        <v>63</v>
      </c>
      <c r="E40" t="str">
        <f>TRIM(PROPER(Raw_Data!C40))</f>
        <v>Fruits &amp; Vegetables</v>
      </c>
      <c r="F40" t="s">
        <v>247</v>
      </c>
      <c r="G40" t="s">
        <v>248</v>
      </c>
      <c r="H40" t="str">
        <f>TRIM(PROPER(Raw_Data!E40))</f>
        <v>Kare</v>
      </c>
      <c r="I40" s="4">
        <v>61</v>
      </c>
      <c r="J40">
        <v>90</v>
      </c>
      <c r="K40">
        <f t="shared" si="1"/>
        <v>119</v>
      </c>
      <c r="L40" t="s">
        <v>34</v>
      </c>
      <c r="M40" t="s">
        <v>79</v>
      </c>
      <c r="N40">
        <f>VALUE(SUBSTITUTE(Raw_Data!I40,"$",""))</f>
        <v>2.5</v>
      </c>
      <c r="O40" s="3">
        <v>45648</v>
      </c>
      <c r="P40" s="3">
        <v>45482</v>
      </c>
      <c r="Q40" s="3">
        <f>Raw_Data!L40</f>
        <v>46575</v>
      </c>
      <c r="R40" t="str">
        <f t="shared" ca="1" si="2"/>
        <v>Low</v>
      </c>
      <c r="S40" t="s">
        <v>249</v>
      </c>
      <c r="T40">
        <v>79</v>
      </c>
      <c r="U40">
        <f t="shared" si="3"/>
        <v>152.5</v>
      </c>
      <c r="V40" t="s">
        <v>38</v>
      </c>
      <c r="W40">
        <f t="shared" si="4"/>
        <v>152.5</v>
      </c>
      <c r="X40">
        <f t="shared" si="5"/>
        <v>197.5</v>
      </c>
      <c r="Y40" t="str">
        <f t="shared" si="6"/>
        <v>Fast Moving</v>
      </c>
      <c r="Z40" s="4">
        <f t="shared" ca="1" si="11"/>
        <v>546</v>
      </c>
      <c r="AA40" t="str">
        <f t="shared" ca="1" si="10"/>
        <v>Safe</v>
      </c>
      <c r="AB40" t="str">
        <f t="shared" si="7"/>
        <v>Low Stock</v>
      </c>
      <c r="AC40">
        <f t="shared" si="8"/>
        <v>297.5</v>
      </c>
      <c r="AD40" t="str">
        <f t="shared" ca="1" si="9"/>
        <v>Reorder Needed</v>
      </c>
    </row>
    <row r="41" spans="1:30" x14ac:dyDescent="0.3">
      <c r="A41" t="str">
        <f>Raw_Data!A41</f>
        <v>43-893-5408</v>
      </c>
      <c r="B41" t="s">
        <v>251</v>
      </c>
      <c r="C41" t="str">
        <f>TRIM(PROPER(Raw_Data!B41))</f>
        <v>Short Grain Rice</v>
      </c>
      <c r="D41" t="s">
        <v>31</v>
      </c>
      <c r="E41" t="str">
        <f>TRIM(PROPER(Raw_Data!C41))</f>
        <v>Grains &amp; Pulses</v>
      </c>
      <c r="F41" t="s">
        <v>252</v>
      </c>
      <c r="G41" t="s">
        <v>253</v>
      </c>
      <c r="H41" t="str">
        <f>TRIM(PROPER(Raw_Data!E41))</f>
        <v>Snaptags</v>
      </c>
      <c r="I41" s="4">
        <v>60</v>
      </c>
      <c r="J41">
        <v>90</v>
      </c>
      <c r="K41">
        <f t="shared" si="1"/>
        <v>120</v>
      </c>
      <c r="L41" t="s">
        <v>34</v>
      </c>
      <c r="M41" t="s">
        <v>91</v>
      </c>
      <c r="N41">
        <f>VALUE(SUBSTITUTE(Raw_Data!I41,"$",""))</f>
        <v>3</v>
      </c>
      <c r="O41" s="3">
        <v>45678</v>
      </c>
      <c r="P41" s="3">
        <v>45371</v>
      </c>
      <c r="Q41" s="3">
        <f>Raw_Data!L41</f>
        <v>45955</v>
      </c>
      <c r="R41" t="str">
        <f t="shared" ca="1" si="2"/>
        <v>Expired</v>
      </c>
      <c r="S41" t="s">
        <v>254</v>
      </c>
      <c r="T41">
        <v>47</v>
      </c>
      <c r="U41">
        <f t="shared" si="3"/>
        <v>180</v>
      </c>
      <c r="V41" t="s">
        <v>38</v>
      </c>
      <c r="W41">
        <f t="shared" si="4"/>
        <v>180</v>
      </c>
      <c r="X41">
        <f t="shared" si="5"/>
        <v>141</v>
      </c>
      <c r="Y41" t="str">
        <f t="shared" si="6"/>
        <v>Slow Moving</v>
      </c>
      <c r="Z41" s="4">
        <f t="shared" ca="1" si="11"/>
        <v>-74</v>
      </c>
      <c r="AA41" t="str">
        <f t="shared" ca="1" si="10"/>
        <v>Expired</v>
      </c>
      <c r="AB41" t="str">
        <f t="shared" si="7"/>
        <v>Low Stock</v>
      </c>
      <c r="AC41">
        <f t="shared" si="8"/>
        <v>360</v>
      </c>
      <c r="AD41" t="str">
        <f t="shared" ca="1" si="9"/>
        <v>Loss</v>
      </c>
    </row>
    <row r="42" spans="1:30" x14ac:dyDescent="0.3">
      <c r="A42" t="str">
        <f>Raw_Data!A42</f>
        <v>11-316-8405</v>
      </c>
      <c r="B42" t="s">
        <v>256</v>
      </c>
      <c r="C42" t="str">
        <f>TRIM(PROPER(Raw_Data!B42))</f>
        <v>Mango</v>
      </c>
      <c r="D42" t="s">
        <v>63</v>
      </c>
      <c r="E42" t="str">
        <f>TRIM(PROPER(Raw_Data!C42))</f>
        <v>Fruits &amp; Vegetables</v>
      </c>
      <c r="F42" t="s">
        <v>257</v>
      </c>
      <c r="G42" t="s">
        <v>258</v>
      </c>
      <c r="H42" t="str">
        <f>TRIM(PROPER(Raw_Data!E42))</f>
        <v>Twitternation</v>
      </c>
      <c r="I42" s="4">
        <v>24</v>
      </c>
      <c r="J42">
        <v>55</v>
      </c>
      <c r="K42">
        <f t="shared" si="1"/>
        <v>86</v>
      </c>
      <c r="L42" t="s">
        <v>34</v>
      </c>
      <c r="M42" t="s">
        <v>196</v>
      </c>
      <c r="N42">
        <f>VALUE(SUBSTITUTE(Raw_Data!I42,"$",""))</f>
        <v>5</v>
      </c>
      <c r="O42" s="3">
        <v>45408</v>
      </c>
      <c r="P42" s="3">
        <v>45712</v>
      </c>
      <c r="Q42" s="3">
        <f>Raw_Data!L42</f>
        <v>46131</v>
      </c>
      <c r="R42" t="str">
        <f t="shared" ca="1" si="2"/>
        <v>Low</v>
      </c>
      <c r="S42" t="s">
        <v>259</v>
      </c>
      <c r="T42">
        <v>39</v>
      </c>
      <c r="U42">
        <f t="shared" si="3"/>
        <v>120</v>
      </c>
      <c r="V42" t="s">
        <v>38</v>
      </c>
      <c r="W42">
        <f t="shared" si="4"/>
        <v>120</v>
      </c>
      <c r="X42">
        <f t="shared" si="5"/>
        <v>195</v>
      </c>
      <c r="Y42" t="str">
        <f t="shared" si="6"/>
        <v>Fast Moving</v>
      </c>
      <c r="Z42" s="4">
        <f t="shared" ca="1" si="11"/>
        <v>102</v>
      </c>
      <c r="AA42" t="str">
        <f t="shared" ca="1" si="10"/>
        <v>Safe</v>
      </c>
      <c r="AB42" t="str">
        <f t="shared" si="7"/>
        <v>Low Stock</v>
      </c>
      <c r="AC42">
        <f t="shared" si="8"/>
        <v>430</v>
      </c>
      <c r="AD42" t="str">
        <f t="shared" ca="1" si="9"/>
        <v>Reorder Needed</v>
      </c>
    </row>
    <row r="43" spans="1:30" x14ac:dyDescent="0.3">
      <c r="A43" t="str">
        <f>Raw_Data!A43</f>
        <v>34-086-3222</v>
      </c>
      <c r="B43" t="s">
        <v>261</v>
      </c>
      <c r="C43" t="str">
        <f>TRIM(PROPER(Raw_Data!B43))</f>
        <v>Lemon</v>
      </c>
      <c r="D43" t="s">
        <v>63</v>
      </c>
      <c r="E43" t="str">
        <f>TRIM(PROPER(Raw_Data!C43))</f>
        <v>Fruits &amp; Vegetables</v>
      </c>
      <c r="F43" t="s">
        <v>262</v>
      </c>
      <c r="G43" t="s">
        <v>263</v>
      </c>
      <c r="H43" t="str">
        <f>TRIM(PROPER(Raw_Data!E43))</f>
        <v>Layo</v>
      </c>
      <c r="I43" s="4">
        <v>12</v>
      </c>
      <c r="J43">
        <v>7</v>
      </c>
      <c r="K43">
        <f t="shared" si="1"/>
        <v>2</v>
      </c>
      <c r="L43" t="s">
        <v>50</v>
      </c>
      <c r="M43" t="s">
        <v>264</v>
      </c>
      <c r="N43">
        <f>VALUE(SUBSTITUTE(Raw_Data!I43,"$",""))</f>
        <v>2.2999999999999998</v>
      </c>
      <c r="O43" s="3">
        <v>45467</v>
      </c>
      <c r="P43" s="3">
        <v>45651</v>
      </c>
      <c r="Q43" s="3">
        <f>Raw_Data!L43</f>
        <v>46016</v>
      </c>
      <c r="R43" t="str">
        <f t="shared" ca="1" si="2"/>
        <v>Expired</v>
      </c>
      <c r="S43" t="s">
        <v>265</v>
      </c>
      <c r="T43">
        <v>66</v>
      </c>
      <c r="U43">
        <f t="shared" si="3"/>
        <v>27.599999999999998</v>
      </c>
      <c r="V43" t="s">
        <v>38</v>
      </c>
      <c r="W43">
        <f t="shared" si="4"/>
        <v>27.599999999999998</v>
      </c>
      <c r="X43">
        <f t="shared" si="5"/>
        <v>151.79999999999998</v>
      </c>
      <c r="Y43" t="str">
        <f t="shared" si="6"/>
        <v>Fast Moving</v>
      </c>
      <c r="Z43" s="4">
        <f t="shared" ca="1" si="11"/>
        <v>-13</v>
      </c>
      <c r="AA43" t="str">
        <f t="shared" ca="1" si="10"/>
        <v>Expired</v>
      </c>
      <c r="AB43" t="str">
        <f t="shared" si="7"/>
        <v>Sufficient</v>
      </c>
      <c r="AC43">
        <f t="shared" si="8"/>
        <v>4.5999999999999996</v>
      </c>
      <c r="AD43" t="str">
        <f t="shared" ca="1" si="9"/>
        <v>Loss</v>
      </c>
    </row>
    <row r="44" spans="1:30" x14ac:dyDescent="0.3">
      <c r="A44" t="str">
        <f>Raw_Data!A44</f>
        <v>21-816-1004</v>
      </c>
      <c r="B44" t="s">
        <v>267</v>
      </c>
      <c r="C44" t="str">
        <f>TRIM(PROPER(Raw_Data!B44))</f>
        <v>Black Coffee</v>
      </c>
      <c r="D44" t="s">
        <v>41</v>
      </c>
      <c r="E44" t="str">
        <f>TRIM(PROPER(Raw_Data!C44))</f>
        <v>Beverages</v>
      </c>
      <c r="F44" t="s">
        <v>268</v>
      </c>
      <c r="G44" t="s">
        <v>185</v>
      </c>
      <c r="H44" t="str">
        <f>TRIM(PROPER(Raw_Data!E44))</f>
        <v>Realpoint</v>
      </c>
      <c r="I44" s="4">
        <v>84</v>
      </c>
      <c r="J44">
        <v>13</v>
      </c>
      <c r="K44">
        <f t="shared" si="1"/>
        <v>0</v>
      </c>
      <c r="L44" t="s">
        <v>50</v>
      </c>
      <c r="M44" t="s">
        <v>269</v>
      </c>
      <c r="N44">
        <f>VALUE(SUBSTITUTE(Raw_Data!I44,"$",""))</f>
        <v>15</v>
      </c>
      <c r="O44" s="3">
        <v>45683</v>
      </c>
      <c r="P44" s="3">
        <v>45394</v>
      </c>
      <c r="Q44" s="3">
        <f>Raw_Data!L44</f>
        <v>46243</v>
      </c>
      <c r="R44" t="str">
        <f t="shared" ca="1" si="2"/>
        <v>Low</v>
      </c>
      <c r="S44" t="s">
        <v>270</v>
      </c>
      <c r="T44">
        <v>25</v>
      </c>
      <c r="U44">
        <f t="shared" si="3"/>
        <v>1260</v>
      </c>
      <c r="V44" t="s">
        <v>53</v>
      </c>
      <c r="W44">
        <f t="shared" si="4"/>
        <v>1260</v>
      </c>
      <c r="X44">
        <f t="shared" si="5"/>
        <v>375</v>
      </c>
      <c r="Y44" t="str">
        <f t="shared" si="6"/>
        <v>Slow Moving</v>
      </c>
      <c r="Z44" s="4">
        <f t="shared" ca="1" si="11"/>
        <v>214</v>
      </c>
      <c r="AA44" t="str">
        <f t="shared" ca="1" si="10"/>
        <v>Safe</v>
      </c>
      <c r="AB44" t="str">
        <f t="shared" si="7"/>
        <v>Sufficient</v>
      </c>
      <c r="AC44">
        <f t="shared" si="8"/>
        <v>0</v>
      </c>
      <c r="AD44" t="str">
        <f t="shared" ca="1" si="9"/>
        <v>Healthy</v>
      </c>
    </row>
    <row r="45" spans="1:30" x14ac:dyDescent="0.3">
      <c r="A45" t="str">
        <f>Raw_Data!A45</f>
        <v>43-693-2092</v>
      </c>
      <c r="B45" t="s">
        <v>272</v>
      </c>
      <c r="C45" t="str">
        <f>TRIM(PROPER(Raw_Data!B45))</f>
        <v>Butter</v>
      </c>
      <c r="D45" t="s">
        <v>83</v>
      </c>
      <c r="E45" t="str">
        <f>TRIM(PROPER(Raw_Data!C45))</f>
        <v>Dairy</v>
      </c>
      <c r="F45" t="s">
        <v>273</v>
      </c>
      <c r="G45" t="s">
        <v>274</v>
      </c>
      <c r="H45" t="str">
        <f>TRIM(PROPER(Raw_Data!E45))</f>
        <v>Kayveo</v>
      </c>
      <c r="I45" s="4">
        <v>51</v>
      </c>
      <c r="J45">
        <v>100</v>
      </c>
      <c r="K45">
        <f t="shared" si="1"/>
        <v>149</v>
      </c>
      <c r="L45" t="s">
        <v>34</v>
      </c>
      <c r="M45" t="s">
        <v>91</v>
      </c>
      <c r="N45">
        <f>VALUE(SUBSTITUTE(Raw_Data!I45,"$",""))</f>
        <v>3</v>
      </c>
      <c r="O45" s="3">
        <v>45412</v>
      </c>
      <c r="P45" s="3">
        <v>45586</v>
      </c>
      <c r="Q45" s="3">
        <f>Raw_Data!L45</f>
        <v>46608</v>
      </c>
      <c r="R45" t="str">
        <f t="shared" ca="1" si="2"/>
        <v>Low</v>
      </c>
      <c r="S45" t="s">
        <v>275</v>
      </c>
      <c r="T45">
        <v>40</v>
      </c>
      <c r="U45">
        <f t="shared" si="3"/>
        <v>153</v>
      </c>
      <c r="V45" t="s">
        <v>38</v>
      </c>
      <c r="W45">
        <f t="shared" si="4"/>
        <v>153</v>
      </c>
      <c r="X45">
        <f t="shared" si="5"/>
        <v>120</v>
      </c>
      <c r="Y45" t="str">
        <f t="shared" si="6"/>
        <v>Slow Moving</v>
      </c>
      <c r="Z45" s="4">
        <f t="shared" ca="1" si="11"/>
        <v>579</v>
      </c>
      <c r="AA45" t="str">
        <f t="shared" ca="1" si="10"/>
        <v>Safe</v>
      </c>
      <c r="AB45" t="str">
        <f t="shared" si="7"/>
        <v>Low Stock</v>
      </c>
      <c r="AC45">
        <f t="shared" si="8"/>
        <v>447</v>
      </c>
      <c r="AD45" t="str">
        <f t="shared" ca="1" si="9"/>
        <v>Reorder Needed</v>
      </c>
    </row>
    <row r="46" spans="1:30" x14ac:dyDescent="0.3">
      <c r="A46" t="str">
        <f>Raw_Data!A46</f>
        <v>63-270-7076</v>
      </c>
      <c r="B46" t="s">
        <v>277</v>
      </c>
      <c r="C46" t="str">
        <f>TRIM(PROPER(Raw_Data!B46))</f>
        <v>Multigrain Bread</v>
      </c>
      <c r="D46" t="s">
        <v>112</v>
      </c>
      <c r="E46" t="str">
        <f>TRIM(PROPER(Raw_Data!C46))</f>
        <v>Bakery</v>
      </c>
      <c r="F46" t="s">
        <v>278</v>
      </c>
      <c r="G46" t="s">
        <v>279</v>
      </c>
      <c r="H46" t="str">
        <f>TRIM(PROPER(Raw_Data!E46))</f>
        <v>Roombo</v>
      </c>
      <c r="I46" s="4">
        <v>65</v>
      </c>
      <c r="J46">
        <v>36</v>
      </c>
      <c r="K46">
        <f t="shared" si="1"/>
        <v>7</v>
      </c>
      <c r="L46" t="s">
        <v>50</v>
      </c>
      <c r="M46" t="s">
        <v>212</v>
      </c>
      <c r="N46">
        <f>VALUE(SUBSTITUTE(Raw_Data!I46,"$",""))</f>
        <v>3.5</v>
      </c>
      <c r="O46" s="3">
        <v>45403</v>
      </c>
      <c r="P46" s="3">
        <v>45632</v>
      </c>
      <c r="Q46" s="3">
        <f>Raw_Data!L46</f>
        <v>46483</v>
      </c>
      <c r="R46" t="str">
        <f t="shared" ca="1" si="2"/>
        <v>Low</v>
      </c>
      <c r="S46" t="s">
        <v>280</v>
      </c>
      <c r="T46">
        <v>32</v>
      </c>
      <c r="U46">
        <f t="shared" si="3"/>
        <v>227.5</v>
      </c>
      <c r="V46" t="s">
        <v>53</v>
      </c>
      <c r="W46">
        <f t="shared" si="4"/>
        <v>227.5</v>
      </c>
      <c r="X46">
        <f t="shared" si="5"/>
        <v>112</v>
      </c>
      <c r="Y46" t="str">
        <f t="shared" si="6"/>
        <v>Slow Moving</v>
      </c>
      <c r="Z46" s="4">
        <f t="shared" ca="1" si="11"/>
        <v>454</v>
      </c>
      <c r="AA46" t="str">
        <f t="shared" ca="1" si="10"/>
        <v>Safe</v>
      </c>
      <c r="AB46" t="str">
        <f t="shared" si="7"/>
        <v>Sufficient</v>
      </c>
      <c r="AC46">
        <f t="shared" si="8"/>
        <v>24.5</v>
      </c>
      <c r="AD46" t="str">
        <f t="shared" ca="1" si="9"/>
        <v>Healthy</v>
      </c>
    </row>
    <row r="47" spans="1:30" x14ac:dyDescent="0.3">
      <c r="A47" t="str">
        <f>Raw_Data!A47</f>
        <v>90-230-9767</v>
      </c>
      <c r="B47" t="s">
        <v>55</v>
      </c>
      <c r="C47" t="str">
        <f>TRIM(PROPER(Raw_Data!B47))</f>
        <v>Long Grain Rice</v>
      </c>
      <c r="D47" t="s">
        <v>31</v>
      </c>
      <c r="E47" t="str">
        <f>TRIM(PROPER(Raw_Data!C47))</f>
        <v>Grains &amp; Pulses</v>
      </c>
      <c r="F47" t="s">
        <v>282</v>
      </c>
      <c r="G47" t="s">
        <v>283</v>
      </c>
      <c r="H47" t="str">
        <f>TRIM(PROPER(Raw_Data!E47))</f>
        <v>Voonyx</v>
      </c>
      <c r="I47" s="4">
        <v>67</v>
      </c>
      <c r="J47">
        <v>88</v>
      </c>
      <c r="K47">
        <f t="shared" si="1"/>
        <v>109</v>
      </c>
      <c r="L47" t="s">
        <v>34</v>
      </c>
      <c r="M47" t="s">
        <v>58</v>
      </c>
      <c r="N47">
        <f>VALUE(SUBSTITUTE(Raw_Data!I47,"$",""))</f>
        <v>1.5</v>
      </c>
      <c r="O47" s="3">
        <v>45447</v>
      </c>
      <c r="P47" s="3">
        <v>45296</v>
      </c>
      <c r="Q47" s="3">
        <f>Raw_Data!L47</f>
        <v>46536</v>
      </c>
      <c r="R47" t="str">
        <f t="shared" ca="1" si="2"/>
        <v>Low</v>
      </c>
      <c r="S47" t="s">
        <v>284</v>
      </c>
      <c r="T47">
        <v>66</v>
      </c>
      <c r="U47">
        <f t="shared" si="3"/>
        <v>100.5</v>
      </c>
      <c r="V47" t="s">
        <v>38</v>
      </c>
      <c r="W47">
        <f t="shared" si="4"/>
        <v>100.5</v>
      </c>
      <c r="X47">
        <f t="shared" si="5"/>
        <v>99</v>
      </c>
      <c r="Y47" t="str">
        <f t="shared" si="6"/>
        <v>Slow Moving</v>
      </c>
      <c r="Z47" s="4">
        <f t="shared" ca="1" si="11"/>
        <v>507</v>
      </c>
      <c r="AA47" t="str">
        <f t="shared" ca="1" si="10"/>
        <v>Safe</v>
      </c>
      <c r="AB47" t="str">
        <f t="shared" si="7"/>
        <v>Low Stock</v>
      </c>
      <c r="AC47">
        <f t="shared" si="8"/>
        <v>163.5</v>
      </c>
      <c r="AD47" t="str">
        <f t="shared" ca="1" si="9"/>
        <v>Reorder Needed</v>
      </c>
    </row>
    <row r="48" spans="1:30" x14ac:dyDescent="0.3">
      <c r="A48" t="str">
        <f>Raw_Data!A48</f>
        <v>05-334-2923</v>
      </c>
      <c r="B48" t="s">
        <v>132</v>
      </c>
      <c r="C48" t="str">
        <f>TRIM(PROPER(Raw_Data!B48))</f>
        <v>Bread Flour</v>
      </c>
      <c r="D48" t="s">
        <v>31</v>
      </c>
      <c r="E48" t="str">
        <f>TRIM(PROPER(Raw_Data!C48))</f>
        <v>Grains &amp; Pulses</v>
      </c>
      <c r="F48" t="s">
        <v>286</v>
      </c>
      <c r="G48" t="s">
        <v>287</v>
      </c>
      <c r="H48" t="str">
        <f>TRIM(PROPER(Raw_Data!E48))</f>
        <v>Browsezoom</v>
      </c>
      <c r="I48" s="4">
        <v>14</v>
      </c>
      <c r="J48">
        <v>74</v>
      </c>
      <c r="K48">
        <f t="shared" si="1"/>
        <v>134</v>
      </c>
      <c r="L48" t="s">
        <v>34</v>
      </c>
      <c r="M48" t="s">
        <v>58</v>
      </c>
      <c r="N48">
        <f>VALUE(SUBSTITUTE(Raw_Data!I48,"$",""))</f>
        <v>1.5</v>
      </c>
      <c r="O48" s="3">
        <v>45522</v>
      </c>
      <c r="P48" s="3">
        <v>45618</v>
      </c>
      <c r="Q48" s="3">
        <f>Raw_Data!L48</f>
        <v>45911</v>
      </c>
      <c r="R48" t="str">
        <f t="shared" ca="1" si="2"/>
        <v>Expired</v>
      </c>
      <c r="S48" t="s">
        <v>288</v>
      </c>
      <c r="T48">
        <v>37</v>
      </c>
      <c r="U48">
        <f t="shared" si="3"/>
        <v>21</v>
      </c>
      <c r="V48" t="s">
        <v>38</v>
      </c>
      <c r="W48">
        <f t="shared" si="4"/>
        <v>21</v>
      </c>
      <c r="X48">
        <f t="shared" si="5"/>
        <v>55.5</v>
      </c>
      <c r="Y48" t="str">
        <f t="shared" si="6"/>
        <v>Fast Moving</v>
      </c>
      <c r="Z48" s="4">
        <f t="shared" ca="1" si="11"/>
        <v>-118</v>
      </c>
      <c r="AA48" t="str">
        <f t="shared" ca="1" si="10"/>
        <v>Expired</v>
      </c>
      <c r="AB48" t="str">
        <f t="shared" si="7"/>
        <v>Low Stock</v>
      </c>
      <c r="AC48">
        <f t="shared" si="8"/>
        <v>201</v>
      </c>
      <c r="AD48" t="str">
        <f t="shared" ca="1" si="9"/>
        <v>Loss</v>
      </c>
    </row>
    <row r="49" spans="1:30" x14ac:dyDescent="0.3">
      <c r="A49" t="str">
        <f>Raw_Data!A49</f>
        <v>52-481-5224</v>
      </c>
      <c r="B49" t="s">
        <v>290</v>
      </c>
      <c r="C49" t="str">
        <f>TRIM(PROPER(Raw_Data!B49))</f>
        <v>Kiwi</v>
      </c>
      <c r="D49" t="s">
        <v>63</v>
      </c>
      <c r="E49" t="str">
        <f>TRIM(PROPER(Raw_Data!C49))</f>
        <v>Fruits &amp; Vegetables</v>
      </c>
      <c r="F49" t="s">
        <v>291</v>
      </c>
      <c r="G49" t="s">
        <v>292</v>
      </c>
      <c r="H49" t="str">
        <f>TRIM(PROPER(Raw_Data!E49))</f>
        <v>Fiveclub</v>
      </c>
      <c r="I49" s="4">
        <v>45</v>
      </c>
      <c r="J49">
        <v>24</v>
      </c>
      <c r="K49">
        <f t="shared" si="1"/>
        <v>3</v>
      </c>
      <c r="L49" t="s">
        <v>50</v>
      </c>
      <c r="M49" t="s">
        <v>51</v>
      </c>
      <c r="N49">
        <f>VALUE(SUBSTITUTE(Raw_Data!I49,"$",""))</f>
        <v>6</v>
      </c>
      <c r="O49" s="3">
        <v>45678</v>
      </c>
      <c r="P49" s="3">
        <v>45840</v>
      </c>
      <c r="Q49" s="3">
        <f>Raw_Data!L49</f>
        <v>46394</v>
      </c>
      <c r="R49" t="str">
        <f t="shared" ca="1" si="2"/>
        <v>Low</v>
      </c>
      <c r="S49" t="s">
        <v>293</v>
      </c>
      <c r="T49">
        <v>44</v>
      </c>
      <c r="U49">
        <f t="shared" si="3"/>
        <v>270</v>
      </c>
      <c r="V49" t="s">
        <v>53</v>
      </c>
      <c r="W49">
        <f t="shared" si="4"/>
        <v>270</v>
      </c>
      <c r="X49">
        <f t="shared" si="5"/>
        <v>264</v>
      </c>
      <c r="Y49" t="str">
        <f t="shared" si="6"/>
        <v>Slow Moving</v>
      </c>
      <c r="Z49" s="4">
        <f t="shared" ca="1" si="11"/>
        <v>365</v>
      </c>
      <c r="AA49" t="str">
        <f t="shared" ca="1" si="10"/>
        <v>Safe</v>
      </c>
      <c r="AB49" t="str">
        <f t="shared" si="7"/>
        <v>Sufficient</v>
      </c>
      <c r="AC49">
        <f t="shared" si="8"/>
        <v>18</v>
      </c>
      <c r="AD49" t="str">
        <f t="shared" ca="1" si="9"/>
        <v>Healthy</v>
      </c>
    </row>
    <row r="50" spans="1:30" x14ac:dyDescent="0.3">
      <c r="A50" t="str">
        <f>Raw_Data!A50</f>
        <v>11-325-7396</v>
      </c>
      <c r="B50" t="s">
        <v>256</v>
      </c>
      <c r="C50" t="str">
        <f>TRIM(PROPER(Raw_Data!B50))</f>
        <v>Mango</v>
      </c>
      <c r="D50" t="s">
        <v>63</v>
      </c>
      <c r="E50" t="str">
        <f>TRIM(PROPER(Raw_Data!C50))</f>
        <v>Fruits &amp; Vegetables</v>
      </c>
      <c r="F50" t="s">
        <v>295</v>
      </c>
      <c r="G50" t="s">
        <v>296</v>
      </c>
      <c r="H50" t="str">
        <f>TRIM(PROPER(Raw_Data!E50))</f>
        <v>Skipfire</v>
      </c>
      <c r="I50" s="4">
        <v>92</v>
      </c>
      <c r="J50">
        <v>46</v>
      </c>
      <c r="K50">
        <f t="shared" si="1"/>
        <v>0</v>
      </c>
      <c r="L50" t="s">
        <v>34</v>
      </c>
      <c r="M50" t="s">
        <v>196</v>
      </c>
      <c r="N50">
        <f>VALUE(SUBSTITUTE(Raw_Data!I50,"$",""))</f>
        <v>5</v>
      </c>
      <c r="O50" s="3">
        <v>45501</v>
      </c>
      <c r="P50" s="3">
        <v>45583</v>
      </c>
      <c r="Q50" s="3">
        <f>Raw_Data!L50</f>
        <v>46086</v>
      </c>
      <c r="R50" t="str">
        <f t="shared" ca="1" si="2"/>
        <v>Medium</v>
      </c>
      <c r="S50" t="s">
        <v>297</v>
      </c>
      <c r="T50">
        <v>24</v>
      </c>
      <c r="U50">
        <f t="shared" si="3"/>
        <v>460</v>
      </c>
      <c r="V50" t="s">
        <v>38</v>
      </c>
      <c r="W50">
        <f t="shared" si="4"/>
        <v>460</v>
      </c>
      <c r="X50">
        <f t="shared" si="5"/>
        <v>120</v>
      </c>
      <c r="Y50" t="str">
        <f t="shared" si="6"/>
        <v>Slow Moving</v>
      </c>
      <c r="Z50" s="4">
        <f t="shared" ca="1" si="11"/>
        <v>57</v>
      </c>
      <c r="AA50" t="str">
        <f t="shared" ca="1" si="10"/>
        <v>Safe</v>
      </c>
      <c r="AB50" t="str">
        <f t="shared" si="7"/>
        <v>Sufficient</v>
      </c>
      <c r="AC50">
        <f t="shared" si="8"/>
        <v>0</v>
      </c>
      <c r="AD50" t="str">
        <f t="shared" ca="1" si="9"/>
        <v>Healthy</v>
      </c>
    </row>
    <row r="51" spans="1:30" x14ac:dyDescent="0.3">
      <c r="A51" t="str">
        <f>Raw_Data!A51</f>
        <v>70-854-6891</v>
      </c>
      <c r="B51" t="s">
        <v>299</v>
      </c>
      <c r="C51" t="str">
        <f>TRIM(PROPER(Raw_Data!B51))</f>
        <v>Sourdough Bread</v>
      </c>
      <c r="D51" t="s">
        <v>112</v>
      </c>
      <c r="E51" t="str">
        <f>TRIM(PROPER(Raw_Data!C51))</f>
        <v>Bakery</v>
      </c>
      <c r="F51" t="s">
        <v>300</v>
      </c>
      <c r="G51" t="s">
        <v>301</v>
      </c>
      <c r="H51" t="str">
        <f>TRIM(PROPER(Raw_Data!E51))</f>
        <v>Flashspan</v>
      </c>
      <c r="I51" s="4">
        <v>41</v>
      </c>
      <c r="J51">
        <v>84</v>
      </c>
      <c r="K51">
        <f t="shared" si="1"/>
        <v>127</v>
      </c>
      <c r="L51" t="s">
        <v>50</v>
      </c>
      <c r="M51" t="s">
        <v>66</v>
      </c>
      <c r="N51">
        <f>VALUE(SUBSTITUTE(Raw_Data!I51,"$",""))</f>
        <v>4</v>
      </c>
      <c r="O51" s="3">
        <v>45685</v>
      </c>
      <c r="P51" s="3">
        <v>45624</v>
      </c>
      <c r="Q51" s="3">
        <f>Raw_Data!L51</f>
        <v>46177</v>
      </c>
      <c r="R51" t="str">
        <f t="shared" ca="1" si="2"/>
        <v>Low</v>
      </c>
      <c r="S51" t="s">
        <v>302</v>
      </c>
      <c r="T51">
        <v>42</v>
      </c>
      <c r="U51">
        <f t="shared" si="3"/>
        <v>164</v>
      </c>
      <c r="V51" t="s">
        <v>60</v>
      </c>
      <c r="W51">
        <f t="shared" si="4"/>
        <v>164</v>
      </c>
      <c r="X51">
        <f t="shared" si="5"/>
        <v>168</v>
      </c>
      <c r="Y51" t="str">
        <f t="shared" si="6"/>
        <v>Fast Moving</v>
      </c>
      <c r="Z51" s="4">
        <f t="shared" ca="1" si="11"/>
        <v>148</v>
      </c>
      <c r="AA51" t="str">
        <f t="shared" ca="1" si="10"/>
        <v>Safe</v>
      </c>
      <c r="AB51" t="str">
        <f t="shared" si="7"/>
        <v>Low Stock</v>
      </c>
      <c r="AC51">
        <f t="shared" si="8"/>
        <v>508</v>
      </c>
      <c r="AD51" t="str">
        <f t="shared" ca="1" si="9"/>
        <v>Reorder Needed</v>
      </c>
    </row>
    <row r="52" spans="1:30" x14ac:dyDescent="0.3">
      <c r="A52" t="str">
        <f>Raw_Data!A52</f>
        <v>46-520-1819</v>
      </c>
      <c r="B52" t="s">
        <v>251</v>
      </c>
      <c r="C52" t="str">
        <f>TRIM(PROPER(Raw_Data!B52))</f>
        <v>Short Grain Rice</v>
      </c>
      <c r="D52" t="s">
        <v>31</v>
      </c>
      <c r="E52" t="str">
        <f>TRIM(PROPER(Raw_Data!C52))</f>
        <v>Grains &amp; Pulses</v>
      </c>
      <c r="F52" t="s">
        <v>304</v>
      </c>
      <c r="G52" t="s">
        <v>305</v>
      </c>
      <c r="H52" t="str">
        <f>TRIM(PROPER(Raw_Data!E52))</f>
        <v>Katz</v>
      </c>
      <c r="I52" s="4">
        <v>41</v>
      </c>
      <c r="J52">
        <v>36</v>
      </c>
      <c r="K52">
        <f t="shared" si="1"/>
        <v>31</v>
      </c>
      <c r="L52" t="s">
        <v>50</v>
      </c>
      <c r="M52" t="s">
        <v>35</v>
      </c>
      <c r="N52">
        <f>VALUE(SUBSTITUTE(Raw_Data!I52,"$",""))</f>
        <v>4.5</v>
      </c>
      <c r="O52" s="3">
        <v>45389</v>
      </c>
      <c r="P52" s="3">
        <v>45392</v>
      </c>
      <c r="Q52" s="3">
        <f>Raw_Data!L52</f>
        <v>46428</v>
      </c>
      <c r="R52" t="str">
        <f t="shared" ca="1" si="2"/>
        <v>Low</v>
      </c>
      <c r="S52" t="s">
        <v>306</v>
      </c>
      <c r="T52">
        <v>38</v>
      </c>
      <c r="U52">
        <f t="shared" si="3"/>
        <v>184.5</v>
      </c>
      <c r="V52" t="s">
        <v>53</v>
      </c>
      <c r="W52">
        <f t="shared" si="4"/>
        <v>184.5</v>
      </c>
      <c r="X52">
        <f t="shared" si="5"/>
        <v>171</v>
      </c>
      <c r="Y52" t="str">
        <f t="shared" si="6"/>
        <v>Slow Moving</v>
      </c>
      <c r="Z52" s="4">
        <f t="shared" ca="1" si="11"/>
        <v>399</v>
      </c>
      <c r="AA52" t="str">
        <f t="shared" ca="1" si="10"/>
        <v>Safe</v>
      </c>
      <c r="AB52" t="str">
        <f t="shared" si="7"/>
        <v>Sufficient</v>
      </c>
      <c r="AC52">
        <f t="shared" si="8"/>
        <v>139.5</v>
      </c>
      <c r="AD52" t="str">
        <f t="shared" ca="1" si="9"/>
        <v>Healthy</v>
      </c>
    </row>
    <row r="53" spans="1:30" x14ac:dyDescent="0.3">
      <c r="A53" t="str">
        <f>Raw_Data!A53</f>
        <v>91-105-7317</v>
      </c>
      <c r="B53" t="s">
        <v>308</v>
      </c>
      <c r="C53" t="str">
        <f>TRIM(PROPER(Raw_Data!B53))</f>
        <v>Orange</v>
      </c>
      <c r="D53" t="s">
        <v>63</v>
      </c>
      <c r="E53" t="str">
        <f>TRIM(PROPER(Raw_Data!C53))</f>
        <v>Fruits &amp; Vegetables</v>
      </c>
      <c r="F53" t="s">
        <v>309</v>
      </c>
      <c r="G53" t="s">
        <v>153</v>
      </c>
      <c r="H53" t="str">
        <f>TRIM(PROPER(Raw_Data!E53))</f>
        <v>Devshare</v>
      </c>
      <c r="I53" s="4">
        <v>85</v>
      </c>
      <c r="J53">
        <v>45</v>
      </c>
      <c r="K53">
        <f t="shared" si="1"/>
        <v>5</v>
      </c>
      <c r="L53" t="s">
        <v>50</v>
      </c>
      <c r="M53" t="s">
        <v>91</v>
      </c>
      <c r="N53">
        <f>VALUE(SUBSTITUTE(Raw_Data!I53,"$",""))</f>
        <v>3</v>
      </c>
      <c r="O53" s="3">
        <v>45371</v>
      </c>
      <c r="P53" s="3">
        <v>45654</v>
      </c>
      <c r="Q53" s="3">
        <f>Raw_Data!L53</f>
        <v>46255</v>
      </c>
      <c r="R53" t="str">
        <f t="shared" ca="1" si="2"/>
        <v>Low</v>
      </c>
      <c r="S53" t="s">
        <v>310</v>
      </c>
      <c r="T53">
        <v>95</v>
      </c>
      <c r="U53">
        <f t="shared" si="3"/>
        <v>255</v>
      </c>
      <c r="V53" t="s">
        <v>38</v>
      </c>
      <c r="W53">
        <f t="shared" si="4"/>
        <v>255</v>
      </c>
      <c r="X53">
        <f t="shared" si="5"/>
        <v>285</v>
      </c>
      <c r="Y53" t="str">
        <f t="shared" si="6"/>
        <v>Fast Moving</v>
      </c>
      <c r="Z53" s="4">
        <f t="shared" ca="1" si="11"/>
        <v>226</v>
      </c>
      <c r="AA53" t="str">
        <f t="shared" ca="1" si="10"/>
        <v>Safe</v>
      </c>
      <c r="AB53" t="str">
        <f t="shared" si="7"/>
        <v>Sufficient</v>
      </c>
      <c r="AC53">
        <f t="shared" si="8"/>
        <v>15</v>
      </c>
      <c r="AD53" t="str">
        <f t="shared" ca="1" si="9"/>
        <v>Healthy</v>
      </c>
    </row>
    <row r="54" spans="1:30" x14ac:dyDescent="0.3">
      <c r="A54" t="str">
        <f>Raw_Data!A54</f>
        <v>40-751-8635</v>
      </c>
      <c r="B54" t="s">
        <v>209</v>
      </c>
      <c r="C54" t="str">
        <f>TRIM(PROPER(Raw_Data!B54))</f>
        <v>Pineapple</v>
      </c>
      <c r="D54" t="s">
        <v>63</v>
      </c>
      <c r="E54" t="str">
        <f>TRIM(PROPER(Raw_Data!C54))</f>
        <v>Fruits &amp; Vegetables</v>
      </c>
      <c r="F54" t="s">
        <v>312</v>
      </c>
      <c r="G54" t="s">
        <v>313</v>
      </c>
      <c r="H54" t="str">
        <f>TRIM(PROPER(Raw_Data!E54))</f>
        <v>Yamia</v>
      </c>
      <c r="I54" s="4">
        <v>44</v>
      </c>
      <c r="J54">
        <v>80</v>
      </c>
      <c r="K54">
        <f t="shared" si="1"/>
        <v>116</v>
      </c>
      <c r="L54" t="s">
        <v>50</v>
      </c>
      <c r="M54" t="s">
        <v>314</v>
      </c>
      <c r="N54">
        <f>VALUE(SUBSTITUTE(Raw_Data!I54,"$",""))</f>
        <v>3.4</v>
      </c>
      <c r="O54" s="3">
        <v>45534</v>
      </c>
      <c r="P54" s="3">
        <v>45582</v>
      </c>
      <c r="Q54" s="3">
        <f>Raw_Data!L54</f>
        <v>45766</v>
      </c>
      <c r="R54" t="str">
        <f t="shared" ca="1" si="2"/>
        <v>Expired</v>
      </c>
      <c r="S54" t="s">
        <v>315</v>
      </c>
      <c r="T54">
        <v>96</v>
      </c>
      <c r="U54">
        <f t="shared" si="3"/>
        <v>149.6</v>
      </c>
      <c r="V54" t="s">
        <v>38</v>
      </c>
      <c r="W54">
        <f t="shared" si="4"/>
        <v>149.6</v>
      </c>
      <c r="X54">
        <f t="shared" si="5"/>
        <v>326.39999999999998</v>
      </c>
      <c r="Y54" t="str">
        <f t="shared" si="6"/>
        <v>Fast Moving</v>
      </c>
      <c r="Z54" s="4">
        <f t="shared" ca="1" si="11"/>
        <v>-263</v>
      </c>
      <c r="AA54" t="str">
        <f t="shared" ca="1" si="10"/>
        <v>Expired</v>
      </c>
      <c r="AB54" t="str">
        <f t="shared" si="7"/>
        <v>Low Stock</v>
      </c>
      <c r="AC54">
        <f t="shared" si="8"/>
        <v>394.4</v>
      </c>
      <c r="AD54" t="str">
        <f t="shared" ca="1" si="9"/>
        <v>Loss</v>
      </c>
    </row>
    <row r="55" spans="1:30" x14ac:dyDescent="0.3">
      <c r="A55" t="str">
        <f>Raw_Data!A55</f>
        <v>02-920-4829</v>
      </c>
      <c r="B55" t="s">
        <v>317</v>
      </c>
      <c r="C55" t="str">
        <f>TRIM(PROPER(Raw_Data!B55))</f>
        <v>White Bread</v>
      </c>
      <c r="D55" t="s">
        <v>112</v>
      </c>
      <c r="E55" t="str">
        <f>TRIM(PROPER(Raw_Data!C55))</f>
        <v>Bakery</v>
      </c>
      <c r="F55" t="s">
        <v>318</v>
      </c>
      <c r="G55" t="s">
        <v>234</v>
      </c>
      <c r="H55" t="str">
        <f>TRIM(PROPER(Raw_Data!E55))</f>
        <v>Skyble</v>
      </c>
      <c r="I55" s="4">
        <v>92</v>
      </c>
      <c r="J55">
        <v>87</v>
      </c>
      <c r="K55">
        <f t="shared" si="1"/>
        <v>82</v>
      </c>
      <c r="L55" t="s">
        <v>34</v>
      </c>
      <c r="M55" t="s">
        <v>79</v>
      </c>
      <c r="N55">
        <f>VALUE(SUBSTITUTE(Raw_Data!I55,"$",""))</f>
        <v>2.5</v>
      </c>
      <c r="O55" s="3">
        <v>45584</v>
      </c>
      <c r="P55" s="3">
        <v>45457</v>
      </c>
      <c r="Q55" s="3">
        <f>Raw_Data!L55</f>
        <v>45935</v>
      </c>
      <c r="R55" t="str">
        <f t="shared" ca="1" si="2"/>
        <v>Expired</v>
      </c>
      <c r="S55" t="s">
        <v>319</v>
      </c>
      <c r="T55">
        <v>61</v>
      </c>
      <c r="U55">
        <f t="shared" si="3"/>
        <v>230</v>
      </c>
      <c r="V55" t="s">
        <v>53</v>
      </c>
      <c r="W55">
        <f t="shared" si="4"/>
        <v>230</v>
      </c>
      <c r="X55">
        <f t="shared" si="5"/>
        <v>152.5</v>
      </c>
      <c r="Y55" t="str">
        <f t="shared" si="6"/>
        <v>Slow Moving</v>
      </c>
      <c r="Z55" s="4">
        <f t="shared" ca="1" si="11"/>
        <v>-94</v>
      </c>
      <c r="AA55" t="str">
        <f t="shared" ca="1" si="10"/>
        <v>Expired</v>
      </c>
      <c r="AB55" t="str">
        <f t="shared" si="7"/>
        <v>Sufficient</v>
      </c>
      <c r="AC55">
        <f t="shared" si="8"/>
        <v>205</v>
      </c>
      <c r="AD55" t="str">
        <f t="shared" ca="1" si="9"/>
        <v>Loss</v>
      </c>
    </row>
    <row r="56" spans="1:30" x14ac:dyDescent="0.3">
      <c r="A56" t="str">
        <f>Raw_Data!A56</f>
        <v>36-918-2937</v>
      </c>
      <c r="B56" t="s">
        <v>321</v>
      </c>
      <c r="C56" t="str">
        <f>TRIM(PROPER(Raw_Data!B56))</f>
        <v>Green Coffee</v>
      </c>
      <c r="D56" t="s">
        <v>41</v>
      </c>
      <c r="E56" t="str">
        <f>TRIM(PROPER(Raw_Data!C56))</f>
        <v>Beverages</v>
      </c>
      <c r="F56" t="s">
        <v>322</v>
      </c>
      <c r="G56" t="s">
        <v>323</v>
      </c>
      <c r="H56" t="str">
        <f>TRIM(PROPER(Raw_Data!E56))</f>
        <v>Kwinu</v>
      </c>
      <c r="I56" s="4">
        <v>62</v>
      </c>
      <c r="J56">
        <v>89</v>
      </c>
      <c r="K56">
        <f t="shared" si="1"/>
        <v>116</v>
      </c>
      <c r="L56" t="s">
        <v>34</v>
      </c>
      <c r="M56" t="s">
        <v>160</v>
      </c>
      <c r="N56">
        <f>VALUE(SUBSTITUTE(Raw_Data!I56,"$",""))</f>
        <v>12</v>
      </c>
      <c r="O56" s="3">
        <v>45629</v>
      </c>
      <c r="P56" s="3">
        <v>45993</v>
      </c>
      <c r="Q56" s="3">
        <f>Raw_Data!L56</f>
        <v>45929</v>
      </c>
      <c r="R56" t="str">
        <f t="shared" ca="1" si="2"/>
        <v>Expired</v>
      </c>
      <c r="S56" t="s">
        <v>324</v>
      </c>
      <c r="T56">
        <v>35</v>
      </c>
      <c r="U56">
        <f t="shared" si="3"/>
        <v>744</v>
      </c>
      <c r="V56" t="s">
        <v>60</v>
      </c>
      <c r="W56">
        <f t="shared" si="4"/>
        <v>744</v>
      </c>
      <c r="X56">
        <f t="shared" si="5"/>
        <v>420</v>
      </c>
      <c r="Y56" t="str">
        <f t="shared" si="6"/>
        <v>Slow Moving</v>
      </c>
      <c r="Z56" s="4">
        <f t="shared" ca="1" si="11"/>
        <v>-100</v>
      </c>
      <c r="AA56" t="str">
        <f t="shared" ca="1" si="10"/>
        <v>Expired</v>
      </c>
      <c r="AB56" t="str">
        <f t="shared" si="7"/>
        <v>Low Stock</v>
      </c>
      <c r="AC56">
        <f t="shared" si="8"/>
        <v>1392</v>
      </c>
      <c r="AD56" t="str">
        <f t="shared" ca="1" si="9"/>
        <v>Loss</v>
      </c>
    </row>
    <row r="57" spans="1:30" x14ac:dyDescent="0.3">
      <c r="A57" t="str">
        <f>Raw_Data!A57</f>
        <v>68-761-6907</v>
      </c>
      <c r="B57" t="s">
        <v>246</v>
      </c>
      <c r="C57" t="str">
        <f>TRIM(PROPER(Raw_Data!B57))</f>
        <v>Zucchini</v>
      </c>
      <c r="D57" t="s">
        <v>63</v>
      </c>
      <c r="E57" t="str">
        <f>TRIM(PROPER(Raw_Data!C57))</f>
        <v>Fruits &amp; Vegetables</v>
      </c>
      <c r="F57" t="s">
        <v>326</v>
      </c>
      <c r="G57" t="s">
        <v>206</v>
      </c>
      <c r="H57" t="str">
        <f>TRIM(PROPER(Raw_Data!E57))</f>
        <v>Brainverse</v>
      </c>
      <c r="I57" s="4">
        <v>26</v>
      </c>
      <c r="J57">
        <v>18</v>
      </c>
      <c r="K57">
        <f t="shared" si="1"/>
        <v>10</v>
      </c>
      <c r="L57" t="s">
        <v>50</v>
      </c>
      <c r="M57" t="s">
        <v>79</v>
      </c>
      <c r="N57">
        <f>VALUE(SUBSTITUTE(Raw_Data!I57,"$",""))</f>
        <v>2.5</v>
      </c>
      <c r="O57" s="3">
        <v>45501</v>
      </c>
      <c r="P57" s="3">
        <v>45494</v>
      </c>
      <c r="Q57" s="3">
        <f>Raw_Data!L57</f>
        <v>46828</v>
      </c>
      <c r="R57" t="str">
        <f t="shared" ca="1" si="2"/>
        <v>Low</v>
      </c>
      <c r="S57" t="s">
        <v>327</v>
      </c>
      <c r="T57">
        <v>57</v>
      </c>
      <c r="U57">
        <f t="shared" si="3"/>
        <v>65</v>
      </c>
      <c r="V57" t="s">
        <v>38</v>
      </c>
      <c r="W57">
        <f t="shared" si="4"/>
        <v>65</v>
      </c>
      <c r="X57">
        <f t="shared" si="5"/>
        <v>142.5</v>
      </c>
      <c r="Y57" t="str">
        <f t="shared" si="6"/>
        <v>Fast Moving</v>
      </c>
      <c r="Z57" s="4">
        <f t="shared" ca="1" si="11"/>
        <v>799</v>
      </c>
      <c r="AA57" t="str">
        <f t="shared" ca="1" si="10"/>
        <v>Safe</v>
      </c>
      <c r="AB57" t="str">
        <f t="shared" si="7"/>
        <v>Sufficient</v>
      </c>
      <c r="AC57">
        <f t="shared" si="8"/>
        <v>25</v>
      </c>
      <c r="AD57" t="str">
        <f t="shared" ca="1" si="9"/>
        <v>Healthy</v>
      </c>
    </row>
    <row r="58" spans="1:30" x14ac:dyDescent="0.3">
      <c r="A58" t="str">
        <f>Raw_Data!A58</f>
        <v>69-468-5468</v>
      </c>
      <c r="B58" t="s">
        <v>299</v>
      </c>
      <c r="C58" t="str">
        <f>TRIM(PROPER(Raw_Data!B58))</f>
        <v>Sourdough Bread</v>
      </c>
      <c r="D58" t="s">
        <v>112</v>
      </c>
      <c r="E58" t="str">
        <f>TRIM(PROPER(Raw_Data!C58))</f>
        <v>Bakery</v>
      </c>
      <c r="F58" t="s">
        <v>329</v>
      </c>
      <c r="G58" t="s">
        <v>330</v>
      </c>
      <c r="H58" t="str">
        <f>TRIM(PROPER(Raw_Data!E58))</f>
        <v>Vinte</v>
      </c>
      <c r="I58" s="4">
        <v>59</v>
      </c>
      <c r="J58">
        <v>78</v>
      </c>
      <c r="K58">
        <f t="shared" si="1"/>
        <v>97</v>
      </c>
      <c r="L58" t="s">
        <v>34</v>
      </c>
      <c r="M58" t="s">
        <v>35</v>
      </c>
      <c r="N58">
        <f>VALUE(SUBSTITUTE(Raw_Data!I58,"$",""))</f>
        <v>4.5</v>
      </c>
      <c r="O58" s="3">
        <v>45362</v>
      </c>
      <c r="P58" s="3">
        <v>45571</v>
      </c>
      <c r="Q58" s="3">
        <f>Raw_Data!L58</f>
        <v>46368</v>
      </c>
      <c r="R58" t="str">
        <f t="shared" ca="1" si="2"/>
        <v>Low</v>
      </c>
      <c r="S58" t="s">
        <v>331</v>
      </c>
      <c r="T58">
        <v>32</v>
      </c>
      <c r="U58">
        <f t="shared" si="3"/>
        <v>265.5</v>
      </c>
      <c r="V58" t="s">
        <v>60</v>
      </c>
      <c r="W58">
        <f t="shared" si="4"/>
        <v>265.5</v>
      </c>
      <c r="X58">
        <f t="shared" si="5"/>
        <v>144</v>
      </c>
      <c r="Y58" t="str">
        <f t="shared" si="6"/>
        <v>Slow Moving</v>
      </c>
      <c r="Z58" s="4">
        <f t="shared" ca="1" si="11"/>
        <v>339</v>
      </c>
      <c r="AA58" t="str">
        <f t="shared" ca="1" si="10"/>
        <v>Safe</v>
      </c>
      <c r="AB58" t="str">
        <f t="shared" si="7"/>
        <v>Low Stock</v>
      </c>
      <c r="AC58">
        <f t="shared" si="8"/>
        <v>436.5</v>
      </c>
      <c r="AD58" t="str">
        <f t="shared" ca="1" si="9"/>
        <v>Reorder Needed</v>
      </c>
    </row>
    <row r="59" spans="1:30" x14ac:dyDescent="0.3">
      <c r="A59" t="str">
        <f>Raw_Data!A59</f>
        <v>27-635-8394</v>
      </c>
      <c r="B59" t="s">
        <v>308</v>
      </c>
      <c r="C59" t="str">
        <f>TRIM(PROPER(Raw_Data!B59))</f>
        <v>Orange</v>
      </c>
      <c r="D59" t="s">
        <v>63</v>
      </c>
      <c r="E59" t="str">
        <f>TRIM(PROPER(Raw_Data!C59))</f>
        <v>Fruits &amp; Vegetables</v>
      </c>
      <c r="F59" t="s">
        <v>333</v>
      </c>
      <c r="G59" t="s">
        <v>334</v>
      </c>
      <c r="H59" t="str">
        <f>TRIM(PROPER(Raw_Data!E59))</f>
        <v>Twitterwire</v>
      </c>
      <c r="I59" s="4">
        <v>88</v>
      </c>
      <c r="J59">
        <v>37</v>
      </c>
      <c r="K59">
        <f t="shared" si="1"/>
        <v>0</v>
      </c>
      <c r="L59" t="s">
        <v>50</v>
      </c>
      <c r="M59" t="s">
        <v>335</v>
      </c>
      <c r="N59">
        <f>VALUE(SUBSTITUTE(Raw_Data!I59,"$",""))</f>
        <v>2.9</v>
      </c>
      <c r="O59" s="3">
        <v>45718</v>
      </c>
      <c r="P59" s="3">
        <v>45609</v>
      </c>
      <c r="Q59" s="3">
        <f>Raw_Data!L59</f>
        <v>46070</v>
      </c>
      <c r="R59" t="str">
        <f t="shared" ca="1" si="2"/>
        <v>Medium</v>
      </c>
      <c r="S59" t="s">
        <v>336</v>
      </c>
      <c r="T59">
        <v>63</v>
      </c>
      <c r="U59">
        <f t="shared" si="3"/>
        <v>255.2</v>
      </c>
      <c r="V59" t="s">
        <v>38</v>
      </c>
      <c r="W59">
        <f t="shared" si="4"/>
        <v>255.2</v>
      </c>
      <c r="X59">
        <f t="shared" si="5"/>
        <v>182.7</v>
      </c>
      <c r="Y59" t="str">
        <f t="shared" si="6"/>
        <v>Slow Moving</v>
      </c>
      <c r="Z59" s="4">
        <f t="shared" ca="1" si="11"/>
        <v>41</v>
      </c>
      <c r="AA59" t="str">
        <f t="shared" ca="1" si="10"/>
        <v>Safe</v>
      </c>
      <c r="AB59" t="str">
        <f t="shared" si="7"/>
        <v>Sufficient</v>
      </c>
      <c r="AC59">
        <f t="shared" si="8"/>
        <v>0</v>
      </c>
      <c r="AD59" t="str">
        <f t="shared" ca="1" si="9"/>
        <v>Healthy</v>
      </c>
    </row>
    <row r="60" spans="1:30" x14ac:dyDescent="0.3">
      <c r="A60" t="str">
        <f>Raw_Data!A60</f>
        <v>41-729-5410</v>
      </c>
      <c r="B60" t="s">
        <v>338</v>
      </c>
      <c r="C60" t="str">
        <f>TRIM(PROPER(Raw_Data!B60))</f>
        <v>Sardines</v>
      </c>
      <c r="D60" t="s">
        <v>157</v>
      </c>
      <c r="E60" t="str">
        <f>TRIM(PROPER(Raw_Data!C60))</f>
        <v>Seafood</v>
      </c>
      <c r="F60" t="s">
        <v>339</v>
      </c>
      <c r="G60" t="s">
        <v>340</v>
      </c>
      <c r="H60" t="str">
        <f>TRIM(PROPER(Raw_Data!E60))</f>
        <v>Ntag</v>
      </c>
      <c r="I60" s="4">
        <v>91</v>
      </c>
      <c r="J60">
        <v>59</v>
      </c>
      <c r="K60">
        <f t="shared" si="1"/>
        <v>27</v>
      </c>
      <c r="L60" t="s">
        <v>34</v>
      </c>
      <c r="M60" t="s">
        <v>51</v>
      </c>
      <c r="N60">
        <f>VALUE(SUBSTITUTE(Raw_Data!I60,"$",""))</f>
        <v>6</v>
      </c>
      <c r="O60" s="3">
        <v>45588</v>
      </c>
      <c r="P60" s="3">
        <v>45416</v>
      </c>
      <c r="Q60" s="3">
        <f>Raw_Data!L60</f>
        <v>46374</v>
      </c>
      <c r="R60" t="str">
        <f t="shared" ca="1" si="2"/>
        <v>Low</v>
      </c>
      <c r="S60" t="s">
        <v>341</v>
      </c>
      <c r="T60">
        <v>30</v>
      </c>
      <c r="U60">
        <f t="shared" si="3"/>
        <v>546</v>
      </c>
      <c r="V60" t="s">
        <v>60</v>
      </c>
      <c r="W60">
        <f t="shared" si="4"/>
        <v>546</v>
      </c>
      <c r="X60">
        <f t="shared" si="5"/>
        <v>180</v>
      </c>
      <c r="Y60" t="str">
        <f t="shared" si="6"/>
        <v>Slow Moving</v>
      </c>
      <c r="Z60" s="4">
        <f t="shared" ca="1" si="11"/>
        <v>345</v>
      </c>
      <c r="AA60" t="str">
        <f t="shared" ca="1" si="10"/>
        <v>Safe</v>
      </c>
      <c r="AB60" t="str">
        <f t="shared" si="7"/>
        <v>Sufficient</v>
      </c>
      <c r="AC60">
        <f t="shared" si="8"/>
        <v>162</v>
      </c>
      <c r="AD60" t="str">
        <f t="shared" ca="1" si="9"/>
        <v>Healthy</v>
      </c>
    </row>
    <row r="61" spans="1:30" x14ac:dyDescent="0.3">
      <c r="A61" t="str">
        <f>Raw_Data!A61</f>
        <v>33-335-9140</v>
      </c>
      <c r="B61" t="s">
        <v>215</v>
      </c>
      <c r="C61" t="str">
        <f>TRIM(PROPER(Raw_Data!B61))</f>
        <v>Olive Oil</v>
      </c>
      <c r="D61" t="s">
        <v>76</v>
      </c>
      <c r="E61" t="str">
        <f>TRIM(PROPER(Raw_Data!C61))</f>
        <v>Oils &amp; Fats</v>
      </c>
      <c r="F61" t="s">
        <v>343</v>
      </c>
      <c r="G61" t="s">
        <v>344</v>
      </c>
      <c r="H61" t="str">
        <f>TRIM(PROPER(Raw_Data!E61))</f>
        <v>Blogspan</v>
      </c>
      <c r="I61" s="4">
        <v>28</v>
      </c>
      <c r="J61">
        <v>17</v>
      </c>
      <c r="K61">
        <f t="shared" si="1"/>
        <v>6</v>
      </c>
      <c r="L61" t="s">
        <v>50</v>
      </c>
      <c r="M61" t="s">
        <v>51</v>
      </c>
      <c r="N61">
        <f>VALUE(SUBSTITUTE(Raw_Data!I61,"$",""))</f>
        <v>6</v>
      </c>
      <c r="O61" s="3">
        <v>45589</v>
      </c>
      <c r="P61" s="3">
        <v>45524</v>
      </c>
      <c r="Q61" s="3">
        <f>Raw_Data!L61</f>
        <v>45748</v>
      </c>
      <c r="R61" t="str">
        <f t="shared" ca="1" si="2"/>
        <v>Expired</v>
      </c>
      <c r="S61" t="s">
        <v>345</v>
      </c>
      <c r="T61">
        <v>38</v>
      </c>
      <c r="U61">
        <f t="shared" si="3"/>
        <v>168</v>
      </c>
      <c r="V61" t="s">
        <v>60</v>
      </c>
      <c r="W61">
        <f t="shared" si="4"/>
        <v>168</v>
      </c>
      <c r="X61">
        <f t="shared" si="5"/>
        <v>228</v>
      </c>
      <c r="Y61" t="str">
        <f t="shared" si="6"/>
        <v>Fast Moving</v>
      </c>
      <c r="Z61" s="4">
        <f t="shared" ca="1" si="11"/>
        <v>-281</v>
      </c>
      <c r="AA61" t="str">
        <f t="shared" ca="1" si="10"/>
        <v>Expired</v>
      </c>
      <c r="AB61" t="str">
        <f t="shared" si="7"/>
        <v>Sufficient</v>
      </c>
      <c r="AC61">
        <f t="shared" si="8"/>
        <v>36</v>
      </c>
      <c r="AD61" t="str">
        <f t="shared" ca="1" si="9"/>
        <v>Loss</v>
      </c>
    </row>
    <row r="62" spans="1:30" x14ac:dyDescent="0.3">
      <c r="A62" t="str">
        <f>Raw_Data!A62</f>
        <v>11-581-9869</v>
      </c>
      <c r="B62" t="s">
        <v>347</v>
      </c>
      <c r="C62" t="str">
        <f>TRIM(PROPER(Raw_Data!B62))</f>
        <v>Carrot</v>
      </c>
      <c r="D62" t="s">
        <v>63</v>
      </c>
      <c r="E62" t="str">
        <f>TRIM(PROPER(Raw_Data!C62))</f>
        <v>Fruits &amp; Vegetables</v>
      </c>
      <c r="F62" t="s">
        <v>348</v>
      </c>
      <c r="G62" t="s">
        <v>349</v>
      </c>
      <c r="H62" t="str">
        <f>TRIM(PROPER(Raw_Data!E62))</f>
        <v>Avaveo</v>
      </c>
      <c r="I62" s="4">
        <v>51</v>
      </c>
      <c r="J62">
        <v>60</v>
      </c>
      <c r="K62">
        <f t="shared" si="1"/>
        <v>69</v>
      </c>
      <c r="L62" t="s">
        <v>50</v>
      </c>
      <c r="M62" t="s">
        <v>58</v>
      </c>
      <c r="N62">
        <f>VALUE(SUBSTITUTE(Raw_Data!I62,"$",""))</f>
        <v>1.5</v>
      </c>
      <c r="O62" s="3">
        <v>45296</v>
      </c>
      <c r="P62" s="3">
        <v>45638</v>
      </c>
      <c r="Q62" s="3">
        <f>Raw_Data!L62</f>
        <v>46090</v>
      </c>
      <c r="R62" t="str">
        <f t="shared" ca="1" si="2"/>
        <v>Medium</v>
      </c>
      <c r="S62" t="s">
        <v>350</v>
      </c>
      <c r="T62">
        <v>44</v>
      </c>
      <c r="U62">
        <f t="shared" si="3"/>
        <v>76.5</v>
      </c>
      <c r="V62" t="s">
        <v>38</v>
      </c>
      <c r="W62">
        <f t="shared" si="4"/>
        <v>76.5</v>
      </c>
      <c r="X62">
        <f t="shared" si="5"/>
        <v>66</v>
      </c>
      <c r="Y62" t="str">
        <f t="shared" si="6"/>
        <v>Slow Moving</v>
      </c>
      <c r="Z62" s="4">
        <f t="shared" ca="1" si="11"/>
        <v>61</v>
      </c>
      <c r="AA62" t="str">
        <f t="shared" ca="1" si="10"/>
        <v>Safe</v>
      </c>
      <c r="AB62" t="str">
        <f t="shared" si="7"/>
        <v>Low Stock</v>
      </c>
      <c r="AC62">
        <f t="shared" si="8"/>
        <v>103.5</v>
      </c>
      <c r="AD62" t="str">
        <f t="shared" ca="1" si="9"/>
        <v>Reorder Needed</v>
      </c>
    </row>
    <row r="63" spans="1:30" x14ac:dyDescent="0.3">
      <c r="A63" t="str">
        <f>Raw_Data!A63</f>
        <v>78-237-0277</v>
      </c>
      <c r="B63" t="s">
        <v>352</v>
      </c>
      <c r="C63" t="str">
        <f>TRIM(PROPER(Raw_Data!B63))</f>
        <v>Black Tea</v>
      </c>
      <c r="D63" t="s">
        <v>41</v>
      </c>
      <c r="E63" t="str">
        <f>TRIM(PROPER(Raw_Data!C63))</f>
        <v>Beverages</v>
      </c>
      <c r="F63" t="s">
        <v>353</v>
      </c>
      <c r="G63" t="s">
        <v>354</v>
      </c>
      <c r="H63" t="str">
        <f>TRIM(PROPER(Raw_Data!E63))</f>
        <v>Brainbox</v>
      </c>
      <c r="I63" s="4">
        <v>46</v>
      </c>
      <c r="J63">
        <v>27</v>
      </c>
      <c r="K63">
        <f t="shared" si="1"/>
        <v>8</v>
      </c>
      <c r="L63" t="s">
        <v>50</v>
      </c>
      <c r="M63" t="s">
        <v>196</v>
      </c>
      <c r="N63">
        <f>VALUE(SUBSTITUTE(Raw_Data!I63,"$",""))</f>
        <v>5</v>
      </c>
      <c r="O63" s="3">
        <v>45550</v>
      </c>
      <c r="P63" s="3">
        <v>45558</v>
      </c>
      <c r="Q63" s="3">
        <f>Raw_Data!L63</f>
        <v>45831</v>
      </c>
      <c r="R63" t="str">
        <f t="shared" ca="1" si="2"/>
        <v>Expired</v>
      </c>
      <c r="S63" t="s">
        <v>355</v>
      </c>
      <c r="T63">
        <v>64</v>
      </c>
      <c r="U63">
        <f t="shared" si="3"/>
        <v>230</v>
      </c>
      <c r="V63" t="s">
        <v>60</v>
      </c>
      <c r="W63">
        <f t="shared" si="4"/>
        <v>230</v>
      </c>
      <c r="X63">
        <f t="shared" si="5"/>
        <v>320</v>
      </c>
      <c r="Y63" t="str">
        <f t="shared" si="6"/>
        <v>Fast Moving</v>
      </c>
      <c r="Z63" s="4">
        <f t="shared" ca="1" si="11"/>
        <v>-198</v>
      </c>
      <c r="AA63" t="str">
        <f t="shared" ca="1" si="10"/>
        <v>Expired</v>
      </c>
      <c r="AB63" t="str">
        <f t="shared" si="7"/>
        <v>Sufficient</v>
      </c>
      <c r="AC63">
        <f t="shared" si="8"/>
        <v>40</v>
      </c>
      <c r="AD63" t="str">
        <f t="shared" ca="1" si="9"/>
        <v>Loss</v>
      </c>
    </row>
    <row r="64" spans="1:30" x14ac:dyDescent="0.3">
      <c r="A64" t="str">
        <f>Raw_Data!A64</f>
        <v>75-152-8731</v>
      </c>
      <c r="B64" t="s">
        <v>199</v>
      </c>
      <c r="C64" t="str">
        <f>TRIM(PROPER(Raw_Data!B64))</f>
        <v>Pear</v>
      </c>
      <c r="D64" t="s">
        <v>63</v>
      </c>
      <c r="E64" t="str">
        <f>TRIM(PROPER(Raw_Data!C64))</f>
        <v>Fruits &amp; Vegetables</v>
      </c>
      <c r="F64" t="s">
        <v>357</v>
      </c>
      <c r="G64" t="s">
        <v>358</v>
      </c>
      <c r="H64" t="str">
        <f>TRIM(PROPER(Raw_Data!E64))</f>
        <v>Voonix</v>
      </c>
      <c r="I64" s="4">
        <v>82</v>
      </c>
      <c r="J64">
        <v>65</v>
      </c>
      <c r="K64">
        <f t="shared" si="1"/>
        <v>48</v>
      </c>
      <c r="L64" t="s">
        <v>50</v>
      </c>
      <c r="M64" t="s">
        <v>359</v>
      </c>
      <c r="N64">
        <f>VALUE(SUBSTITUTE(Raw_Data!I64,"$",""))</f>
        <v>4.45</v>
      </c>
      <c r="O64" s="3">
        <v>45600</v>
      </c>
      <c r="P64" s="3">
        <v>45637</v>
      </c>
      <c r="Q64" s="3">
        <f>Raw_Data!L64</f>
        <v>45823</v>
      </c>
      <c r="R64" t="str">
        <f t="shared" ca="1" si="2"/>
        <v>Expired</v>
      </c>
      <c r="S64" t="s">
        <v>360</v>
      </c>
      <c r="T64">
        <v>30</v>
      </c>
      <c r="U64">
        <f t="shared" si="3"/>
        <v>364.90000000000003</v>
      </c>
      <c r="V64" t="s">
        <v>53</v>
      </c>
      <c r="W64">
        <f t="shared" si="4"/>
        <v>364.90000000000003</v>
      </c>
      <c r="X64">
        <f t="shared" si="5"/>
        <v>133.5</v>
      </c>
      <c r="Y64" t="str">
        <f t="shared" si="6"/>
        <v>Slow Moving</v>
      </c>
      <c r="Z64" s="4">
        <f t="shared" ca="1" si="11"/>
        <v>-206</v>
      </c>
      <c r="AA64" t="str">
        <f t="shared" ca="1" si="10"/>
        <v>Expired</v>
      </c>
      <c r="AB64" t="str">
        <f t="shared" si="7"/>
        <v>Sufficient</v>
      </c>
      <c r="AC64">
        <f t="shared" si="8"/>
        <v>213.60000000000002</v>
      </c>
      <c r="AD64" t="str">
        <f t="shared" ca="1" si="9"/>
        <v>Loss</v>
      </c>
    </row>
    <row r="65" spans="1:30" x14ac:dyDescent="0.3">
      <c r="A65" t="str">
        <f>Raw_Data!A65</f>
        <v>65-718-0492</v>
      </c>
      <c r="B65" t="s">
        <v>215</v>
      </c>
      <c r="C65" t="str">
        <f>TRIM(PROPER(Raw_Data!B65))</f>
        <v>Olive Oil</v>
      </c>
      <c r="D65" t="s">
        <v>76</v>
      </c>
      <c r="E65" t="str">
        <f>TRIM(PROPER(Raw_Data!C65))</f>
        <v>Oils &amp; Fats</v>
      </c>
      <c r="F65" t="s">
        <v>362</v>
      </c>
      <c r="G65" t="s">
        <v>228</v>
      </c>
      <c r="H65" t="str">
        <f>TRIM(PROPER(Raw_Data!E65))</f>
        <v>Midel</v>
      </c>
      <c r="I65" s="4">
        <v>100</v>
      </c>
      <c r="J65">
        <v>92</v>
      </c>
      <c r="K65">
        <f t="shared" si="1"/>
        <v>84</v>
      </c>
      <c r="L65" t="s">
        <v>34</v>
      </c>
      <c r="M65" t="s">
        <v>51</v>
      </c>
      <c r="N65">
        <f>VALUE(SUBSTITUTE(Raw_Data!I65,"$",""))</f>
        <v>6</v>
      </c>
      <c r="O65" s="3">
        <v>45417</v>
      </c>
      <c r="P65" s="3">
        <v>45680</v>
      </c>
      <c r="Q65" s="3">
        <f>Raw_Data!L65</f>
        <v>46194</v>
      </c>
      <c r="R65" t="str">
        <f t="shared" ca="1" si="2"/>
        <v>Low</v>
      </c>
      <c r="S65" t="s">
        <v>363</v>
      </c>
      <c r="T65">
        <v>84</v>
      </c>
      <c r="U65">
        <f t="shared" si="3"/>
        <v>600</v>
      </c>
      <c r="V65" t="s">
        <v>60</v>
      </c>
      <c r="W65">
        <f t="shared" si="4"/>
        <v>600</v>
      </c>
      <c r="X65">
        <f t="shared" si="5"/>
        <v>504</v>
      </c>
      <c r="Y65" t="str">
        <f t="shared" si="6"/>
        <v>Slow Moving</v>
      </c>
      <c r="Z65" s="4">
        <f t="shared" ca="1" si="11"/>
        <v>165</v>
      </c>
      <c r="AA65" t="str">
        <f t="shared" ca="1" si="10"/>
        <v>Safe</v>
      </c>
      <c r="AB65" t="str">
        <f t="shared" si="7"/>
        <v>Sufficient</v>
      </c>
      <c r="AC65">
        <f t="shared" si="8"/>
        <v>504</v>
      </c>
      <c r="AD65" t="str">
        <f t="shared" ca="1" si="9"/>
        <v>Healthy</v>
      </c>
    </row>
    <row r="66" spans="1:30" x14ac:dyDescent="0.3">
      <c r="A66" t="str">
        <f>Raw_Data!A66</f>
        <v>55-697-5242</v>
      </c>
      <c r="B66" t="s">
        <v>365</v>
      </c>
      <c r="C66" t="str">
        <f>TRIM(PROPER(Raw_Data!B66))</f>
        <v>Ricotta Cheese</v>
      </c>
      <c r="D66" t="s">
        <v>83</v>
      </c>
      <c r="E66" t="str">
        <f>TRIM(PROPER(Raw_Data!C66))</f>
        <v>Dairy</v>
      </c>
      <c r="F66" t="s">
        <v>366</v>
      </c>
      <c r="G66" t="s">
        <v>367</v>
      </c>
      <c r="H66" t="str">
        <f>TRIM(PROPER(Raw_Data!E66))</f>
        <v>Shufflebeat</v>
      </c>
      <c r="I66" s="4">
        <v>51</v>
      </c>
      <c r="J66">
        <v>53</v>
      </c>
      <c r="K66">
        <f t="shared" si="1"/>
        <v>55</v>
      </c>
      <c r="L66" t="s">
        <v>50</v>
      </c>
      <c r="M66" t="s">
        <v>51</v>
      </c>
      <c r="N66">
        <f>VALUE(SUBSTITUTE(Raw_Data!I66,"$",""))</f>
        <v>6</v>
      </c>
      <c r="O66" s="3">
        <v>45688</v>
      </c>
      <c r="P66" s="3">
        <v>45473</v>
      </c>
      <c r="Q66" s="3">
        <f>Raw_Data!L66</f>
        <v>46487</v>
      </c>
      <c r="R66" t="str">
        <f t="shared" ca="1" si="2"/>
        <v>Low</v>
      </c>
      <c r="S66" t="s">
        <v>368</v>
      </c>
      <c r="T66">
        <v>54</v>
      </c>
      <c r="U66">
        <f t="shared" si="3"/>
        <v>306</v>
      </c>
      <c r="V66" t="s">
        <v>38</v>
      </c>
      <c r="W66">
        <f t="shared" si="4"/>
        <v>306</v>
      </c>
      <c r="X66">
        <f t="shared" si="5"/>
        <v>324</v>
      </c>
      <c r="Y66" t="str">
        <f t="shared" si="6"/>
        <v>Fast Moving</v>
      </c>
      <c r="Z66" s="4">
        <f t="shared" ref="Z66:Z97" ca="1" si="12">Q66-TODAY()</f>
        <v>458</v>
      </c>
      <c r="AA66" t="str">
        <f t="shared" ca="1" si="10"/>
        <v>Safe</v>
      </c>
      <c r="AB66" t="str">
        <f t="shared" si="7"/>
        <v>Low Stock</v>
      </c>
      <c r="AC66">
        <f t="shared" si="8"/>
        <v>330</v>
      </c>
      <c r="AD66" t="str">
        <f t="shared" ca="1" si="9"/>
        <v>Reorder Needed</v>
      </c>
    </row>
    <row r="67" spans="1:30" x14ac:dyDescent="0.3">
      <c r="A67" t="str">
        <f>Raw_Data!A67</f>
        <v>14-844-4138</v>
      </c>
      <c r="B67" t="s">
        <v>267</v>
      </c>
      <c r="C67" t="str">
        <f>TRIM(PROPER(Raw_Data!B67))</f>
        <v>Black Coffee</v>
      </c>
      <c r="D67" t="s">
        <v>41</v>
      </c>
      <c r="E67" t="str">
        <f>TRIM(PROPER(Raw_Data!C67))</f>
        <v>Beverages</v>
      </c>
      <c r="F67" t="s">
        <v>370</v>
      </c>
      <c r="G67" t="s">
        <v>242</v>
      </c>
      <c r="H67" t="str">
        <f>TRIM(PROPER(Raw_Data!E67))</f>
        <v>Flipbug</v>
      </c>
      <c r="I67" s="4">
        <v>61</v>
      </c>
      <c r="J67">
        <v>43</v>
      </c>
      <c r="K67">
        <f t="shared" ref="K67:K130" si="13">MAX(0,(J67*2)-I67)</f>
        <v>25</v>
      </c>
      <c r="L67" t="s">
        <v>34</v>
      </c>
      <c r="M67" t="s">
        <v>269</v>
      </c>
      <c r="N67">
        <f>VALUE(SUBSTITUTE(Raw_Data!I67,"$",""))</f>
        <v>15</v>
      </c>
      <c r="O67" s="3">
        <v>45718</v>
      </c>
      <c r="P67" s="3">
        <v>45590</v>
      </c>
      <c r="Q67" s="3">
        <f>Raw_Data!L67</f>
        <v>46269</v>
      </c>
      <c r="R67" t="str">
        <f t="shared" ref="R67:R130" ca="1" si="14">IF(Q67&lt;TODAY(),"Expired",
    IF(Q67&lt;=TODAY()+30,"High",
        IF(Q67&lt;=TODAY()+90,"Medium","Low")
    )
)</f>
        <v>Low</v>
      </c>
      <c r="S67" t="s">
        <v>371</v>
      </c>
      <c r="T67">
        <v>67</v>
      </c>
      <c r="U67">
        <f t="shared" ref="U67:U130" si="15">I67 * N67</f>
        <v>915</v>
      </c>
      <c r="V67" t="s">
        <v>38</v>
      </c>
      <c r="W67">
        <f t="shared" ref="W67:W130" si="16">I67 * N67</f>
        <v>915</v>
      </c>
      <c r="X67">
        <f t="shared" ref="X67:X130" si="17">T67 * N67</f>
        <v>1005</v>
      </c>
      <c r="Y67" t="str">
        <f t="shared" ref="Y67:Y130" si="18">IF(T67=0,"No Sales",
IF(T67/I67&gt;=1,"Fast Moving","Slow Moving"))</f>
        <v>Fast Moving</v>
      </c>
      <c r="Z67" s="4">
        <f t="shared" ca="1" si="12"/>
        <v>240</v>
      </c>
      <c r="AA67" t="str">
        <f t="shared" ref="AA67:AA130" ca="1" si="19">IF(Q67&lt;TODAY(),"Expired",
IF(Q67-TODAY()&lt;=7,"Critical",
IF(Q67-TODAY()&lt;=30,"Expiring Soon","Safe")))</f>
        <v>Safe</v>
      </c>
      <c r="AB67" t="str">
        <f t="shared" ref="AB67:AB130" si="20">IF(I67&lt;J67,"Low Stock","Sufficient")</f>
        <v>Sufficient</v>
      </c>
      <c r="AC67">
        <f t="shared" ref="AC67:AC130" si="21">K67 * N67</f>
        <v>375</v>
      </c>
      <c r="AD67" t="str">
        <f t="shared" ref="AD67:AD130" ca="1" si="22">IF(AND(AA67="Critical",AB67="Low Stock"),"High Risk",
IF(AA67="Expired","Loss",
IF(AA67="Expiring Soon","Discount Soon",
IF(AB67="Low Stock","Reorder Needed","Healthy"))))</f>
        <v>Healthy</v>
      </c>
    </row>
    <row r="68" spans="1:30" x14ac:dyDescent="0.3">
      <c r="A68" t="str">
        <f>Raw_Data!A68</f>
        <v>20-225-3930</v>
      </c>
      <c r="B68" t="s">
        <v>373</v>
      </c>
      <c r="C68" t="str">
        <f>TRIM(PROPER(Raw_Data!B68))</f>
        <v>White Tea</v>
      </c>
      <c r="D68" t="s">
        <v>41</v>
      </c>
      <c r="E68" t="str">
        <f>TRIM(PROPER(Raw_Data!C68))</f>
        <v>Beverages</v>
      </c>
      <c r="F68" t="s">
        <v>374</v>
      </c>
      <c r="G68" t="s">
        <v>375</v>
      </c>
      <c r="H68" t="str">
        <f>TRIM(PROPER(Raw_Data!E68))</f>
        <v>Skipstorm</v>
      </c>
      <c r="I68" s="4">
        <v>99</v>
      </c>
      <c r="J68">
        <v>87</v>
      </c>
      <c r="K68">
        <f t="shared" si="13"/>
        <v>75</v>
      </c>
      <c r="L68" t="s">
        <v>34</v>
      </c>
      <c r="M68" t="s">
        <v>376</v>
      </c>
      <c r="N68">
        <f>VALUE(SUBSTITUTE(Raw_Data!I68,"$",""))</f>
        <v>25</v>
      </c>
      <c r="O68" s="3">
        <v>45516</v>
      </c>
      <c r="P68" s="3">
        <v>45351</v>
      </c>
      <c r="Q68" s="3">
        <f>Raw_Data!L68</f>
        <v>46218</v>
      </c>
      <c r="R68" t="str">
        <f t="shared" ca="1" si="14"/>
        <v>Low</v>
      </c>
      <c r="S68" t="s">
        <v>377</v>
      </c>
      <c r="T68">
        <v>93</v>
      </c>
      <c r="U68">
        <f t="shared" si="15"/>
        <v>2475</v>
      </c>
      <c r="V68" t="s">
        <v>60</v>
      </c>
      <c r="W68">
        <f t="shared" si="16"/>
        <v>2475</v>
      </c>
      <c r="X68">
        <f t="shared" si="17"/>
        <v>2325</v>
      </c>
      <c r="Y68" t="str">
        <f t="shared" si="18"/>
        <v>Slow Moving</v>
      </c>
      <c r="Z68" s="4">
        <f t="shared" ca="1" si="12"/>
        <v>189</v>
      </c>
      <c r="AA68" t="str">
        <f t="shared" ca="1" si="19"/>
        <v>Safe</v>
      </c>
      <c r="AB68" t="str">
        <f t="shared" si="20"/>
        <v>Sufficient</v>
      </c>
      <c r="AC68">
        <f t="shared" si="21"/>
        <v>1875</v>
      </c>
      <c r="AD68" t="str">
        <f t="shared" ca="1" si="22"/>
        <v>Healthy</v>
      </c>
    </row>
    <row r="69" spans="1:30" x14ac:dyDescent="0.3">
      <c r="A69" t="str">
        <f>Raw_Data!A69</f>
        <v>66-993-4234</v>
      </c>
      <c r="B69" t="s">
        <v>204</v>
      </c>
      <c r="C69" t="str">
        <f>TRIM(PROPER(Raw_Data!B69))</f>
        <v>Cucumber</v>
      </c>
      <c r="D69" t="s">
        <v>63</v>
      </c>
      <c r="E69" t="str">
        <f>TRIM(PROPER(Raw_Data!C69))</f>
        <v>Fruits &amp; Vegetables</v>
      </c>
      <c r="F69" t="s">
        <v>379</v>
      </c>
      <c r="G69" t="s">
        <v>165</v>
      </c>
      <c r="H69" t="str">
        <f>TRIM(PROPER(Raw_Data!E69))</f>
        <v>Gigazoom</v>
      </c>
      <c r="I69" s="4">
        <v>13</v>
      </c>
      <c r="J69">
        <v>60</v>
      </c>
      <c r="K69">
        <f t="shared" si="13"/>
        <v>107</v>
      </c>
      <c r="L69" t="s">
        <v>50</v>
      </c>
      <c r="M69" t="s">
        <v>380</v>
      </c>
      <c r="N69">
        <f>VALUE(SUBSTITUTE(Raw_Data!I69,"$",""))</f>
        <v>1.8</v>
      </c>
      <c r="O69" s="3">
        <v>45491</v>
      </c>
      <c r="P69" s="3">
        <v>45673</v>
      </c>
      <c r="Q69" s="3">
        <f>Raw_Data!L69</f>
        <v>46434</v>
      </c>
      <c r="R69" t="str">
        <f t="shared" ca="1" si="14"/>
        <v>Low</v>
      </c>
      <c r="S69" t="s">
        <v>381</v>
      </c>
      <c r="T69">
        <v>44</v>
      </c>
      <c r="U69">
        <f t="shared" si="15"/>
        <v>23.400000000000002</v>
      </c>
      <c r="V69" t="s">
        <v>53</v>
      </c>
      <c r="W69">
        <f t="shared" si="16"/>
        <v>23.400000000000002</v>
      </c>
      <c r="X69">
        <f t="shared" si="17"/>
        <v>79.2</v>
      </c>
      <c r="Y69" t="str">
        <f t="shared" si="18"/>
        <v>Fast Moving</v>
      </c>
      <c r="Z69" s="4">
        <f t="shared" ca="1" si="12"/>
        <v>405</v>
      </c>
      <c r="AA69" t="str">
        <f t="shared" ca="1" si="19"/>
        <v>Safe</v>
      </c>
      <c r="AB69" t="str">
        <f t="shared" si="20"/>
        <v>Low Stock</v>
      </c>
      <c r="AC69">
        <f t="shared" si="21"/>
        <v>192.6</v>
      </c>
      <c r="AD69" t="str">
        <f t="shared" ca="1" si="22"/>
        <v>Reorder Needed</v>
      </c>
    </row>
    <row r="70" spans="1:30" x14ac:dyDescent="0.3">
      <c r="A70" t="str">
        <f>Raw_Data!A70</f>
        <v>87-762-1317</v>
      </c>
      <c r="B70" t="s">
        <v>383</v>
      </c>
      <c r="C70" t="str">
        <f>TRIM(PROPER(Raw_Data!B70))</f>
        <v>Mozzarella Cheese</v>
      </c>
      <c r="D70" t="s">
        <v>83</v>
      </c>
      <c r="E70" t="str">
        <f>TRIM(PROPER(Raw_Data!C70))</f>
        <v>Dairy</v>
      </c>
      <c r="F70" t="s">
        <v>384</v>
      </c>
      <c r="G70" t="s">
        <v>385</v>
      </c>
      <c r="H70" t="str">
        <f>TRIM(PROPER(Raw_Data!E70))</f>
        <v>Dazzlesphere</v>
      </c>
      <c r="I70" s="4">
        <v>45</v>
      </c>
      <c r="J70">
        <v>63</v>
      </c>
      <c r="K70">
        <f t="shared" si="13"/>
        <v>81</v>
      </c>
      <c r="L70" t="s">
        <v>50</v>
      </c>
      <c r="M70" t="s">
        <v>129</v>
      </c>
      <c r="N70">
        <f>VALUE(SUBSTITUTE(Raw_Data!I70,"$",""))</f>
        <v>7</v>
      </c>
      <c r="O70" s="3">
        <v>45685</v>
      </c>
      <c r="P70" s="3">
        <v>45616</v>
      </c>
      <c r="Q70" s="3">
        <f>Raw_Data!L70</f>
        <v>46066</v>
      </c>
      <c r="R70" t="str">
        <f t="shared" ca="1" si="14"/>
        <v>Medium</v>
      </c>
      <c r="S70" t="s">
        <v>386</v>
      </c>
      <c r="T70">
        <v>83</v>
      </c>
      <c r="U70">
        <f t="shared" si="15"/>
        <v>315</v>
      </c>
      <c r="V70" t="s">
        <v>38</v>
      </c>
      <c r="W70">
        <f t="shared" si="16"/>
        <v>315</v>
      </c>
      <c r="X70">
        <f t="shared" si="17"/>
        <v>581</v>
      </c>
      <c r="Y70" t="str">
        <f t="shared" si="18"/>
        <v>Fast Moving</v>
      </c>
      <c r="Z70" s="4">
        <f t="shared" ca="1" si="12"/>
        <v>37</v>
      </c>
      <c r="AA70" t="str">
        <f t="shared" ca="1" si="19"/>
        <v>Safe</v>
      </c>
      <c r="AB70" t="str">
        <f t="shared" si="20"/>
        <v>Low Stock</v>
      </c>
      <c r="AC70">
        <f t="shared" si="21"/>
        <v>567</v>
      </c>
      <c r="AD70" t="str">
        <f t="shared" ca="1" si="22"/>
        <v>Reorder Needed</v>
      </c>
    </row>
    <row r="71" spans="1:30" x14ac:dyDescent="0.3">
      <c r="A71" t="str">
        <f>Raw_Data!A71</f>
        <v>81-844-2979</v>
      </c>
      <c r="B71" t="s">
        <v>388</v>
      </c>
      <c r="C71" t="str">
        <f>TRIM(PROPER(Raw_Data!B71))</f>
        <v>Broccoli</v>
      </c>
      <c r="D71" t="s">
        <v>63</v>
      </c>
      <c r="E71" t="str">
        <f>TRIM(PROPER(Raw_Data!C71))</f>
        <v>Fruits &amp; Vegetables</v>
      </c>
      <c r="F71" t="s">
        <v>389</v>
      </c>
      <c r="G71" t="s">
        <v>390</v>
      </c>
      <c r="H71" t="str">
        <f>TRIM(PROPER(Raw_Data!E71))</f>
        <v>Realblab</v>
      </c>
      <c r="I71" s="4">
        <v>73</v>
      </c>
      <c r="J71">
        <v>87</v>
      </c>
      <c r="K71">
        <f t="shared" si="13"/>
        <v>101</v>
      </c>
      <c r="L71" t="s">
        <v>34</v>
      </c>
      <c r="M71" t="s">
        <v>66</v>
      </c>
      <c r="N71">
        <f>VALUE(SUBSTITUTE(Raw_Data!I71,"$",""))</f>
        <v>4</v>
      </c>
      <c r="O71" s="3">
        <v>45559</v>
      </c>
      <c r="P71" s="3">
        <v>45672</v>
      </c>
      <c r="Q71" s="3">
        <f>Raw_Data!L71</f>
        <v>46163</v>
      </c>
      <c r="R71" t="str">
        <f t="shared" ca="1" si="14"/>
        <v>Low</v>
      </c>
      <c r="S71" t="s">
        <v>391</v>
      </c>
      <c r="T71">
        <v>47</v>
      </c>
      <c r="U71">
        <f t="shared" si="15"/>
        <v>292</v>
      </c>
      <c r="V71" t="s">
        <v>38</v>
      </c>
      <c r="W71">
        <f t="shared" si="16"/>
        <v>292</v>
      </c>
      <c r="X71">
        <f t="shared" si="17"/>
        <v>188</v>
      </c>
      <c r="Y71" t="str">
        <f t="shared" si="18"/>
        <v>Slow Moving</v>
      </c>
      <c r="Z71" s="4">
        <f t="shared" ca="1" si="12"/>
        <v>134</v>
      </c>
      <c r="AA71" t="str">
        <f t="shared" ca="1" si="19"/>
        <v>Safe</v>
      </c>
      <c r="AB71" t="str">
        <f t="shared" si="20"/>
        <v>Low Stock</v>
      </c>
      <c r="AC71">
        <f t="shared" si="21"/>
        <v>404</v>
      </c>
      <c r="AD71" t="str">
        <f t="shared" ca="1" si="22"/>
        <v>Reorder Needed</v>
      </c>
    </row>
    <row r="72" spans="1:30" x14ac:dyDescent="0.3">
      <c r="A72" t="str">
        <f>Raw_Data!A72</f>
        <v>44-408-7594</v>
      </c>
      <c r="B72" t="s">
        <v>393</v>
      </c>
      <c r="C72" t="str">
        <f>TRIM(PROPER(Raw_Data!B72))</f>
        <v>Eggplant</v>
      </c>
      <c r="D72" t="s">
        <v>63</v>
      </c>
      <c r="E72" t="str">
        <f>TRIM(PROPER(Raw_Data!C72))</f>
        <v>Fruits &amp; Vegetables</v>
      </c>
      <c r="F72" t="s">
        <v>394</v>
      </c>
      <c r="G72" t="s">
        <v>395</v>
      </c>
      <c r="H72" t="str">
        <f>TRIM(PROPER(Raw_Data!E72))</f>
        <v>Eire</v>
      </c>
      <c r="I72" s="4">
        <v>39</v>
      </c>
      <c r="J72">
        <v>21</v>
      </c>
      <c r="K72">
        <f t="shared" si="13"/>
        <v>3</v>
      </c>
      <c r="L72" t="s">
        <v>34</v>
      </c>
      <c r="M72" t="s">
        <v>91</v>
      </c>
      <c r="N72">
        <f>VALUE(SUBSTITUTE(Raw_Data!I72,"$",""))</f>
        <v>3</v>
      </c>
      <c r="O72" s="3">
        <v>45620</v>
      </c>
      <c r="P72" s="3">
        <v>45296</v>
      </c>
      <c r="Q72" s="3">
        <f>Raw_Data!L72</f>
        <v>46060</v>
      </c>
      <c r="R72" t="str">
        <f t="shared" ca="1" si="14"/>
        <v>Medium</v>
      </c>
      <c r="S72" t="s">
        <v>396</v>
      </c>
      <c r="T72">
        <v>51</v>
      </c>
      <c r="U72">
        <f t="shared" si="15"/>
        <v>117</v>
      </c>
      <c r="V72" t="s">
        <v>53</v>
      </c>
      <c r="W72">
        <f t="shared" si="16"/>
        <v>117</v>
      </c>
      <c r="X72">
        <f t="shared" si="17"/>
        <v>153</v>
      </c>
      <c r="Y72" t="str">
        <f t="shared" si="18"/>
        <v>Fast Moving</v>
      </c>
      <c r="Z72" s="4">
        <f t="shared" ca="1" si="12"/>
        <v>31</v>
      </c>
      <c r="AA72" t="str">
        <f t="shared" ca="1" si="19"/>
        <v>Safe</v>
      </c>
      <c r="AB72" t="str">
        <f t="shared" si="20"/>
        <v>Sufficient</v>
      </c>
      <c r="AC72">
        <f t="shared" si="21"/>
        <v>9</v>
      </c>
      <c r="AD72" t="str">
        <f t="shared" ca="1" si="22"/>
        <v>Healthy</v>
      </c>
    </row>
    <row r="73" spans="1:30" x14ac:dyDescent="0.3">
      <c r="A73" t="str">
        <f>Raw_Data!A73</f>
        <v>26-010-9519</v>
      </c>
      <c r="B73" t="s">
        <v>156</v>
      </c>
      <c r="C73" t="str">
        <f>TRIM(PROPER(Raw_Data!B73))</f>
        <v>Trout</v>
      </c>
      <c r="D73" t="s">
        <v>157</v>
      </c>
      <c r="E73" t="str">
        <f>TRIM(PROPER(Raw_Data!C73))</f>
        <v>Seafood</v>
      </c>
      <c r="F73" t="s">
        <v>398</v>
      </c>
      <c r="G73" t="s">
        <v>399</v>
      </c>
      <c r="H73" t="str">
        <f>TRIM(PROPER(Raw_Data!E73))</f>
        <v>Blogtag</v>
      </c>
      <c r="I73" s="4">
        <v>29</v>
      </c>
      <c r="J73">
        <v>72</v>
      </c>
      <c r="K73">
        <f t="shared" si="13"/>
        <v>115</v>
      </c>
      <c r="L73" t="s">
        <v>50</v>
      </c>
      <c r="M73" t="s">
        <v>160</v>
      </c>
      <c r="N73">
        <f>VALUE(SUBSTITUTE(Raw_Data!I73,"$",""))</f>
        <v>12</v>
      </c>
      <c r="O73" s="3">
        <v>45356</v>
      </c>
      <c r="P73" s="3">
        <v>45622</v>
      </c>
      <c r="Q73" s="3">
        <f>Raw_Data!L73</f>
        <v>46850</v>
      </c>
      <c r="R73" t="str">
        <f t="shared" ca="1" si="14"/>
        <v>Low</v>
      </c>
      <c r="S73" t="s">
        <v>400</v>
      </c>
      <c r="T73">
        <v>85</v>
      </c>
      <c r="U73">
        <f t="shared" si="15"/>
        <v>348</v>
      </c>
      <c r="V73" t="s">
        <v>60</v>
      </c>
      <c r="W73">
        <f t="shared" si="16"/>
        <v>348</v>
      </c>
      <c r="X73">
        <f t="shared" si="17"/>
        <v>1020</v>
      </c>
      <c r="Y73" t="str">
        <f t="shared" si="18"/>
        <v>Fast Moving</v>
      </c>
      <c r="Z73" s="4">
        <f t="shared" ca="1" si="12"/>
        <v>821</v>
      </c>
      <c r="AA73" t="str">
        <f t="shared" ca="1" si="19"/>
        <v>Safe</v>
      </c>
      <c r="AB73" t="str">
        <f t="shared" si="20"/>
        <v>Low Stock</v>
      </c>
      <c r="AC73">
        <f t="shared" si="21"/>
        <v>1380</v>
      </c>
      <c r="AD73" t="str">
        <f t="shared" ca="1" si="22"/>
        <v>Reorder Needed</v>
      </c>
    </row>
    <row r="74" spans="1:30" x14ac:dyDescent="0.3">
      <c r="A74" t="str">
        <f>Raw_Data!A74</f>
        <v>65-464-5070</v>
      </c>
      <c r="B74" t="s">
        <v>402</v>
      </c>
      <c r="C74" t="str">
        <f>TRIM(PROPER(Raw_Data!B74))</f>
        <v>Heavy Cream</v>
      </c>
      <c r="D74" t="s">
        <v>83</v>
      </c>
      <c r="E74" t="str">
        <f>TRIM(PROPER(Raw_Data!C74))</f>
        <v>Dairy</v>
      </c>
      <c r="F74" t="s">
        <v>403</v>
      </c>
      <c r="G74" t="s">
        <v>404</v>
      </c>
      <c r="H74" t="str">
        <f>TRIM(PROPER(Raw_Data!E74))</f>
        <v>Ntags</v>
      </c>
      <c r="I74" s="4">
        <v>12</v>
      </c>
      <c r="J74">
        <v>60</v>
      </c>
      <c r="K74">
        <f t="shared" si="13"/>
        <v>108</v>
      </c>
      <c r="L74" t="s">
        <v>50</v>
      </c>
      <c r="M74" t="s">
        <v>66</v>
      </c>
      <c r="N74">
        <f>VALUE(SUBSTITUTE(Raw_Data!I74,"$",""))</f>
        <v>4</v>
      </c>
      <c r="O74" s="3">
        <v>45718</v>
      </c>
      <c r="P74" s="3">
        <v>45367</v>
      </c>
      <c r="Q74" s="3">
        <f>Raw_Data!L74</f>
        <v>46133</v>
      </c>
      <c r="R74" t="str">
        <f t="shared" ca="1" si="14"/>
        <v>Low</v>
      </c>
      <c r="S74" t="s">
        <v>405</v>
      </c>
      <c r="T74">
        <v>20</v>
      </c>
      <c r="U74">
        <f t="shared" si="15"/>
        <v>48</v>
      </c>
      <c r="V74" t="s">
        <v>38</v>
      </c>
      <c r="W74">
        <f t="shared" si="16"/>
        <v>48</v>
      </c>
      <c r="X74">
        <f t="shared" si="17"/>
        <v>80</v>
      </c>
      <c r="Y74" t="str">
        <f t="shared" si="18"/>
        <v>Fast Moving</v>
      </c>
      <c r="Z74" s="4">
        <f t="shared" ca="1" si="12"/>
        <v>104</v>
      </c>
      <c r="AA74" t="str">
        <f t="shared" ca="1" si="19"/>
        <v>Safe</v>
      </c>
      <c r="AB74" t="str">
        <f t="shared" si="20"/>
        <v>Low Stock</v>
      </c>
      <c r="AC74">
        <f t="shared" si="21"/>
        <v>432</v>
      </c>
      <c r="AD74" t="str">
        <f t="shared" ca="1" si="22"/>
        <v>Reorder Needed</v>
      </c>
    </row>
    <row r="75" spans="1:30" x14ac:dyDescent="0.3">
      <c r="A75" t="str">
        <f>Raw_Data!A75</f>
        <v>07-970-9352</v>
      </c>
      <c r="B75" t="s">
        <v>407</v>
      </c>
      <c r="C75" t="str">
        <f>TRIM(PROPER(Raw_Data!B75))</f>
        <v>Bell Pepper</v>
      </c>
      <c r="D75" t="s">
        <v>63</v>
      </c>
      <c r="E75" t="str">
        <f>TRIM(PROPER(Raw_Data!C75))</f>
        <v>Fruits &amp; Vegetables</v>
      </c>
      <c r="F75" t="s">
        <v>408</v>
      </c>
      <c r="G75" t="s">
        <v>409</v>
      </c>
      <c r="H75" t="str">
        <f>TRIM(PROPER(Raw_Data!E75))</f>
        <v>Tagtune</v>
      </c>
      <c r="I75" s="4">
        <v>96</v>
      </c>
      <c r="J75">
        <v>33</v>
      </c>
      <c r="K75">
        <f t="shared" si="13"/>
        <v>0</v>
      </c>
      <c r="L75" t="s">
        <v>50</v>
      </c>
      <c r="M75" t="s">
        <v>359</v>
      </c>
      <c r="N75">
        <f>VALUE(SUBSTITUTE(Raw_Data!I75,"$",""))</f>
        <v>4.45</v>
      </c>
      <c r="O75" s="3">
        <v>45568</v>
      </c>
      <c r="P75" s="3">
        <v>45428</v>
      </c>
      <c r="Q75" s="3">
        <f>Raw_Data!L75</f>
        <v>46255</v>
      </c>
      <c r="R75" t="str">
        <f t="shared" ca="1" si="14"/>
        <v>Low</v>
      </c>
      <c r="S75" t="s">
        <v>410</v>
      </c>
      <c r="T75">
        <v>74</v>
      </c>
      <c r="U75">
        <f t="shared" si="15"/>
        <v>427.20000000000005</v>
      </c>
      <c r="V75" t="s">
        <v>60</v>
      </c>
      <c r="W75">
        <f t="shared" si="16"/>
        <v>427.20000000000005</v>
      </c>
      <c r="X75">
        <f t="shared" si="17"/>
        <v>329.3</v>
      </c>
      <c r="Y75" t="str">
        <f t="shared" si="18"/>
        <v>Slow Moving</v>
      </c>
      <c r="Z75" s="4">
        <f t="shared" ca="1" si="12"/>
        <v>226</v>
      </c>
      <c r="AA75" t="str">
        <f t="shared" ca="1" si="19"/>
        <v>Safe</v>
      </c>
      <c r="AB75" t="str">
        <f t="shared" si="20"/>
        <v>Sufficient</v>
      </c>
      <c r="AC75">
        <f t="shared" si="21"/>
        <v>0</v>
      </c>
      <c r="AD75" t="str">
        <f t="shared" ca="1" si="22"/>
        <v>Healthy</v>
      </c>
    </row>
    <row r="76" spans="1:30" x14ac:dyDescent="0.3">
      <c r="A76" t="str">
        <f>Raw_Data!A76</f>
        <v>88-746-9468</v>
      </c>
      <c r="B76" t="s">
        <v>232</v>
      </c>
      <c r="C76" t="str">
        <f>TRIM(PROPER(Raw_Data!B76))</f>
        <v>Onion</v>
      </c>
      <c r="D76" t="s">
        <v>63</v>
      </c>
      <c r="E76" t="str">
        <f>TRIM(PROPER(Raw_Data!C76))</f>
        <v>Fruits &amp; Vegetables</v>
      </c>
      <c r="F76" t="s">
        <v>412</v>
      </c>
      <c r="G76" t="s">
        <v>413</v>
      </c>
      <c r="H76" t="str">
        <f>TRIM(PROPER(Raw_Data!E76))</f>
        <v>Skiba</v>
      </c>
      <c r="I76" s="4">
        <v>35</v>
      </c>
      <c r="J76">
        <v>92</v>
      </c>
      <c r="K76">
        <f t="shared" si="13"/>
        <v>149</v>
      </c>
      <c r="L76" t="s">
        <v>34</v>
      </c>
      <c r="M76" t="s">
        <v>108</v>
      </c>
      <c r="N76">
        <f>VALUE(SUBSTITUTE(Raw_Data!I76,"$",""))</f>
        <v>2</v>
      </c>
      <c r="O76" s="3">
        <v>45621</v>
      </c>
      <c r="P76" s="3">
        <v>45718</v>
      </c>
      <c r="Q76" s="3">
        <f>Raw_Data!L76</f>
        <v>46550</v>
      </c>
      <c r="R76" t="str">
        <f t="shared" ca="1" si="14"/>
        <v>Low</v>
      </c>
      <c r="S76" t="s">
        <v>414</v>
      </c>
      <c r="T76">
        <v>76</v>
      </c>
      <c r="U76">
        <f t="shared" si="15"/>
        <v>70</v>
      </c>
      <c r="V76" t="s">
        <v>60</v>
      </c>
      <c r="W76">
        <f t="shared" si="16"/>
        <v>70</v>
      </c>
      <c r="X76">
        <f t="shared" si="17"/>
        <v>152</v>
      </c>
      <c r="Y76" t="str">
        <f t="shared" si="18"/>
        <v>Fast Moving</v>
      </c>
      <c r="Z76" s="4">
        <f t="shared" ca="1" si="12"/>
        <v>521</v>
      </c>
      <c r="AA76" t="str">
        <f t="shared" ca="1" si="19"/>
        <v>Safe</v>
      </c>
      <c r="AB76" t="str">
        <f t="shared" si="20"/>
        <v>Low Stock</v>
      </c>
      <c r="AC76">
        <f t="shared" si="21"/>
        <v>298</v>
      </c>
      <c r="AD76" t="str">
        <f t="shared" ca="1" si="22"/>
        <v>Reorder Needed</v>
      </c>
    </row>
    <row r="77" spans="1:30" x14ac:dyDescent="0.3">
      <c r="A77" t="str">
        <f>Raw_Data!A77</f>
        <v>06-336-5482</v>
      </c>
      <c r="B77" t="s">
        <v>338</v>
      </c>
      <c r="C77" t="str">
        <f>TRIM(PROPER(Raw_Data!B77))</f>
        <v>Sardines</v>
      </c>
      <c r="D77" t="s">
        <v>157</v>
      </c>
      <c r="E77" t="str">
        <f>TRIM(PROPER(Raw_Data!C77))</f>
        <v>Seafood</v>
      </c>
      <c r="F77" t="s">
        <v>416</v>
      </c>
      <c r="G77" t="s">
        <v>417</v>
      </c>
      <c r="H77" t="str">
        <f>TRIM(PROPER(Raw_Data!E77))</f>
        <v>Voolia</v>
      </c>
      <c r="I77" s="4">
        <v>89</v>
      </c>
      <c r="J77">
        <v>34</v>
      </c>
      <c r="K77">
        <f t="shared" si="13"/>
        <v>0</v>
      </c>
      <c r="L77" t="s">
        <v>34</v>
      </c>
      <c r="M77" t="s">
        <v>51</v>
      </c>
      <c r="N77">
        <f>VALUE(SUBSTITUTE(Raw_Data!I77,"$",""))</f>
        <v>6</v>
      </c>
      <c r="O77" s="3">
        <v>45657</v>
      </c>
      <c r="P77" s="3">
        <v>45507</v>
      </c>
      <c r="Q77" s="3">
        <f>Raw_Data!L77</f>
        <v>45739</v>
      </c>
      <c r="R77" t="str">
        <f t="shared" ca="1" si="14"/>
        <v>Expired</v>
      </c>
      <c r="S77" t="s">
        <v>418</v>
      </c>
      <c r="T77">
        <v>60</v>
      </c>
      <c r="U77">
        <f t="shared" si="15"/>
        <v>534</v>
      </c>
      <c r="V77" t="s">
        <v>38</v>
      </c>
      <c r="W77">
        <f t="shared" si="16"/>
        <v>534</v>
      </c>
      <c r="X77">
        <f t="shared" si="17"/>
        <v>360</v>
      </c>
      <c r="Y77" t="str">
        <f t="shared" si="18"/>
        <v>Slow Moving</v>
      </c>
      <c r="Z77" s="4">
        <f t="shared" ca="1" si="12"/>
        <v>-290</v>
      </c>
      <c r="AA77" t="str">
        <f t="shared" ca="1" si="19"/>
        <v>Expired</v>
      </c>
      <c r="AB77" t="str">
        <f t="shared" si="20"/>
        <v>Sufficient</v>
      </c>
      <c r="AC77">
        <f t="shared" si="21"/>
        <v>0</v>
      </c>
      <c r="AD77" t="str">
        <f t="shared" ca="1" si="22"/>
        <v>Loss</v>
      </c>
    </row>
    <row r="78" spans="1:30" x14ac:dyDescent="0.3">
      <c r="A78" t="str">
        <f>Raw_Data!A78</f>
        <v>03-276-3931</v>
      </c>
      <c r="B78" t="s">
        <v>256</v>
      </c>
      <c r="C78" t="str">
        <f>TRIM(PROPER(Raw_Data!B78))</f>
        <v>Mango</v>
      </c>
      <c r="D78" t="s">
        <v>63</v>
      </c>
      <c r="E78" t="str">
        <f>TRIM(PROPER(Raw_Data!C78))</f>
        <v>Fruits &amp; Vegetables</v>
      </c>
      <c r="F78" t="s">
        <v>420</v>
      </c>
      <c r="G78" t="s">
        <v>421</v>
      </c>
      <c r="H78" t="str">
        <f>TRIM(PROPER(Raw_Data!E78))</f>
        <v>Oyoloo</v>
      </c>
      <c r="I78" s="4">
        <v>60</v>
      </c>
      <c r="J78">
        <v>36</v>
      </c>
      <c r="K78">
        <f t="shared" si="13"/>
        <v>12</v>
      </c>
      <c r="L78" t="s">
        <v>34</v>
      </c>
      <c r="M78" t="s">
        <v>35</v>
      </c>
      <c r="N78">
        <f>VALUE(SUBSTITUTE(Raw_Data!I78,"$",""))</f>
        <v>4.5</v>
      </c>
      <c r="O78" s="3">
        <v>45473</v>
      </c>
      <c r="P78" s="3">
        <v>45553</v>
      </c>
      <c r="Q78" s="3">
        <f>Raw_Data!L78</f>
        <v>46518</v>
      </c>
      <c r="R78" t="str">
        <f t="shared" ca="1" si="14"/>
        <v>Low</v>
      </c>
      <c r="S78" t="s">
        <v>422</v>
      </c>
      <c r="T78">
        <v>26</v>
      </c>
      <c r="U78">
        <f t="shared" si="15"/>
        <v>270</v>
      </c>
      <c r="V78" t="s">
        <v>60</v>
      </c>
      <c r="W78">
        <f t="shared" si="16"/>
        <v>270</v>
      </c>
      <c r="X78">
        <f t="shared" si="17"/>
        <v>117</v>
      </c>
      <c r="Y78" t="str">
        <f t="shared" si="18"/>
        <v>Slow Moving</v>
      </c>
      <c r="Z78" s="4">
        <f t="shared" ca="1" si="12"/>
        <v>489</v>
      </c>
      <c r="AA78" t="str">
        <f t="shared" ca="1" si="19"/>
        <v>Safe</v>
      </c>
      <c r="AB78" t="str">
        <f t="shared" si="20"/>
        <v>Sufficient</v>
      </c>
      <c r="AC78">
        <f t="shared" si="21"/>
        <v>54</v>
      </c>
      <c r="AD78" t="str">
        <f t="shared" ca="1" si="22"/>
        <v>Healthy</v>
      </c>
    </row>
    <row r="79" spans="1:30" x14ac:dyDescent="0.3">
      <c r="A79" t="str">
        <f>Raw_Data!A79</f>
        <v>39-232-5341</v>
      </c>
      <c r="B79" t="s">
        <v>424</v>
      </c>
      <c r="C79" t="str">
        <f>TRIM(PROPER(Raw_Data!B79))</f>
        <v>Arborio Rice</v>
      </c>
      <c r="D79" t="s">
        <v>31</v>
      </c>
      <c r="E79" t="str">
        <f>TRIM(PROPER(Raw_Data!C79))</f>
        <v>Grains &amp; Pulses</v>
      </c>
      <c r="F79" t="s">
        <v>425</v>
      </c>
      <c r="G79" t="s">
        <v>43</v>
      </c>
      <c r="H79" t="str">
        <f>TRIM(PROPER(Raw_Data!E79))</f>
        <v>Feedmix</v>
      </c>
      <c r="I79" s="4">
        <v>20</v>
      </c>
      <c r="J79">
        <v>34</v>
      </c>
      <c r="K79">
        <f t="shared" si="13"/>
        <v>48</v>
      </c>
      <c r="L79" t="s">
        <v>50</v>
      </c>
      <c r="M79" t="s">
        <v>35</v>
      </c>
      <c r="N79">
        <f>VALUE(SUBSTITUTE(Raw_Data!I79,"$",""))</f>
        <v>4.5</v>
      </c>
      <c r="O79" s="3">
        <v>45556</v>
      </c>
      <c r="P79" s="3">
        <v>45589</v>
      </c>
      <c r="Q79" s="3">
        <f>Raw_Data!L79</f>
        <v>46018</v>
      </c>
      <c r="R79" t="str">
        <f t="shared" ca="1" si="14"/>
        <v>Expired</v>
      </c>
      <c r="S79" t="s">
        <v>426</v>
      </c>
      <c r="T79">
        <v>50</v>
      </c>
      <c r="U79">
        <f t="shared" si="15"/>
        <v>90</v>
      </c>
      <c r="V79" t="s">
        <v>38</v>
      </c>
      <c r="W79">
        <f t="shared" si="16"/>
        <v>90</v>
      </c>
      <c r="X79">
        <f t="shared" si="17"/>
        <v>225</v>
      </c>
      <c r="Y79" t="str">
        <f t="shared" si="18"/>
        <v>Fast Moving</v>
      </c>
      <c r="Z79" s="4">
        <f t="shared" ca="1" si="12"/>
        <v>-11</v>
      </c>
      <c r="AA79" t="str">
        <f t="shared" ca="1" si="19"/>
        <v>Expired</v>
      </c>
      <c r="AB79" t="str">
        <f t="shared" si="20"/>
        <v>Low Stock</v>
      </c>
      <c r="AC79">
        <f t="shared" si="21"/>
        <v>216</v>
      </c>
      <c r="AD79" t="str">
        <f t="shared" ca="1" si="22"/>
        <v>Loss</v>
      </c>
    </row>
    <row r="80" spans="1:30" x14ac:dyDescent="0.3">
      <c r="A80" t="str">
        <f>Raw_Data!A80</f>
        <v>12-239-9399</v>
      </c>
      <c r="B80" t="s">
        <v>428</v>
      </c>
      <c r="C80" t="str">
        <f>TRIM(PROPER(Raw_Data!B80))</f>
        <v>Potato</v>
      </c>
      <c r="D80" t="s">
        <v>63</v>
      </c>
      <c r="E80" t="str">
        <f>TRIM(PROPER(Raw_Data!C80))</f>
        <v>Fruits &amp; Vegetables</v>
      </c>
      <c r="F80" t="s">
        <v>429</v>
      </c>
      <c r="G80" t="s">
        <v>409</v>
      </c>
      <c r="H80" t="str">
        <f>TRIM(PROPER(Raw_Data!E80))</f>
        <v>Tagtune</v>
      </c>
      <c r="I80" s="4">
        <v>28</v>
      </c>
      <c r="J80">
        <v>40</v>
      </c>
      <c r="K80">
        <f t="shared" si="13"/>
        <v>52</v>
      </c>
      <c r="L80" t="s">
        <v>34</v>
      </c>
      <c r="M80" t="s">
        <v>430</v>
      </c>
      <c r="N80">
        <f>VALUE(SUBSTITUTE(Raw_Data!I80,"$",""))</f>
        <v>1.2</v>
      </c>
      <c r="O80" s="3">
        <v>45640</v>
      </c>
      <c r="P80" s="3">
        <v>45502</v>
      </c>
      <c r="Q80" s="3">
        <f>Raw_Data!L80</f>
        <v>46272</v>
      </c>
      <c r="R80" t="str">
        <f t="shared" ca="1" si="14"/>
        <v>Low</v>
      </c>
      <c r="S80" t="s">
        <v>431</v>
      </c>
      <c r="T80">
        <v>30</v>
      </c>
      <c r="U80">
        <f t="shared" si="15"/>
        <v>33.6</v>
      </c>
      <c r="V80" t="s">
        <v>60</v>
      </c>
      <c r="W80">
        <f t="shared" si="16"/>
        <v>33.6</v>
      </c>
      <c r="X80">
        <f t="shared" si="17"/>
        <v>36</v>
      </c>
      <c r="Y80" t="str">
        <f t="shared" si="18"/>
        <v>Fast Moving</v>
      </c>
      <c r="Z80" s="4">
        <f t="shared" ca="1" si="12"/>
        <v>243</v>
      </c>
      <c r="AA80" t="str">
        <f t="shared" ca="1" si="19"/>
        <v>Safe</v>
      </c>
      <c r="AB80" t="str">
        <f t="shared" si="20"/>
        <v>Low Stock</v>
      </c>
      <c r="AC80">
        <f t="shared" si="21"/>
        <v>62.4</v>
      </c>
      <c r="AD80" t="str">
        <f t="shared" ca="1" si="22"/>
        <v>Reorder Needed</v>
      </c>
    </row>
    <row r="81" spans="1:30" x14ac:dyDescent="0.3">
      <c r="A81" t="str">
        <f>Raw_Data!A81</f>
        <v>75-080-4909</v>
      </c>
      <c r="B81" t="s">
        <v>75</v>
      </c>
      <c r="C81" t="str">
        <f>TRIM(PROPER(Raw_Data!B81))</f>
        <v>Corn Oil</v>
      </c>
      <c r="D81" t="s">
        <v>76</v>
      </c>
      <c r="E81" t="str">
        <f>TRIM(PROPER(Raw_Data!C81))</f>
        <v>Oils &amp; Fats</v>
      </c>
      <c r="F81" t="s">
        <v>433</v>
      </c>
      <c r="G81" t="s">
        <v>434</v>
      </c>
      <c r="H81" t="str">
        <f>TRIM(PROPER(Raw_Data!E81))</f>
        <v>Tagopia</v>
      </c>
      <c r="I81" s="4">
        <v>20</v>
      </c>
      <c r="J81">
        <v>55</v>
      </c>
      <c r="K81">
        <f t="shared" si="13"/>
        <v>90</v>
      </c>
      <c r="L81" t="s">
        <v>34</v>
      </c>
      <c r="M81" t="s">
        <v>79</v>
      </c>
      <c r="N81">
        <f>VALUE(SUBSTITUTE(Raw_Data!I81,"$",""))</f>
        <v>2.5</v>
      </c>
      <c r="O81" s="3">
        <v>45547</v>
      </c>
      <c r="P81" s="3">
        <v>45630</v>
      </c>
      <c r="Q81" s="3">
        <f>Raw_Data!L81</f>
        <v>45871</v>
      </c>
      <c r="R81" t="str">
        <f t="shared" ca="1" si="14"/>
        <v>Expired</v>
      </c>
      <c r="S81" t="s">
        <v>435</v>
      </c>
      <c r="T81">
        <v>86</v>
      </c>
      <c r="U81">
        <f t="shared" si="15"/>
        <v>50</v>
      </c>
      <c r="V81" t="s">
        <v>53</v>
      </c>
      <c r="W81">
        <f t="shared" si="16"/>
        <v>50</v>
      </c>
      <c r="X81">
        <f t="shared" si="17"/>
        <v>215</v>
      </c>
      <c r="Y81" t="str">
        <f t="shared" si="18"/>
        <v>Fast Moving</v>
      </c>
      <c r="Z81" s="4">
        <f t="shared" ca="1" si="12"/>
        <v>-158</v>
      </c>
      <c r="AA81" t="str">
        <f t="shared" ca="1" si="19"/>
        <v>Expired</v>
      </c>
      <c r="AB81" t="str">
        <f t="shared" si="20"/>
        <v>Low Stock</v>
      </c>
      <c r="AC81">
        <f t="shared" si="21"/>
        <v>225</v>
      </c>
      <c r="AD81" t="str">
        <f t="shared" ca="1" si="22"/>
        <v>Loss</v>
      </c>
    </row>
    <row r="82" spans="1:30" x14ac:dyDescent="0.3">
      <c r="A82" t="str">
        <f>Raw_Data!A82</f>
        <v>70-815-4015</v>
      </c>
      <c r="B82" t="s">
        <v>437</v>
      </c>
      <c r="C82" t="str">
        <f>TRIM(PROPER(Raw_Data!B82))</f>
        <v>Butter Biscuit</v>
      </c>
      <c r="D82" t="s">
        <v>112</v>
      </c>
      <c r="E82" t="str">
        <f>TRIM(PROPER(Raw_Data!C82))</f>
        <v>Bakery</v>
      </c>
      <c r="F82" t="s">
        <v>438</v>
      </c>
      <c r="G82" t="s">
        <v>439</v>
      </c>
      <c r="H82" t="str">
        <f>TRIM(PROPER(Raw_Data!E82))</f>
        <v>Ozu</v>
      </c>
      <c r="I82" s="4">
        <v>38</v>
      </c>
      <c r="J82">
        <v>93</v>
      </c>
      <c r="K82">
        <f t="shared" si="13"/>
        <v>148</v>
      </c>
      <c r="L82" t="s">
        <v>34</v>
      </c>
      <c r="M82" t="s">
        <v>51</v>
      </c>
      <c r="N82">
        <f>VALUE(SUBSTITUTE(Raw_Data!I82,"$",""))</f>
        <v>6</v>
      </c>
      <c r="O82" s="3">
        <v>45577</v>
      </c>
      <c r="P82" s="3">
        <v>45488</v>
      </c>
      <c r="Q82" s="3">
        <f>Raw_Data!L82</f>
        <v>46545</v>
      </c>
      <c r="R82" t="str">
        <f t="shared" ca="1" si="14"/>
        <v>Low</v>
      </c>
      <c r="S82" t="s">
        <v>440</v>
      </c>
      <c r="T82">
        <v>67</v>
      </c>
      <c r="U82">
        <f t="shared" si="15"/>
        <v>228</v>
      </c>
      <c r="V82" t="s">
        <v>60</v>
      </c>
      <c r="W82">
        <f t="shared" si="16"/>
        <v>228</v>
      </c>
      <c r="X82">
        <f t="shared" si="17"/>
        <v>402</v>
      </c>
      <c r="Y82" t="str">
        <f t="shared" si="18"/>
        <v>Fast Moving</v>
      </c>
      <c r="Z82" s="4">
        <f t="shared" ca="1" si="12"/>
        <v>516</v>
      </c>
      <c r="AA82" t="str">
        <f t="shared" ca="1" si="19"/>
        <v>Safe</v>
      </c>
      <c r="AB82" t="str">
        <f t="shared" si="20"/>
        <v>Low Stock</v>
      </c>
      <c r="AC82">
        <f t="shared" si="21"/>
        <v>888</v>
      </c>
      <c r="AD82" t="str">
        <f t="shared" ca="1" si="22"/>
        <v>Reorder Needed</v>
      </c>
    </row>
    <row r="83" spans="1:30" x14ac:dyDescent="0.3">
      <c r="A83" t="str">
        <f>Raw_Data!A83</f>
        <v>11-032-9778</v>
      </c>
      <c r="B83" t="s">
        <v>442</v>
      </c>
      <c r="C83" t="str">
        <f>TRIM(PROPER(Raw_Data!B83))</f>
        <v>Peas</v>
      </c>
      <c r="D83" t="s">
        <v>63</v>
      </c>
      <c r="E83" t="str">
        <f>TRIM(PROPER(Raw_Data!C83))</f>
        <v>Fruits &amp; Vegetables</v>
      </c>
      <c r="F83" t="s">
        <v>443</v>
      </c>
      <c r="G83" t="s">
        <v>444</v>
      </c>
      <c r="H83" t="str">
        <f>TRIM(PROPER(Raw_Data!E83))</f>
        <v>Edgepulse</v>
      </c>
      <c r="I83" s="4">
        <v>99</v>
      </c>
      <c r="J83">
        <v>1</v>
      </c>
      <c r="K83">
        <f t="shared" si="13"/>
        <v>0</v>
      </c>
      <c r="L83" t="s">
        <v>50</v>
      </c>
      <c r="M83" t="s">
        <v>91</v>
      </c>
      <c r="N83">
        <f>VALUE(SUBSTITUTE(Raw_Data!I83,"$",""))</f>
        <v>3</v>
      </c>
      <c r="O83" s="3">
        <v>45639</v>
      </c>
      <c r="P83" s="3">
        <v>45684</v>
      </c>
      <c r="Q83" s="3">
        <f>Raw_Data!L83</f>
        <v>46192</v>
      </c>
      <c r="R83" t="str">
        <f t="shared" ca="1" si="14"/>
        <v>Low</v>
      </c>
      <c r="S83" t="s">
        <v>445</v>
      </c>
      <c r="T83">
        <v>50</v>
      </c>
      <c r="U83">
        <f t="shared" si="15"/>
        <v>297</v>
      </c>
      <c r="V83" t="s">
        <v>53</v>
      </c>
      <c r="W83">
        <f t="shared" si="16"/>
        <v>297</v>
      </c>
      <c r="X83">
        <f t="shared" si="17"/>
        <v>150</v>
      </c>
      <c r="Y83" t="str">
        <f t="shared" si="18"/>
        <v>Slow Moving</v>
      </c>
      <c r="Z83" s="4">
        <f t="shared" ca="1" si="12"/>
        <v>163</v>
      </c>
      <c r="AA83" t="str">
        <f t="shared" ca="1" si="19"/>
        <v>Safe</v>
      </c>
      <c r="AB83" t="str">
        <f t="shared" si="20"/>
        <v>Sufficient</v>
      </c>
      <c r="AC83">
        <f t="shared" si="21"/>
        <v>0</v>
      </c>
      <c r="AD83" t="str">
        <f t="shared" ca="1" si="22"/>
        <v>Healthy</v>
      </c>
    </row>
    <row r="84" spans="1:30" x14ac:dyDescent="0.3">
      <c r="A84" t="str">
        <f>Raw_Data!A84</f>
        <v>54-374-9986</v>
      </c>
      <c r="B84" t="s">
        <v>447</v>
      </c>
      <c r="C84" t="str">
        <f>TRIM(PROPER(Raw_Data!B84))</f>
        <v>Cream</v>
      </c>
      <c r="D84" t="s">
        <v>83</v>
      </c>
      <c r="E84" t="str">
        <f>TRIM(PROPER(Raw_Data!C84))</f>
        <v>Dairy</v>
      </c>
      <c r="F84" t="s">
        <v>448</v>
      </c>
      <c r="G84" t="s">
        <v>449</v>
      </c>
      <c r="H84" t="str">
        <f>TRIM(PROPER(Raw_Data!E84))</f>
        <v>Oyondu</v>
      </c>
      <c r="I84" s="4">
        <v>92</v>
      </c>
      <c r="J84">
        <v>52</v>
      </c>
      <c r="K84">
        <f t="shared" si="13"/>
        <v>12</v>
      </c>
      <c r="L84" t="s">
        <v>50</v>
      </c>
      <c r="M84" t="s">
        <v>79</v>
      </c>
      <c r="N84">
        <f>VALUE(SUBSTITUTE(Raw_Data!I84,"$",""))</f>
        <v>2.5</v>
      </c>
      <c r="O84" s="3">
        <v>45357</v>
      </c>
      <c r="P84" s="3">
        <v>45587</v>
      </c>
      <c r="Q84" s="3">
        <f>Raw_Data!L84</f>
        <v>45976</v>
      </c>
      <c r="R84" t="str">
        <f t="shared" ca="1" si="14"/>
        <v>Expired</v>
      </c>
      <c r="S84" t="s">
        <v>450</v>
      </c>
      <c r="T84">
        <v>72</v>
      </c>
      <c r="U84">
        <f t="shared" si="15"/>
        <v>230</v>
      </c>
      <c r="V84" t="s">
        <v>38</v>
      </c>
      <c r="W84">
        <f t="shared" si="16"/>
        <v>230</v>
      </c>
      <c r="X84">
        <f t="shared" si="17"/>
        <v>180</v>
      </c>
      <c r="Y84" t="str">
        <f t="shared" si="18"/>
        <v>Slow Moving</v>
      </c>
      <c r="Z84" s="4">
        <f t="shared" ca="1" si="12"/>
        <v>-53</v>
      </c>
      <c r="AA84" t="str">
        <f t="shared" ca="1" si="19"/>
        <v>Expired</v>
      </c>
      <c r="AB84" t="str">
        <f t="shared" si="20"/>
        <v>Sufficient</v>
      </c>
      <c r="AC84">
        <f t="shared" si="21"/>
        <v>30</v>
      </c>
      <c r="AD84" t="str">
        <f t="shared" ca="1" si="22"/>
        <v>Loss</v>
      </c>
    </row>
    <row r="85" spans="1:30" x14ac:dyDescent="0.3">
      <c r="A85" t="str">
        <f>Raw_Data!A85</f>
        <v>77-312-6317</v>
      </c>
      <c r="B85" t="s">
        <v>151</v>
      </c>
      <c r="C85" t="str">
        <f>TRIM(PROPER(Raw_Data!B85))</f>
        <v>Spinach</v>
      </c>
      <c r="D85" t="s">
        <v>63</v>
      </c>
      <c r="E85" t="str">
        <f>TRIM(PROPER(Raw_Data!C85))</f>
        <v>Fruits &amp; Vegetables</v>
      </c>
      <c r="F85" t="s">
        <v>452</v>
      </c>
      <c r="G85" t="s">
        <v>453</v>
      </c>
      <c r="H85" t="str">
        <f>TRIM(PROPER(Raw_Data!E85))</f>
        <v>Abatz</v>
      </c>
      <c r="I85" s="4">
        <v>41</v>
      </c>
      <c r="J85">
        <v>29</v>
      </c>
      <c r="K85">
        <f t="shared" si="13"/>
        <v>17</v>
      </c>
      <c r="L85" t="s">
        <v>50</v>
      </c>
      <c r="M85" t="s">
        <v>454</v>
      </c>
      <c r="N85">
        <f>VALUE(SUBSTITUTE(Raw_Data!I85,"$",""))</f>
        <v>2.4</v>
      </c>
      <c r="O85" s="3">
        <v>45348</v>
      </c>
      <c r="P85" s="3">
        <v>45548</v>
      </c>
      <c r="Q85" s="3">
        <f>Raw_Data!L85</f>
        <v>45886</v>
      </c>
      <c r="R85" t="str">
        <f t="shared" ca="1" si="14"/>
        <v>Expired</v>
      </c>
      <c r="S85" t="s">
        <v>455</v>
      </c>
      <c r="T85">
        <v>59</v>
      </c>
      <c r="U85">
        <f t="shared" si="15"/>
        <v>98.399999999999991</v>
      </c>
      <c r="V85" t="s">
        <v>38</v>
      </c>
      <c r="W85">
        <f t="shared" si="16"/>
        <v>98.399999999999991</v>
      </c>
      <c r="X85">
        <f t="shared" si="17"/>
        <v>141.6</v>
      </c>
      <c r="Y85" t="str">
        <f t="shared" si="18"/>
        <v>Fast Moving</v>
      </c>
      <c r="Z85" s="4">
        <f t="shared" ca="1" si="12"/>
        <v>-143</v>
      </c>
      <c r="AA85" t="str">
        <f t="shared" ca="1" si="19"/>
        <v>Expired</v>
      </c>
      <c r="AB85" t="str">
        <f t="shared" si="20"/>
        <v>Sufficient</v>
      </c>
      <c r="AC85">
        <f t="shared" si="21"/>
        <v>40.799999999999997</v>
      </c>
      <c r="AD85" t="str">
        <f t="shared" ca="1" si="22"/>
        <v>Loss</v>
      </c>
    </row>
    <row r="86" spans="1:30" x14ac:dyDescent="0.3">
      <c r="A86" t="str">
        <f>Raw_Data!A86</f>
        <v>13-844-2178</v>
      </c>
      <c r="B86" t="s">
        <v>338</v>
      </c>
      <c r="C86" t="str">
        <f>TRIM(PROPER(Raw_Data!B86))</f>
        <v>Sardines</v>
      </c>
      <c r="D86" t="s">
        <v>157</v>
      </c>
      <c r="E86" t="str">
        <f>TRIM(PROPER(Raw_Data!C86))</f>
        <v>Seafood</v>
      </c>
      <c r="F86" t="s">
        <v>457</v>
      </c>
      <c r="G86" t="s">
        <v>458</v>
      </c>
      <c r="H86" t="str">
        <f>TRIM(PROPER(Raw_Data!E86))</f>
        <v>Browsetype</v>
      </c>
      <c r="I86" s="4">
        <v>44</v>
      </c>
      <c r="J86">
        <v>67</v>
      </c>
      <c r="K86">
        <f t="shared" si="13"/>
        <v>90</v>
      </c>
      <c r="L86" t="s">
        <v>34</v>
      </c>
      <c r="M86" t="s">
        <v>51</v>
      </c>
      <c r="N86">
        <f>VALUE(SUBSTITUTE(Raw_Data!I86,"$",""))</f>
        <v>6</v>
      </c>
      <c r="O86" s="3">
        <v>45421</v>
      </c>
      <c r="P86" s="3">
        <v>45556</v>
      </c>
      <c r="Q86" s="3">
        <f>Raw_Data!L86</f>
        <v>45843</v>
      </c>
      <c r="R86" t="str">
        <f t="shared" ca="1" si="14"/>
        <v>Expired</v>
      </c>
      <c r="S86" t="s">
        <v>459</v>
      </c>
      <c r="T86">
        <v>90</v>
      </c>
      <c r="U86">
        <f t="shared" si="15"/>
        <v>264</v>
      </c>
      <c r="V86" t="s">
        <v>60</v>
      </c>
      <c r="W86">
        <f t="shared" si="16"/>
        <v>264</v>
      </c>
      <c r="X86">
        <f t="shared" si="17"/>
        <v>540</v>
      </c>
      <c r="Y86" t="str">
        <f t="shared" si="18"/>
        <v>Fast Moving</v>
      </c>
      <c r="Z86" s="4">
        <f t="shared" ca="1" si="12"/>
        <v>-186</v>
      </c>
      <c r="AA86" t="str">
        <f t="shared" ca="1" si="19"/>
        <v>Expired</v>
      </c>
      <c r="AB86" t="str">
        <f t="shared" si="20"/>
        <v>Low Stock</v>
      </c>
      <c r="AC86">
        <f t="shared" si="21"/>
        <v>540</v>
      </c>
      <c r="AD86" t="str">
        <f t="shared" ca="1" si="22"/>
        <v>Loss</v>
      </c>
    </row>
    <row r="87" spans="1:30" x14ac:dyDescent="0.3">
      <c r="A87" t="str">
        <f>Raw_Data!A87</f>
        <v>22-141-9798</v>
      </c>
      <c r="B87" t="s">
        <v>105</v>
      </c>
      <c r="C87" t="str">
        <f>TRIM(PROPER(Raw_Data!B87))</f>
        <v>White Sugar</v>
      </c>
      <c r="D87" t="s">
        <v>31</v>
      </c>
      <c r="E87" t="str">
        <f>TRIM(PROPER(Raw_Data!C87))</f>
        <v>Grains &amp; Pulses</v>
      </c>
      <c r="F87" t="s">
        <v>461</v>
      </c>
      <c r="G87" t="s">
        <v>462</v>
      </c>
      <c r="H87" t="str">
        <f>TRIM(PROPER(Raw_Data!E87))</f>
        <v>Photobean</v>
      </c>
      <c r="I87" s="4">
        <v>47</v>
      </c>
      <c r="J87">
        <v>7</v>
      </c>
      <c r="K87">
        <f t="shared" si="13"/>
        <v>0</v>
      </c>
      <c r="L87" t="s">
        <v>50</v>
      </c>
      <c r="M87" t="s">
        <v>108</v>
      </c>
      <c r="N87">
        <f>VALUE(SUBSTITUTE(Raw_Data!I87,"$",""))</f>
        <v>2</v>
      </c>
      <c r="O87" s="3">
        <v>45430</v>
      </c>
      <c r="P87" s="3">
        <v>45555</v>
      </c>
      <c r="Q87" s="3">
        <f>Raw_Data!L87</f>
        <v>45917</v>
      </c>
      <c r="R87" t="str">
        <f t="shared" ca="1" si="14"/>
        <v>Expired</v>
      </c>
      <c r="S87" t="s">
        <v>463</v>
      </c>
      <c r="T87">
        <v>29</v>
      </c>
      <c r="U87">
        <f t="shared" si="15"/>
        <v>94</v>
      </c>
      <c r="V87" t="s">
        <v>53</v>
      </c>
      <c r="W87">
        <f t="shared" si="16"/>
        <v>94</v>
      </c>
      <c r="X87">
        <f t="shared" si="17"/>
        <v>58</v>
      </c>
      <c r="Y87" t="str">
        <f t="shared" si="18"/>
        <v>Slow Moving</v>
      </c>
      <c r="Z87" s="4">
        <f t="shared" ca="1" si="12"/>
        <v>-112</v>
      </c>
      <c r="AA87" t="str">
        <f t="shared" ca="1" si="19"/>
        <v>Expired</v>
      </c>
      <c r="AB87" t="str">
        <f t="shared" si="20"/>
        <v>Sufficient</v>
      </c>
      <c r="AC87">
        <f t="shared" si="21"/>
        <v>0</v>
      </c>
      <c r="AD87" t="str">
        <f t="shared" ca="1" si="22"/>
        <v>Loss</v>
      </c>
    </row>
    <row r="88" spans="1:30" x14ac:dyDescent="0.3">
      <c r="A88" t="str">
        <f>Raw_Data!A88</f>
        <v>20-022-3173</v>
      </c>
      <c r="B88" t="s">
        <v>132</v>
      </c>
      <c r="C88" t="str">
        <f>TRIM(PROPER(Raw_Data!B88))</f>
        <v>Bread Flour</v>
      </c>
      <c r="D88" t="s">
        <v>31</v>
      </c>
      <c r="E88" t="str">
        <f>TRIM(PROPER(Raw_Data!C88))</f>
        <v>Grains &amp; Pulses</v>
      </c>
      <c r="F88" t="s">
        <v>465</v>
      </c>
      <c r="G88" t="s">
        <v>148</v>
      </c>
      <c r="H88" t="str">
        <f>TRIM(PROPER(Raw_Data!E88))</f>
        <v>Mydeo</v>
      </c>
      <c r="I88" s="4">
        <v>21</v>
      </c>
      <c r="J88">
        <v>63</v>
      </c>
      <c r="K88">
        <f t="shared" si="13"/>
        <v>105</v>
      </c>
      <c r="L88" t="s">
        <v>50</v>
      </c>
      <c r="M88" t="s">
        <v>58</v>
      </c>
      <c r="N88">
        <f>VALUE(SUBSTITUTE(Raw_Data!I88,"$",""))</f>
        <v>1.5</v>
      </c>
      <c r="O88" s="3">
        <v>45514</v>
      </c>
      <c r="P88" s="3">
        <v>45576</v>
      </c>
      <c r="Q88" s="3">
        <f>Raw_Data!L88</f>
        <v>46307</v>
      </c>
      <c r="R88" t="str">
        <f t="shared" ca="1" si="14"/>
        <v>Low</v>
      </c>
      <c r="S88" t="s">
        <v>466</v>
      </c>
      <c r="T88">
        <v>38</v>
      </c>
      <c r="U88">
        <f t="shared" si="15"/>
        <v>31.5</v>
      </c>
      <c r="V88" t="s">
        <v>38</v>
      </c>
      <c r="W88">
        <f t="shared" si="16"/>
        <v>31.5</v>
      </c>
      <c r="X88">
        <f t="shared" si="17"/>
        <v>57</v>
      </c>
      <c r="Y88" t="str">
        <f t="shared" si="18"/>
        <v>Fast Moving</v>
      </c>
      <c r="Z88" s="4">
        <f t="shared" ca="1" si="12"/>
        <v>278</v>
      </c>
      <c r="AA88" t="str">
        <f t="shared" ca="1" si="19"/>
        <v>Safe</v>
      </c>
      <c r="AB88" t="str">
        <f t="shared" si="20"/>
        <v>Low Stock</v>
      </c>
      <c r="AC88">
        <f t="shared" si="21"/>
        <v>157.5</v>
      </c>
      <c r="AD88" t="str">
        <f t="shared" ca="1" si="22"/>
        <v>Reorder Needed</v>
      </c>
    </row>
    <row r="89" spans="1:30" x14ac:dyDescent="0.3">
      <c r="A89" t="str">
        <f>Raw_Data!A89</f>
        <v>26-177-5690</v>
      </c>
      <c r="B89" t="s">
        <v>204</v>
      </c>
      <c r="C89" t="str">
        <f>TRIM(PROPER(Raw_Data!B89))</f>
        <v>Cucumber</v>
      </c>
      <c r="D89" t="s">
        <v>63</v>
      </c>
      <c r="E89" t="str">
        <f>TRIM(PROPER(Raw_Data!C89))</f>
        <v>Fruits &amp; Vegetables</v>
      </c>
      <c r="F89" t="s">
        <v>468</v>
      </c>
      <c r="G89" t="s">
        <v>469</v>
      </c>
      <c r="H89" t="str">
        <f>TRIM(PROPER(Raw_Data!E89))</f>
        <v>Skinte</v>
      </c>
      <c r="I89" s="4">
        <v>85</v>
      </c>
      <c r="J89">
        <v>33</v>
      </c>
      <c r="K89">
        <f t="shared" si="13"/>
        <v>0</v>
      </c>
      <c r="L89" t="s">
        <v>50</v>
      </c>
      <c r="M89" t="s">
        <v>380</v>
      </c>
      <c r="N89">
        <f>VALUE(SUBSTITUTE(Raw_Data!I89,"$",""))</f>
        <v>1.8</v>
      </c>
      <c r="O89" s="3">
        <v>45446</v>
      </c>
      <c r="P89" s="3">
        <v>45488</v>
      </c>
      <c r="Q89" s="3">
        <f>Raw_Data!L89</f>
        <v>46674</v>
      </c>
      <c r="R89" t="str">
        <f t="shared" ca="1" si="14"/>
        <v>Low</v>
      </c>
      <c r="S89" t="s">
        <v>470</v>
      </c>
      <c r="T89">
        <v>64</v>
      </c>
      <c r="U89">
        <f t="shared" si="15"/>
        <v>153</v>
      </c>
      <c r="V89" t="s">
        <v>38</v>
      </c>
      <c r="W89">
        <f t="shared" si="16"/>
        <v>153</v>
      </c>
      <c r="X89">
        <f t="shared" si="17"/>
        <v>115.2</v>
      </c>
      <c r="Y89" t="str">
        <f t="shared" si="18"/>
        <v>Slow Moving</v>
      </c>
      <c r="Z89" s="4">
        <f t="shared" ca="1" si="12"/>
        <v>645</v>
      </c>
      <c r="AA89" t="str">
        <f t="shared" ca="1" si="19"/>
        <v>Safe</v>
      </c>
      <c r="AB89" t="str">
        <f t="shared" si="20"/>
        <v>Sufficient</v>
      </c>
      <c r="AC89">
        <f t="shared" si="21"/>
        <v>0</v>
      </c>
      <c r="AD89" t="str">
        <f t="shared" ca="1" si="22"/>
        <v>Healthy</v>
      </c>
    </row>
    <row r="90" spans="1:30" x14ac:dyDescent="0.3">
      <c r="A90" t="str">
        <f>Raw_Data!A90</f>
        <v>70-871-4536</v>
      </c>
      <c r="B90" t="s">
        <v>137</v>
      </c>
      <c r="C90" t="str">
        <f>TRIM(PROPER(Raw_Data!B90))</f>
        <v>Swiss Cheese</v>
      </c>
      <c r="D90" t="s">
        <v>83</v>
      </c>
      <c r="E90" t="str">
        <f>TRIM(PROPER(Raw_Data!C90))</f>
        <v>Dairy</v>
      </c>
      <c r="F90" t="s">
        <v>472</v>
      </c>
      <c r="G90" t="s">
        <v>473</v>
      </c>
      <c r="H90" t="str">
        <f>TRIM(PROPER(Raw_Data!E90))</f>
        <v>Cogilith</v>
      </c>
      <c r="I90" s="4">
        <v>29</v>
      </c>
      <c r="J90">
        <v>4</v>
      </c>
      <c r="K90">
        <f t="shared" si="13"/>
        <v>0</v>
      </c>
      <c r="L90" t="s">
        <v>50</v>
      </c>
      <c r="M90" t="s">
        <v>140</v>
      </c>
      <c r="N90">
        <f>VALUE(SUBSTITUTE(Raw_Data!I90,"$",""))</f>
        <v>8</v>
      </c>
      <c r="O90" s="3">
        <v>45676</v>
      </c>
      <c r="P90" s="3">
        <v>45609</v>
      </c>
      <c r="Q90" s="3">
        <f>Raw_Data!L90</f>
        <v>46220</v>
      </c>
      <c r="R90" t="str">
        <f t="shared" ca="1" si="14"/>
        <v>Low</v>
      </c>
      <c r="S90" t="s">
        <v>474</v>
      </c>
      <c r="T90">
        <v>59</v>
      </c>
      <c r="U90">
        <f t="shared" si="15"/>
        <v>232</v>
      </c>
      <c r="V90" t="s">
        <v>60</v>
      </c>
      <c r="W90">
        <f t="shared" si="16"/>
        <v>232</v>
      </c>
      <c r="X90">
        <f t="shared" si="17"/>
        <v>472</v>
      </c>
      <c r="Y90" t="str">
        <f t="shared" si="18"/>
        <v>Fast Moving</v>
      </c>
      <c r="Z90" s="4">
        <f t="shared" ca="1" si="12"/>
        <v>191</v>
      </c>
      <c r="AA90" t="str">
        <f t="shared" ca="1" si="19"/>
        <v>Safe</v>
      </c>
      <c r="AB90" t="str">
        <f t="shared" si="20"/>
        <v>Sufficient</v>
      </c>
      <c r="AC90">
        <f t="shared" si="21"/>
        <v>0</v>
      </c>
      <c r="AD90" t="str">
        <f t="shared" ca="1" si="22"/>
        <v>Healthy</v>
      </c>
    </row>
    <row r="91" spans="1:30" x14ac:dyDescent="0.3">
      <c r="A91" t="str">
        <f>Raw_Data!A91</f>
        <v>06-611-5454</v>
      </c>
      <c r="B91" t="s">
        <v>476</v>
      </c>
      <c r="C91" t="str">
        <f>TRIM(PROPER(Raw_Data!B91))</f>
        <v>Peanut Oil</v>
      </c>
      <c r="D91" t="s">
        <v>76</v>
      </c>
      <c r="E91" t="str">
        <f>TRIM(PROPER(Raw_Data!C91))</f>
        <v>Oils &amp; Fats</v>
      </c>
      <c r="F91" t="s">
        <v>477</v>
      </c>
      <c r="G91" t="s">
        <v>478</v>
      </c>
      <c r="H91" t="str">
        <f>TRIM(PROPER(Raw_Data!E91))</f>
        <v>Bluezoom</v>
      </c>
      <c r="I91" s="4">
        <v>64</v>
      </c>
      <c r="J91">
        <v>21</v>
      </c>
      <c r="K91">
        <f t="shared" si="13"/>
        <v>0</v>
      </c>
      <c r="L91" t="s">
        <v>34</v>
      </c>
      <c r="M91" t="s">
        <v>66</v>
      </c>
      <c r="N91">
        <f>VALUE(SUBSTITUTE(Raw_Data!I91,"$",""))</f>
        <v>4</v>
      </c>
      <c r="O91" s="3">
        <v>45687</v>
      </c>
      <c r="P91" s="3">
        <v>45606</v>
      </c>
      <c r="Q91" s="3">
        <f>Raw_Data!L91</f>
        <v>46592</v>
      </c>
      <c r="R91" t="str">
        <f t="shared" ca="1" si="14"/>
        <v>Low</v>
      </c>
      <c r="S91" t="s">
        <v>479</v>
      </c>
      <c r="T91">
        <v>51</v>
      </c>
      <c r="U91">
        <f t="shared" si="15"/>
        <v>256</v>
      </c>
      <c r="V91" t="s">
        <v>53</v>
      </c>
      <c r="W91">
        <f t="shared" si="16"/>
        <v>256</v>
      </c>
      <c r="X91">
        <f t="shared" si="17"/>
        <v>204</v>
      </c>
      <c r="Y91" t="str">
        <f t="shared" si="18"/>
        <v>Slow Moving</v>
      </c>
      <c r="Z91" s="4">
        <f t="shared" ca="1" si="12"/>
        <v>563</v>
      </c>
      <c r="AA91" t="str">
        <f t="shared" ca="1" si="19"/>
        <v>Safe</v>
      </c>
      <c r="AB91" t="str">
        <f t="shared" si="20"/>
        <v>Sufficient</v>
      </c>
      <c r="AC91">
        <f t="shared" si="21"/>
        <v>0</v>
      </c>
      <c r="AD91" t="str">
        <f t="shared" ca="1" si="22"/>
        <v>Healthy</v>
      </c>
    </row>
    <row r="92" spans="1:30" x14ac:dyDescent="0.3">
      <c r="A92" t="str">
        <f>Raw_Data!A92</f>
        <v>89-543-3456</v>
      </c>
      <c r="B92" t="s">
        <v>481</v>
      </c>
      <c r="C92" t="str">
        <f>TRIM(PROPER(Raw_Data!B92))</f>
        <v>Blueberries</v>
      </c>
      <c r="D92" t="s">
        <v>63</v>
      </c>
      <c r="E92" t="str">
        <f>TRIM(PROPER(Raw_Data!C92))</f>
        <v>Fruits &amp; Vegetables</v>
      </c>
      <c r="F92" t="s">
        <v>482</v>
      </c>
      <c r="G92" t="s">
        <v>483</v>
      </c>
      <c r="H92" t="str">
        <f>TRIM(PROPER(Raw_Data!E92))</f>
        <v>Jaloo</v>
      </c>
      <c r="I92" s="4">
        <v>66</v>
      </c>
      <c r="J92">
        <v>40</v>
      </c>
      <c r="K92">
        <f t="shared" si="13"/>
        <v>14</v>
      </c>
      <c r="L92" t="s">
        <v>50</v>
      </c>
      <c r="M92" t="s">
        <v>484</v>
      </c>
      <c r="N92">
        <f>VALUE(SUBSTITUTE(Raw_Data!I92,"$",""))</f>
        <v>10</v>
      </c>
      <c r="O92" s="3">
        <v>45350</v>
      </c>
      <c r="P92" s="3">
        <v>45465</v>
      </c>
      <c r="Q92" s="3">
        <f>Raw_Data!L92</f>
        <v>46560</v>
      </c>
      <c r="R92" t="str">
        <f t="shared" ca="1" si="14"/>
        <v>Low</v>
      </c>
      <c r="S92" t="s">
        <v>485</v>
      </c>
      <c r="T92">
        <v>24</v>
      </c>
      <c r="U92">
        <f t="shared" si="15"/>
        <v>660</v>
      </c>
      <c r="V92" t="s">
        <v>60</v>
      </c>
      <c r="W92">
        <f t="shared" si="16"/>
        <v>660</v>
      </c>
      <c r="X92">
        <f t="shared" si="17"/>
        <v>240</v>
      </c>
      <c r="Y92" t="str">
        <f t="shared" si="18"/>
        <v>Slow Moving</v>
      </c>
      <c r="Z92" s="4">
        <f t="shared" ca="1" si="12"/>
        <v>531</v>
      </c>
      <c r="AA92" t="str">
        <f t="shared" ca="1" si="19"/>
        <v>Safe</v>
      </c>
      <c r="AB92" t="str">
        <f t="shared" si="20"/>
        <v>Sufficient</v>
      </c>
      <c r="AC92">
        <f t="shared" si="21"/>
        <v>140</v>
      </c>
      <c r="AD92" t="str">
        <f t="shared" ca="1" si="22"/>
        <v>Healthy</v>
      </c>
    </row>
    <row r="93" spans="1:30" x14ac:dyDescent="0.3">
      <c r="A93" t="str">
        <f>Raw_Data!A93</f>
        <v>82-395-5070</v>
      </c>
      <c r="B93" t="s">
        <v>487</v>
      </c>
      <c r="C93" t="str">
        <f>TRIM(PROPER(Raw_Data!B93))</f>
        <v>Chocolate Biscuit</v>
      </c>
      <c r="D93" t="s">
        <v>112</v>
      </c>
      <c r="E93" t="str">
        <f>TRIM(PROPER(Raw_Data!C93))</f>
        <v>Bakery</v>
      </c>
      <c r="F93" t="s">
        <v>488</v>
      </c>
      <c r="G93" t="s">
        <v>489</v>
      </c>
      <c r="H93" t="str">
        <f>TRIM(PROPER(Raw_Data!E93))</f>
        <v>Vidoo</v>
      </c>
      <c r="I93" s="4">
        <v>75</v>
      </c>
      <c r="J93">
        <v>81</v>
      </c>
      <c r="K93">
        <f t="shared" si="13"/>
        <v>87</v>
      </c>
      <c r="L93" t="s">
        <v>34</v>
      </c>
      <c r="M93" t="s">
        <v>196</v>
      </c>
      <c r="N93">
        <f>VALUE(SUBSTITUTE(Raw_Data!I93,"$",""))</f>
        <v>5</v>
      </c>
      <c r="O93" s="3">
        <v>45542</v>
      </c>
      <c r="P93" s="3">
        <v>45705</v>
      </c>
      <c r="Q93" s="3">
        <f>Raw_Data!L93</f>
        <v>46028</v>
      </c>
      <c r="R93" t="str">
        <f t="shared" ca="1" si="14"/>
        <v>Expired</v>
      </c>
      <c r="S93" t="s">
        <v>490</v>
      </c>
      <c r="T93">
        <v>69</v>
      </c>
      <c r="U93">
        <f t="shared" si="15"/>
        <v>375</v>
      </c>
      <c r="V93" t="s">
        <v>60</v>
      </c>
      <c r="W93">
        <f t="shared" si="16"/>
        <v>375</v>
      </c>
      <c r="X93">
        <f t="shared" si="17"/>
        <v>345</v>
      </c>
      <c r="Y93" t="str">
        <f t="shared" si="18"/>
        <v>Slow Moving</v>
      </c>
      <c r="Z93" s="4">
        <f t="shared" ca="1" si="12"/>
        <v>-1</v>
      </c>
      <c r="AA93" t="str">
        <f t="shared" ca="1" si="19"/>
        <v>Expired</v>
      </c>
      <c r="AB93" t="str">
        <f t="shared" si="20"/>
        <v>Low Stock</v>
      </c>
      <c r="AC93">
        <f t="shared" si="21"/>
        <v>435</v>
      </c>
      <c r="AD93" t="str">
        <f t="shared" ca="1" si="22"/>
        <v>Loss</v>
      </c>
    </row>
    <row r="94" spans="1:30" x14ac:dyDescent="0.3">
      <c r="A94" t="str">
        <f>Raw_Data!A94</f>
        <v>14-305-5348</v>
      </c>
      <c r="B94" t="s">
        <v>492</v>
      </c>
      <c r="C94" t="str">
        <f>TRIM(PROPER(Raw_Data!B94))</f>
        <v>Cheese</v>
      </c>
      <c r="D94" t="s">
        <v>83</v>
      </c>
      <c r="E94" t="str">
        <f>TRIM(PROPER(Raw_Data!C94))</f>
        <v>Dairy</v>
      </c>
      <c r="F94" t="s">
        <v>493</v>
      </c>
      <c r="G94" t="s">
        <v>494</v>
      </c>
      <c r="H94" t="str">
        <f>TRIM(PROPER(Raw_Data!E94))</f>
        <v>Shuffledrive</v>
      </c>
      <c r="I94" s="4">
        <v>53</v>
      </c>
      <c r="J94">
        <v>63</v>
      </c>
      <c r="K94">
        <f t="shared" si="13"/>
        <v>73</v>
      </c>
      <c r="L94" t="s">
        <v>34</v>
      </c>
      <c r="M94" t="s">
        <v>229</v>
      </c>
      <c r="N94">
        <f>VALUE(SUBSTITUTE(Raw_Data!I94,"$",""))</f>
        <v>9</v>
      </c>
      <c r="O94" s="3">
        <v>45330</v>
      </c>
      <c r="P94" s="3">
        <v>45636</v>
      </c>
      <c r="Q94" s="3">
        <f>Raw_Data!L94</f>
        <v>46066</v>
      </c>
      <c r="R94" t="str">
        <f t="shared" ca="1" si="14"/>
        <v>Medium</v>
      </c>
      <c r="S94" t="s">
        <v>495</v>
      </c>
      <c r="T94">
        <v>56</v>
      </c>
      <c r="U94">
        <f t="shared" si="15"/>
        <v>477</v>
      </c>
      <c r="V94" t="s">
        <v>60</v>
      </c>
      <c r="W94">
        <f t="shared" si="16"/>
        <v>477</v>
      </c>
      <c r="X94">
        <f t="shared" si="17"/>
        <v>504</v>
      </c>
      <c r="Y94" t="str">
        <f t="shared" si="18"/>
        <v>Fast Moving</v>
      </c>
      <c r="Z94" s="4">
        <f t="shared" ca="1" si="12"/>
        <v>37</v>
      </c>
      <c r="AA94" t="str">
        <f t="shared" ca="1" si="19"/>
        <v>Safe</v>
      </c>
      <c r="AB94" t="str">
        <f t="shared" si="20"/>
        <v>Low Stock</v>
      </c>
      <c r="AC94">
        <f t="shared" si="21"/>
        <v>657</v>
      </c>
      <c r="AD94" t="str">
        <f t="shared" ca="1" si="22"/>
        <v>Reorder Needed</v>
      </c>
    </row>
    <row r="95" spans="1:30" x14ac:dyDescent="0.3">
      <c r="A95" t="str">
        <f>Raw_Data!A95</f>
        <v>82-243-3180</v>
      </c>
      <c r="B95" t="s">
        <v>497</v>
      </c>
      <c r="C95" t="str">
        <f>TRIM(PROPER(Raw_Data!B95))</f>
        <v>Palm Oil</v>
      </c>
      <c r="D95" t="s">
        <v>76</v>
      </c>
      <c r="E95" t="str">
        <f>TRIM(PROPER(Raw_Data!C95))</f>
        <v>Oils &amp; Fats</v>
      </c>
      <c r="F95" t="s">
        <v>498</v>
      </c>
      <c r="G95" t="s">
        <v>107</v>
      </c>
      <c r="H95" t="str">
        <f>TRIM(PROPER(Raw_Data!E95))</f>
        <v>Zooxo</v>
      </c>
      <c r="I95" s="4">
        <v>43</v>
      </c>
      <c r="J95">
        <v>63</v>
      </c>
      <c r="K95">
        <f t="shared" si="13"/>
        <v>83</v>
      </c>
      <c r="L95" t="s">
        <v>50</v>
      </c>
      <c r="M95" t="s">
        <v>380</v>
      </c>
      <c r="N95">
        <f>VALUE(SUBSTITUTE(Raw_Data!I95,"$",""))</f>
        <v>1.8</v>
      </c>
      <c r="O95" s="3">
        <v>45466</v>
      </c>
      <c r="P95" s="3">
        <v>45504</v>
      </c>
      <c r="Q95" s="3">
        <f>Raw_Data!L95</f>
        <v>46543</v>
      </c>
      <c r="R95" t="str">
        <f t="shared" ca="1" si="14"/>
        <v>Low</v>
      </c>
      <c r="S95" t="s">
        <v>499</v>
      </c>
      <c r="T95">
        <v>33</v>
      </c>
      <c r="U95">
        <f t="shared" si="15"/>
        <v>77.400000000000006</v>
      </c>
      <c r="V95" t="s">
        <v>38</v>
      </c>
      <c r="W95">
        <f t="shared" si="16"/>
        <v>77.400000000000006</v>
      </c>
      <c r="X95">
        <f t="shared" si="17"/>
        <v>59.4</v>
      </c>
      <c r="Y95" t="str">
        <f t="shared" si="18"/>
        <v>Slow Moving</v>
      </c>
      <c r="Z95" s="4">
        <f t="shared" ca="1" si="12"/>
        <v>514</v>
      </c>
      <c r="AA95" t="str">
        <f t="shared" ca="1" si="19"/>
        <v>Safe</v>
      </c>
      <c r="AB95" t="str">
        <f t="shared" si="20"/>
        <v>Low Stock</v>
      </c>
      <c r="AC95">
        <f t="shared" si="21"/>
        <v>149.4</v>
      </c>
      <c r="AD95" t="str">
        <f t="shared" ca="1" si="22"/>
        <v>Reorder Needed</v>
      </c>
    </row>
    <row r="96" spans="1:30" x14ac:dyDescent="0.3">
      <c r="A96" t="str">
        <f>Raw_Data!A96</f>
        <v>25-010-9478</v>
      </c>
      <c r="B96" t="s">
        <v>393</v>
      </c>
      <c r="C96" t="str">
        <f>TRIM(PROPER(Raw_Data!B96))</f>
        <v>Eggplant</v>
      </c>
      <c r="D96" t="s">
        <v>63</v>
      </c>
      <c r="E96" t="str">
        <f>TRIM(PROPER(Raw_Data!C96))</f>
        <v>Fruits &amp; Vegetables</v>
      </c>
      <c r="F96" t="s">
        <v>501</v>
      </c>
      <c r="G96" t="s">
        <v>502</v>
      </c>
      <c r="H96" t="str">
        <f>TRIM(PROPER(Raw_Data!E96))</f>
        <v>Topicblab</v>
      </c>
      <c r="I96" s="4">
        <v>74</v>
      </c>
      <c r="J96">
        <v>30</v>
      </c>
      <c r="K96">
        <f t="shared" si="13"/>
        <v>0</v>
      </c>
      <c r="L96" t="s">
        <v>34</v>
      </c>
      <c r="M96" t="s">
        <v>91</v>
      </c>
      <c r="N96">
        <f>VALUE(SUBSTITUTE(Raw_Data!I96,"$",""))</f>
        <v>3</v>
      </c>
      <c r="O96" s="3">
        <v>45543</v>
      </c>
      <c r="P96" s="3">
        <v>45578</v>
      </c>
      <c r="Q96" s="3">
        <f>Raw_Data!L96</f>
        <v>45948</v>
      </c>
      <c r="R96" t="str">
        <f t="shared" ca="1" si="14"/>
        <v>Expired</v>
      </c>
      <c r="S96" t="s">
        <v>503</v>
      </c>
      <c r="T96">
        <v>82</v>
      </c>
      <c r="U96">
        <f t="shared" si="15"/>
        <v>222</v>
      </c>
      <c r="V96" t="s">
        <v>60</v>
      </c>
      <c r="W96">
        <f t="shared" si="16"/>
        <v>222</v>
      </c>
      <c r="X96">
        <f t="shared" si="17"/>
        <v>246</v>
      </c>
      <c r="Y96" t="str">
        <f t="shared" si="18"/>
        <v>Fast Moving</v>
      </c>
      <c r="Z96" s="4">
        <f t="shared" ca="1" si="12"/>
        <v>-81</v>
      </c>
      <c r="AA96" t="str">
        <f t="shared" ca="1" si="19"/>
        <v>Expired</v>
      </c>
      <c r="AB96" t="str">
        <f t="shared" si="20"/>
        <v>Sufficient</v>
      </c>
      <c r="AC96">
        <f t="shared" si="21"/>
        <v>0</v>
      </c>
      <c r="AD96" t="str">
        <f t="shared" ca="1" si="22"/>
        <v>Loss</v>
      </c>
    </row>
    <row r="97" spans="1:30" x14ac:dyDescent="0.3">
      <c r="A97" t="str">
        <f>Raw_Data!A97</f>
        <v>13-202-4809</v>
      </c>
      <c r="B97" t="s">
        <v>505</v>
      </c>
      <c r="C97" t="str">
        <f>TRIM(PROPER(Raw_Data!B97))</f>
        <v>Garlic</v>
      </c>
      <c r="D97" t="s">
        <v>63</v>
      </c>
      <c r="E97" t="str">
        <f>TRIM(PROPER(Raw_Data!C97))</f>
        <v>Fruits &amp; Vegetables</v>
      </c>
      <c r="F97" t="s">
        <v>506</v>
      </c>
      <c r="G97" t="s">
        <v>305</v>
      </c>
      <c r="H97" t="str">
        <f>TRIM(PROPER(Raw_Data!E97))</f>
        <v>Katz</v>
      </c>
      <c r="I97" s="4">
        <v>27</v>
      </c>
      <c r="J97">
        <v>22</v>
      </c>
      <c r="K97">
        <f t="shared" si="13"/>
        <v>17</v>
      </c>
      <c r="L97" t="s">
        <v>50</v>
      </c>
      <c r="M97" t="s">
        <v>129</v>
      </c>
      <c r="N97">
        <f>VALUE(SUBSTITUTE(Raw_Data!I97,"$",""))</f>
        <v>7</v>
      </c>
      <c r="O97" s="3">
        <v>45296</v>
      </c>
      <c r="P97" s="3">
        <v>45501</v>
      </c>
      <c r="Q97" s="3">
        <f>Raw_Data!L97</f>
        <v>45853</v>
      </c>
      <c r="R97" t="str">
        <f t="shared" ca="1" si="14"/>
        <v>Expired</v>
      </c>
      <c r="S97" t="s">
        <v>507</v>
      </c>
      <c r="T97">
        <v>91</v>
      </c>
      <c r="U97">
        <f t="shared" si="15"/>
        <v>189</v>
      </c>
      <c r="V97" t="s">
        <v>38</v>
      </c>
      <c r="W97">
        <f t="shared" si="16"/>
        <v>189</v>
      </c>
      <c r="X97">
        <f t="shared" si="17"/>
        <v>637</v>
      </c>
      <c r="Y97" t="str">
        <f t="shared" si="18"/>
        <v>Fast Moving</v>
      </c>
      <c r="Z97" s="4">
        <f t="shared" ca="1" si="12"/>
        <v>-176</v>
      </c>
      <c r="AA97" t="str">
        <f t="shared" ca="1" si="19"/>
        <v>Expired</v>
      </c>
      <c r="AB97" t="str">
        <f t="shared" si="20"/>
        <v>Sufficient</v>
      </c>
      <c r="AC97">
        <f t="shared" si="21"/>
        <v>119</v>
      </c>
      <c r="AD97" t="str">
        <f t="shared" ca="1" si="22"/>
        <v>Loss</v>
      </c>
    </row>
    <row r="98" spans="1:30" x14ac:dyDescent="0.3">
      <c r="A98" t="str">
        <f>Raw_Data!A98</f>
        <v>67-270-7464</v>
      </c>
      <c r="B98" t="s">
        <v>509</v>
      </c>
      <c r="C98" t="str">
        <f>TRIM(PROPER(Raw_Data!B98))</f>
        <v>Jasmine Rice</v>
      </c>
      <c r="D98" t="s">
        <v>31</v>
      </c>
      <c r="E98" t="str">
        <f>TRIM(PROPER(Raw_Data!C98))</f>
        <v>Grains &amp; Pulses</v>
      </c>
      <c r="F98" t="s">
        <v>510</v>
      </c>
      <c r="G98" t="s">
        <v>511</v>
      </c>
      <c r="H98" t="str">
        <f>TRIM(PROPER(Raw_Data!E98))</f>
        <v>Yadel</v>
      </c>
      <c r="I98" s="4">
        <v>91</v>
      </c>
      <c r="J98">
        <v>73</v>
      </c>
      <c r="K98">
        <f t="shared" si="13"/>
        <v>55</v>
      </c>
      <c r="L98" t="s">
        <v>50</v>
      </c>
      <c r="M98" t="s">
        <v>512</v>
      </c>
      <c r="N98">
        <f>VALUE(SUBSTITUTE(Raw_Data!I98,"$",""))</f>
        <v>4.75</v>
      </c>
      <c r="O98" s="3">
        <v>45659</v>
      </c>
      <c r="P98" s="3">
        <v>45528</v>
      </c>
      <c r="Q98" s="3">
        <f>Raw_Data!L98</f>
        <v>46570</v>
      </c>
      <c r="R98" t="str">
        <f t="shared" ca="1" si="14"/>
        <v>Low</v>
      </c>
      <c r="S98" t="s">
        <v>513</v>
      </c>
      <c r="T98">
        <v>51</v>
      </c>
      <c r="U98">
        <f t="shared" si="15"/>
        <v>432.25</v>
      </c>
      <c r="V98" t="s">
        <v>38</v>
      </c>
      <c r="W98">
        <f t="shared" si="16"/>
        <v>432.25</v>
      </c>
      <c r="X98">
        <f t="shared" si="17"/>
        <v>242.25</v>
      </c>
      <c r="Y98" t="str">
        <f t="shared" si="18"/>
        <v>Slow Moving</v>
      </c>
      <c r="Z98" s="4">
        <f t="shared" ref="Z98:Z129" ca="1" si="23">Q98-TODAY()</f>
        <v>541</v>
      </c>
      <c r="AA98" t="str">
        <f t="shared" ca="1" si="19"/>
        <v>Safe</v>
      </c>
      <c r="AB98" t="str">
        <f t="shared" si="20"/>
        <v>Sufficient</v>
      </c>
      <c r="AC98">
        <f t="shared" si="21"/>
        <v>261.25</v>
      </c>
      <c r="AD98" t="str">
        <f t="shared" ca="1" si="22"/>
        <v>Healthy</v>
      </c>
    </row>
    <row r="99" spans="1:30" x14ac:dyDescent="0.3">
      <c r="A99" t="str">
        <f>Raw_Data!A99</f>
        <v>11-733-1756</v>
      </c>
      <c r="B99" t="s">
        <v>515</v>
      </c>
      <c r="C99" t="str">
        <f>TRIM(PROPER(Raw_Data!B99))</f>
        <v>Rice Flour</v>
      </c>
      <c r="D99" t="s">
        <v>31</v>
      </c>
      <c r="E99" t="str">
        <f>TRIM(PROPER(Raw_Data!C99))</f>
        <v>Grains &amp; Pulses</v>
      </c>
      <c r="F99" t="s">
        <v>516</v>
      </c>
      <c r="G99" t="s">
        <v>134</v>
      </c>
      <c r="H99" t="str">
        <f>TRIM(PROPER(Raw_Data!E99))</f>
        <v>Mynte</v>
      </c>
      <c r="I99" s="4">
        <v>52</v>
      </c>
      <c r="J99">
        <v>81</v>
      </c>
      <c r="K99">
        <f t="shared" si="13"/>
        <v>110</v>
      </c>
      <c r="L99" t="s">
        <v>34</v>
      </c>
      <c r="M99" t="s">
        <v>108</v>
      </c>
      <c r="N99">
        <f>VALUE(SUBSTITUTE(Raw_Data!I99,"$",""))</f>
        <v>2</v>
      </c>
      <c r="O99" s="3">
        <v>45532</v>
      </c>
      <c r="P99" s="3">
        <v>45623</v>
      </c>
      <c r="Q99" s="3">
        <f>Raw_Data!L99</f>
        <v>46836</v>
      </c>
      <c r="R99" t="str">
        <f t="shared" ca="1" si="14"/>
        <v>Low</v>
      </c>
      <c r="S99" t="s">
        <v>517</v>
      </c>
      <c r="T99">
        <v>95</v>
      </c>
      <c r="U99">
        <f t="shared" si="15"/>
        <v>104</v>
      </c>
      <c r="V99" t="s">
        <v>53</v>
      </c>
      <c r="W99">
        <f t="shared" si="16"/>
        <v>104</v>
      </c>
      <c r="X99">
        <f t="shared" si="17"/>
        <v>190</v>
      </c>
      <c r="Y99" t="str">
        <f t="shared" si="18"/>
        <v>Fast Moving</v>
      </c>
      <c r="Z99" s="4">
        <f t="shared" ca="1" si="23"/>
        <v>807</v>
      </c>
      <c r="AA99" t="str">
        <f t="shared" ca="1" si="19"/>
        <v>Safe</v>
      </c>
      <c r="AB99" t="str">
        <f t="shared" si="20"/>
        <v>Low Stock</v>
      </c>
      <c r="AC99">
        <f t="shared" si="21"/>
        <v>220</v>
      </c>
      <c r="AD99" t="str">
        <f t="shared" ca="1" si="22"/>
        <v>Reorder Needed</v>
      </c>
    </row>
    <row r="100" spans="1:30" x14ac:dyDescent="0.3">
      <c r="A100" t="str">
        <f>Raw_Data!A100</f>
        <v>80-988-4653</v>
      </c>
      <c r="B100" t="s">
        <v>246</v>
      </c>
      <c r="C100" t="str">
        <f>TRIM(PROPER(Raw_Data!B100))</f>
        <v>Zucchini</v>
      </c>
      <c r="D100" t="s">
        <v>63</v>
      </c>
      <c r="E100" t="str">
        <f>TRIM(PROPER(Raw_Data!C100))</f>
        <v>Fruits &amp; Vegetables</v>
      </c>
      <c r="F100" t="s">
        <v>519</v>
      </c>
      <c r="G100" t="s">
        <v>520</v>
      </c>
      <c r="H100" t="str">
        <f>TRIM(PROPER(Raw_Data!E100))</f>
        <v>Livetube</v>
      </c>
      <c r="I100" s="4">
        <v>43</v>
      </c>
      <c r="J100">
        <v>66</v>
      </c>
      <c r="K100">
        <f t="shared" si="13"/>
        <v>89</v>
      </c>
      <c r="L100" t="s">
        <v>50</v>
      </c>
      <c r="M100" t="s">
        <v>79</v>
      </c>
      <c r="N100">
        <f>VALUE(SUBSTITUTE(Raw_Data!I100,"$",""))</f>
        <v>2.5</v>
      </c>
      <c r="O100" s="3">
        <v>45402</v>
      </c>
      <c r="P100" s="3">
        <v>45549</v>
      </c>
      <c r="Q100" s="3">
        <f>Raw_Data!L100</f>
        <v>46053</v>
      </c>
      <c r="R100" t="str">
        <f t="shared" ca="1" si="14"/>
        <v>High</v>
      </c>
      <c r="S100" t="s">
        <v>521</v>
      </c>
      <c r="T100">
        <v>66</v>
      </c>
      <c r="U100">
        <f t="shared" si="15"/>
        <v>107.5</v>
      </c>
      <c r="V100" t="s">
        <v>38</v>
      </c>
      <c r="W100">
        <f t="shared" si="16"/>
        <v>107.5</v>
      </c>
      <c r="X100">
        <f t="shared" si="17"/>
        <v>165</v>
      </c>
      <c r="Y100" t="str">
        <f t="shared" si="18"/>
        <v>Fast Moving</v>
      </c>
      <c r="Z100" s="4">
        <f t="shared" ca="1" si="23"/>
        <v>24</v>
      </c>
      <c r="AA100" t="str">
        <f t="shared" ca="1" si="19"/>
        <v>Expiring Soon</v>
      </c>
      <c r="AB100" t="str">
        <f t="shared" si="20"/>
        <v>Low Stock</v>
      </c>
      <c r="AC100">
        <f t="shared" si="21"/>
        <v>222.5</v>
      </c>
      <c r="AD100" t="str">
        <f t="shared" ca="1" si="22"/>
        <v>Discount Soon</v>
      </c>
    </row>
    <row r="101" spans="1:30" x14ac:dyDescent="0.3">
      <c r="A101" t="str">
        <f>Raw_Data!A101</f>
        <v>60-343-7973</v>
      </c>
      <c r="B101" t="s">
        <v>277</v>
      </c>
      <c r="C101" t="str">
        <f>TRIM(PROPER(Raw_Data!B101))</f>
        <v>Multigrain Bread</v>
      </c>
      <c r="D101" t="s">
        <v>112</v>
      </c>
      <c r="E101" t="str">
        <f>TRIM(PROPER(Raw_Data!C101))</f>
        <v>Bakery</v>
      </c>
      <c r="F101" t="s">
        <v>523</v>
      </c>
      <c r="G101" t="s">
        <v>524</v>
      </c>
      <c r="H101" t="str">
        <f>TRIM(PROPER(Raw_Data!E101))</f>
        <v>Zoombox</v>
      </c>
      <c r="I101" s="4">
        <v>56</v>
      </c>
      <c r="J101">
        <v>86</v>
      </c>
      <c r="K101">
        <f t="shared" si="13"/>
        <v>116</v>
      </c>
      <c r="L101" t="s">
        <v>34</v>
      </c>
      <c r="M101" t="s">
        <v>525</v>
      </c>
      <c r="N101">
        <f>VALUE(SUBSTITUTE(Raw_Data!I101,"$",""))</f>
        <v>3.2</v>
      </c>
      <c r="O101" s="3">
        <v>45397</v>
      </c>
      <c r="P101" s="3">
        <v>45411</v>
      </c>
      <c r="Q101" s="3">
        <f>Raw_Data!L101</f>
        <v>45677</v>
      </c>
      <c r="R101" t="str">
        <f t="shared" ca="1" si="14"/>
        <v>Expired</v>
      </c>
      <c r="S101" t="s">
        <v>526</v>
      </c>
      <c r="T101">
        <v>67</v>
      </c>
      <c r="U101">
        <f t="shared" si="15"/>
        <v>179.20000000000002</v>
      </c>
      <c r="V101" t="s">
        <v>53</v>
      </c>
      <c r="W101">
        <f t="shared" si="16"/>
        <v>179.20000000000002</v>
      </c>
      <c r="X101">
        <f t="shared" si="17"/>
        <v>214.4</v>
      </c>
      <c r="Y101" t="str">
        <f t="shared" si="18"/>
        <v>Fast Moving</v>
      </c>
      <c r="Z101" s="4">
        <f t="shared" ca="1" si="23"/>
        <v>-352</v>
      </c>
      <c r="AA101" t="str">
        <f t="shared" ca="1" si="19"/>
        <v>Expired</v>
      </c>
      <c r="AB101" t="str">
        <f t="shared" si="20"/>
        <v>Low Stock</v>
      </c>
      <c r="AC101">
        <f t="shared" si="21"/>
        <v>371.20000000000005</v>
      </c>
      <c r="AD101" t="str">
        <f t="shared" ca="1" si="22"/>
        <v>Loss</v>
      </c>
    </row>
    <row r="102" spans="1:30" x14ac:dyDescent="0.3">
      <c r="A102" t="str">
        <f>Raw_Data!A102</f>
        <v>34-861-4446</v>
      </c>
      <c r="B102" t="s">
        <v>365</v>
      </c>
      <c r="C102" t="str">
        <f>TRIM(PROPER(Raw_Data!B102))</f>
        <v>Ricotta Cheese</v>
      </c>
      <c r="D102" t="s">
        <v>83</v>
      </c>
      <c r="E102" t="str">
        <f>TRIM(PROPER(Raw_Data!C102))</f>
        <v>Dairy</v>
      </c>
      <c r="F102" t="s">
        <v>528</v>
      </c>
      <c r="G102" t="s">
        <v>529</v>
      </c>
      <c r="H102" t="str">
        <f>TRIM(PROPER(Raw_Data!E102))</f>
        <v>Photobug</v>
      </c>
      <c r="I102" s="4">
        <v>66</v>
      </c>
      <c r="J102">
        <v>40</v>
      </c>
      <c r="K102">
        <f t="shared" si="13"/>
        <v>14</v>
      </c>
      <c r="L102" t="s">
        <v>34</v>
      </c>
      <c r="M102" t="s">
        <v>51</v>
      </c>
      <c r="N102">
        <f>VALUE(SUBSTITUTE(Raw_Data!I102,"$",""))</f>
        <v>6</v>
      </c>
      <c r="O102" s="3">
        <v>45623</v>
      </c>
      <c r="P102" s="3">
        <v>45675</v>
      </c>
      <c r="Q102" s="3">
        <f>Raw_Data!L102</f>
        <v>46505</v>
      </c>
      <c r="R102" t="str">
        <f t="shared" ca="1" si="14"/>
        <v>Low</v>
      </c>
      <c r="S102" t="s">
        <v>530</v>
      </c>
      <c r="T102">
        <v>43</v>
      </c>
      <c r="U102">
        <f t="shared" si="15"/>
        <v>396</v>
      </c>
      <c r="V102" t="s">
        <v>60</v>
      </c>
      <c r="W102">
        <f t="shared" si="16"/>
        <v>396</v>
      </c>
      <c r="X102">
        <f t="shared" si="17"/>
        <v>258</v>
      </c>
      <c r="Y102" t="str">
        <f t="shared" si="18"/>
        <v>Slow Moving</v>
      </c>
      <c r="Z102" s="4">
        <f t="shared" ca="1" si="23"/>
        <v>476</v>
      </c>
      <c r="AA102" t="str">
        <f t="shared" ca="1" si="19"/>
        <v>Safe</v>
      </c>
      <c r="AB102" t="str">
        <f t="shared" si="20"/>
        <v>Sufficient</v>
      </c>
      <c r="AC102">
        <f t="shared" si="21"/>
        <v>84</v>
      </c>
      <c r="AD102" t="str">
        <f t="shared" ca="1" si="22"/>
        <v>Healthy</v>
      </c>
    </row>
    <row r="103" spans="1:30" x14ac:dyDescent="0.3">
      <c r="A103" t="str">
        <f>Raw_Data!A103</f>
        <v>67-710-5120</v>
      </c>
      <c r="B103" t="s">
        <v>132</v>
      </c>
      <c r="C103" t="str">
        <f>TRIM(PROPER(Raw_Data!B103))</f>
        <v>Bread Flour</v>
      </c>
      <c r="D103" t="s">
        <v>31</v>
      </c>
      <c r="E103" t="str">
        <f>TRIM(PROPER(Raw_Data!C103))</f>
        <v>Grains &amp; Pulses</v>
      </c>
      <c r="F103" t="s">
        <v>532</v>
      </c>
      <c r="G103" t="s">
        <v>533</v>
      </c>
      <c r="H103" t="str">
        <f>TRIM(PROPER(Raw_Data!E103))</f>
        <v>Skynoodle</v>
      </c>
      <c r="I103" s="4">
        <v>84</v>
      </c>
      <c r="J103">
        <v>92</v>
      </c>
      <c r="K103">
        <f t="shared" si="13"/>
        <v>100</v>
      </c>
      <c r="L103" t="s">
        <v>34</v>
      </c>
      <c r="M103" t="s">
        <v>58</v>
      </c>
      <c r="N103">
        <f>VALUE(SUBSTITUTE(Raw_Data!I103,"$",""))</f>
        <v>1.5</v>
      </c>
      <c r="O103" s="3">
        <v>45594</v>
      </c>
      <c r="P103" s="3">
        <v>45655</v>
      </c>
      <c r="Q103" s="3">
        <f>Raw_Data!L103</f>
        <v>45969</v>
      </c>
      <c r="R103" t="str">
        <f t="shared" ca="1" si="14"/>
        <v>Expired</v>
      </c>
      <c r="S103" t="s">
        <v>534</v>
      </c>
      <c r="T103">
        <v>92</v>
      </c>
      <c r="U103">
        <f t="shared" si="15"/>
        <v>126</v>
      </c>
      <c r="V103" t="s">
        <v>60</v>
      </c>
      <c r="W103">
        <f t="shared" si="16"/>
        <v>126</v>
      </c>
      <c r="X103">
        <f t="shared" si="17"/>
        <v>138</v>
      </c>
      <c r="Y103" t="str">
        <f t="shared" si="18"/>
        <v>Fast Moving</v>
      </c>
      <c r="Z103" s="4">
        <f t="shared" ca="1" si="23"/>
        <v>-60</v>
      </c>
      <c r="AA103" t="str">
        <f t="shared" ca="1" si="19"/>
        <v>Expired</v>
      </c>
      <c r="AB103" t="str">
        <f t="shared" si="20"/>
        <v>Low Stock</v>
      </c>
      <c r="AC103">
        <f t="shared" si="21"/>
        <v>150</v>
      </c>
      <c r="AD103" t="str">
        <f t="shared" ca="1" si="22"/>
        <v>Loss</v>
      </c>
    </row>
    <row r="104" spans="1:30" x14ac:dyDescent="0.3">
      <c r="A104" t="str">
        <f>Raw_Data!A104</f>
        <v>49-891-4927</v>
      </c>
      <c r="B104" t="s">
        <v>536</v>
      </c>
      <c r="C104" t="str">
        <f>TRIM(PROPER(Raw_Data!B104))</f>
        <v>Cottage Cheese</v>
      </c>
      <c r="D104" t="s">
        <v>83</v>
      </c>
      <c r="E104" t="str">
        <f>TRIM(PROPER(Raw_Data!C104))</f>
        <v>Dairy</v>
      </c>
      <c r="F104" t="s">
        <v>537</v>
      </c>
      <c r="G104" t="s">
        <v>228</v>
      </c>
      <c r="H104" t="str">
        <f>TRIM(PROPER(Raw_Data!E104))</f>
        <v>Midel</v>
      </c>
      <c r="I104" s="4">
        <v>37</v>
      </c>
      <c r="J104">
        <v>5</v>
      </c>
      <c r="K104">
        <f t="shared" si="13"/>
        <v>0</v>
      </c>
      <c r="L104" t="s">
        <v>34</v>
      </c>
      <c r="M104" t="s">
        <v>196</v>
      </c>
      <c r="N104">
        <f>VALUE(SUBSTITUTE(Raw_Data!I104,"$",""))</f>
        <v>5</v>
      </c>
      <c r="O104" s="3">
        <v>45689</v>
      </c>
      <c r="P104" s="3">
        <v>45348</v>
      </c>
      <c r="Q104" s="3">
        <f>Raw_Data!L104</f>
        <v>46234</v>
      </c>
      <c r="R104" t="str">
        <f t="shared" ca="1" si="14"/>
        <v>Low</v>
      </c>
      <c r="S104" t="s">
        <v>538</v>
      </c>
      <c r="T104">
        <v>68</v>
      </c>
      <c r="U104">
        <f t="shared" si="15"/>
        <v>185</v>
      </c>
      <c r="V104" t="s">
        <v>60</v>
      </c>
      <c r="W104">
        <f t="shared" si="16"/>
        <v>185</v>
      </c>
      <c r="X104">
        <f t="shared" si="17"/>
        <v>340</v>
      </c>
      <c r="Y104" t="str">
        <f t="shared" si="18"/>
        <v>Fast Moving</v>
      </c>
      <c r="Z104" s="4">
        <f t="shared" ca="1" si="23"/>
        <v>205</v>
      </c>
      <c r="AA104" t="str">
        <f t="shared" ca="1" si="19"/>
        <v>Safe</v>
      </c>
      <c r="AB104" t="str">
        <f t="shared" si="20"/>
        <v>Sufficient</v>
      </c>
      <c r="AC104">
        <f t="shared" si="21"/>
        <v>0</v>
      </c>
      <c r="AD104" t="str">
        <f t="shared" ca="1" si="22"/>
        <v>Healthy</v>
      </c>
    </row>
    <row r="105" spans="1:30" x14ac:dyDescent="0.3">
      <c r="A105" t="str">
        <f>Raw_Data!A105</f>
        <v>55-522-8242</v>
      </c>
      <c r="B105" t="s">
        <v>540</v>
      </c>
      <c r="C105" t="str">
        <f>TRIM(PROPER(Raw_Data!B105))</f>
        <v>Whipped Cream</v>
      </c>
      <c r="D105" t="s">
        <v>83</v>
      </c>
      <c r="E105" t="str">
        <f>TRIM(PROPER(Raw_Data!C105))</f>
        <v>Dairy</v>
      </c>
      <c r="F105" t="s">
        <v>541</v>
      </c>
      <c r="G105" t="s">
        <v>542</v>
      </c>
      <c r="H105" t="str">
        <f>TRIM(PROPER(Raw_Data!E105))</f>
        <v>Feedbug</v>
      </c>
      <c r="I105" s="4">
        <v>29</v>
      </c>
      <c r="J105">
        <v>36</v>
      </c>
      <c r="K105">
        <f t="shared" si="13"/>
        <v>43</v>
      </c>
      <c r="L105" t="s">
        <v>50</v>
      </c>
      <c r="M105" t="s">
        <v>66</v>
      </c>
      <c r="N105">
        <f>VALUE(SUBSTITUTE(Raw_Data!I105,"$",""))</f>
        <v>4</v>
      </c>
      <c r="O105" s="3">
        <v>45515</v>
      </c>
      <c r="P105" s="3">
        <v>45381</v>
      </c>
      <c r="Q105" s="3">
        <f>Raw_Data!L105</f>
        <v>45894</v>
      </c>
      <c r="R105" t="str">
        <f t="shared" ca="1" si="14"/>
        <v>Expired</v>
      </c>
      <c r="S105" t="s">
        <v>543</v>
      </c>
      <c r="T105">
        <v>60</v>
      </c>
      <c r="U105">
        <f t="shared" si="15"/>
        <v>116</v>
      </c>
      <c r="V105" t="s">
        <v>53</v>
      </c>
      <c r="W105">
        <f t="shared" si="16"/>
        <v>116</v>
      </c>
      <c r="X105">
        <f t="shared" si="17"/>
        <v>240</v>
      </c>
      <c r="Y105" t="str">
        <f t="shared" si="18"/>
        <v>Fast Moving</v>
      </c>
      <c r="Z105" s="4">
        <f t="shared" ca="1" si="23"/>
        <v>-135</v>
      </c>
      <c r="AA105" t="str">
        <f t="shared" ca="1" si="19"/>
        <v>Expired</v>
      </c>
      <c r="AB105" t="str">
        <f t="shared" si="20"/>
        <v>Low Stock</v>
      </c>
      <c r="AC105">
        <f t="shared" si="21"/>
        <v>172</v>
      </c>
      <c r="AD105" t="str">
        <f t="shared" ca="1" si="22"/>
        <v>Loss</v>
      </c>
    </row>
    <row r="106" spans="1:30" x14ac:dyDescent="0.3">
      <c r="A106" t="str">
        <f>Raw_Data!A106</f>
        <v>62-509-0666</v>
      </c>
      <c r="B106" t="s">
        <v>545</v>
      </c>
      <c r="C106" t="str">
        <f>TRIM(PROPER(Raw_Data!B106))</f>
        <v>Almond Flour</v>
      </c>
      <c r="D106" t="s">
        <v>31</v>
      </c>
      <c r="E106" t="str">
        <f>TRIM(PROPER(Raw_Data!C106))</f>
        <v>Grains &amp; Pulses</v>
      </c>
      <c r="F106" t="s">
        <v>546</v>
      </c>
      <c r="G106" t="s">
        <v>206</v>
      </c>
      <c r="H106" t="str">
        <f>TRIM(PROPER(Raw_Data!E106))</f>
        <v>Brainverse</v>
      </c>
      <c r="I106" s="4">
        <v>13</v>
      </c>
      <c r="J106">
        <v>88</v>
      </c>
      <c r="K106">
        <f t="shared" si="13"/>
        <v>163</v>
      </c>
      <c r="L106" t="s">
        <v>34</v>
      </c>
      <c r="M106" t="s">
        <v>547</v>
      </c>
      <c r="N106">
        <f>VALUE(SUBSTITUTE(Raw_Data!I106,"$",""))</f>
        <v>9.5</v>
      </c>
      <c r="O106" s="3">
        <v>45501</v>
      </c>
      <c r="P106" s="3">
        <v>45427</v>
      </c>
      <c r="Q106" s="3">
        <f>Raw_Data!L106</f>
        <v>45857</v>
      </c>
      <c r="R106" t="str">
        <f t="shared" ca="1" si="14"/>
        <v>Expired</v>
      </c>
      <c r="S106" t="s">
        <v>548</v>
      </c>
      <c r="T106">
        <v>24</v>
      </c>
      <c r="U106">
        <f t="shared" si="15"/>
        <v>123.5</v>
      </c>
      <c r="V106" t="s">
        <v>53</v>
      </c>
      <c r="W106">
        <f t="shared" si="16"/>
        <v>123.5</v>
      </c>
      <c r="X106">
        <f t="shared" si="17"/>
        <v>228</v>
      </c>
      <c r="Y106" t="str">
        <f t="shared" si="18"/>
        <v>Fast Moving</v>
      </c>
      <c r="Z106" s="4">
        <f t="shared" ca="1" si="23"/>
        <v>-172</v>
      </c>
      <c r="AA106" t="str">
        <f t="shared" ca="1" si="19"/>
        <v>Expired</v>
      </c>
      <c r="AB106" t="str">
        <f t="shared" si="20"/>
        <v>Low Stock</v>
      </c>
      <c r="AC106">
        <f t="shared" si="21"/>
        <v>1548.5</v>
      </c>
      <c r="AD106" t="str">
        <f t="shared" ca="1" si="22"/>
        <v>Loss</v>
      </c>
    </row>
    <row r="107" spans="1:30" x14ac:dyDescent="0.3">
      <c r="A107" t="str">
        <f>Raw_Data!A107</f>
        <v>64-478-4745</v>
      </c>
      <c r="B107" t="s">
        <v>261</v>
      </c>
      <c r="C107" t="str">
        <f>TRIM(PROPER(Raw_Data!B107))</f>
        <v>Lemon</v>
      </c>
      <c r="D107" t="s">
        <v>63</v>
      </c>
      <c r="E107" t="str">
        <f>TRIM(PROPER(Raw_Data!C107))</f>
        <v>Fruits &amp; Vegetables</v>
      </c>
      <c r="F107" t="s">
        <v>550</v>
      </c>
      <c r="G107" t="s">
        <v>180</v>
      </c>
      <c r="H107" t="str">
        <f>TRIM(PROPER(Raw_Data!E107))</f>
        <v>Mydo</v>
      </c>
      <c r="I107" s="4">
        <v>63</v>
      </c>
      <c r="J107">
        <v>81</v>
      </c>
      <c r="K107">
        <f t="shared" si="13"/>
        <v>99</v>
      </c>
      <c r="L107" t="s">
        <v>50</v>
      </c>
      <c r="M107" t="s">
        <v>79</v>
      </c>
      <c r="N107">
        <f>VALUE(SUBSTITUTE(Raw_Data!I107,"$",""))</f>
        <v>2.5</v>
      </c>
      <c r="O107" s="3">
        <v>45388</v>
      </c>
      <c r="P107" s="3">
        <v>45402</v>
      </c>
      <c r="Q107" s="3">
        <f>Raw_Data!L107</f>
        <v>46304</v>
      </c>
      <c r="R107" t="str">
        <f t="shared" ca="1" si="14"/>
        <v>Low</v>
      </c>
      <c r="S107" t="s">
        <v>551</v>
      </c>
      <c r="T107">
        <v>56</v>
      </c>
      <c r="U107">
        <f t="shared" si="15"/>
        <v>157.5</v>
      </c>
      <c r="V107" t="s">
        <v>60</v>
      </c>
      <c r="W107">
        <f t="shared" si="16"/>
        <v>157.5</v>
      </c>
      <c r="X107">
        <f t="shared" si="17"/>
        <v>140</v>
      </c>
      <c r="Y107" t="str">
        <f t="shared" si="18"/>
        <v>Slow Moving</v>
      </c>
      <c r="Z107" s="4">
        <f t="shared" ca="1" si="23"/>
        <v>275</v>
      </c>
      <c r="AA107" t="str">
        <f t="shared" ca="1" si="19"/>
        <v>Safe</v>
      </c>
      <c r="AB107" t="str">
        <f t="shared" si="20"/>
        <v>Low Stock</v>
      </c>
      <c r="AC107">
        <f t="shared" si="21"/>
        <v>247.5</v>
      </c>
      <c r="AD107" t="str">
        <f t="shared" ca="1" si="22"/>
        <v>Reorder Needed</v>
      </c>
    </row>
    <row r="108" spans="1:30" x14ac:dyDescent="0.3">
      <c r="A108" t="str">
        <f>Raw_Data!A108</f>
        <v>35-835-5591</v>
      </c>
      <c r="B108" t="s">
        <v>553</v>
      </c>
      <c r="C108" t="str">
        <f>TRIM(PROPER(Raw_Data!B108))</f>
        <v>Tilapia</v>
      </c>
      <c r="D108" t="s">
        <v>157</v>
      </c>
      <c r="E108" t="str">
        <f>TRIM(PROPER(Raw_Data!C108))</f>
        <v>Seafood</v>
      </c>
      <c r="F108" t="s">
        <v>554</v>
      </c>
      <c r="G108" t="s">
        <v>292</v>
      </c>
      <c r="H108" t="str">
        <f>TRIM(PROPER(Raw_Data!E108))</f>
        <v>Fiveclub</v>
      </c>
      <c r="I108" s="4">
        <v>95</v>
      </c>
      <c r="J108">
        <v>63</v>
      </c>
      <c r="K108">
        <f t="shared" si="13"/>
        <v>31</v>
      </c>
      <c r="L108" t="s">
        <v>50</v>
      </c>
      <c r="M108" t="s">
        <v>129</v>
      </c>
      <c r="N108">
        <f>VALUE(SUBSTITUTE(Raw_Data!I108,"$",""))</f>
        <v>7</v>
      </c>
      <c r="O108" s="3">
        <v>45613</v>
      </c>
      <c r="P108" s="3">
        <v>45418</v>
      </c>
      <c r="Q108" s="3">
        <f>Raw_Data!L108</f>
        <v>46556</v>
      </c>
      <c r="R108" t="str">
        <f t="shared" ca="1" si="14"/>
        <v>Low</v>
      </c>
      <c r="S108" t="s">
        <v>555</v>
      </c>
      <c r="T108">
        <v>61</v>
      </c>
      <c r="U108">
        <f t="shared" si="15"/>
        <v>665</v>
      </c>
      <c r="V108" t="s">
        <v>53</v>
      </c>
      <c r="W108">
        <f t="shared" si="16"/>
        <v>665</v>
      </c>
      <c r="X108">
        <f t="shared" si="17"/>
        <v>427</v>
      </c>
      <c r="Y108" t="str">
        <f t="shared" si="18"/>
        <v>Slow Moving</v>
      </c>
      <c r="Z108" s="4">
        <f t="shared" ca="1" si="23"/>
        <v>527</v>
      </c>
      <c r="AA108" t="str">
        <f t="shared" ca="1" si="19"/>
        <v>Safe</v>
      </c>
      <c r="AB108" t="str">
        <f t="shared" si="20"/>
        <v>Sufficient</v>
      </c>
      <c r="AC108">
        <f t="shared" si="21"/>
        <v>217</v>
      </c>
      <c r="AD108" t="str">
        <f t="shared" ca="1" si="22"/>
        <v>Healthy</v>
      </c>
    </row>
    <row r="109" spans="1:30" x14ac:dyDescent="0.3">
      <c r="A109" t="str">
        <f>Raw_Data!A109</f>
        <v>26-690-3784</v>
      </c>
      <c r="B109" t="s">
        <v>557</v>
      </c>
      <c r="C109" t="str">
        <f>TRIM(PROPER(Raw_Data!B109))</f>
        <v>Lettuce</v>
      </c>
      <c r="D109" t="s">
        <v>63</v>
      </c>
      <c r="E109" t="str">
        <f>TRIM(PROPER(Raw_Data!C109))</f>
        <v>Fruits &amp; Vegetables</v>
      </c>
      <c r="F109" t="s">
        <v>558</v>
      </c>
      <c r="G109" t="s">
        <v>559</v>
      </c>
      <c r="H109" t="str">
        <f>TRIM(PROPER(Raw_Data!E109))</f>
        <v>Fadeo</v>
      </c>
      <c r="I109" s="4">
        <v>58</v>
      </c>
      <c r="J109">
        <v>5</v>
      </c>
      <c r="K109">
        <f t="shared" si="13"/>
        <v>0</v>
      </c>
      <c r="L109" t="s">
        <v>34</v>
      </c>
      <c r="M109" t="s">
        <v>108</v>
      </c>
      <c r="N109">
        <f>VALUE(SUBSTITUTE(Raw_Data!I109,"$",""))</f>
        <v>2</v>
      </c>
      <c r="O109" s="3">
        <v>45332</v>
      </c>
      <c r="P109" s="3">
        <v>45579</v>
      </c>
      <c r="Q109" s="3">
        <f>Raw_Data!L109</f>
        <v>46137</v>
      </c>
      <c r="R109" t="str">
        <f t="shared" ca="1" si="14"/>
        <v>Low</v>
      </c>
      <c r="S109" t="s">
        <v>560</v>
      </c>
      <c r="T109">
        <v>53</v>
      </c>
      <c r="U109">
        <f t="shared" si="15"/>
        <v>116</v>
      </c>
      <c r="V109" t="s">
        <v>60</v>
      </c>
      <c r="W109">
        <f t="shared" si="16"/>
        <v>116</v>
      </c>
      <c r="X109">
        <f t="shared" si="17"/>
        <v>106</v>
      </c>
      <c r="Y109" t="str">
        <f t="shared" si="18"/>
        <v>Slow Moving</v>
      </c>
      <c r="Z109" s="4">
        <f t="shared" ca="1" si="23"/>
        <v>108</v>
      </c>
      <c r="AA109" t="str">
        <f t="shared" ca="1" si="19"/>
        <v>Safe</v>
      </c>
      <c r="AB109" t="str">
        <f t="shared" si="20"/>
        <v>Sufficient</v>
      </c>
      <c r="AC109">
        <f t="shared" si="21"/>
        <v>0</v>
      </c>
      <c r="AD109" t="str">
        <f t="shared" ca="1" si="22"/>
        <v>Healthy</v>
      </c>
    </row>
    <row r="110" spans="1:30" x14ac:dyDescent="0.3">
      <c r="A110" t="str">
        <f>Raw_Data!A110</f>
        <v>67-546-1568</v>
      </c>
      <c r="B110" t="s">
        <v>476</v>
      </c>
      <c r="C110" t="str">
        <f>TRIM(PROPER(Raw_Data!B110))</f>
        <v>Peanut Oil</v>
      </c>
      <c r="D110" t="s">
        <v>76</v>
      </c>
      <c r="E110" t="str">
        <f>TRIM(PROPER(Raw_Data!C110))</f>
        <v>Oils &amp; Fats</v>
      </c>
      <c r="F110" t="s">
        <v>562</v>
      </c>
      <c r="G110" t="s">
        <v>563</v>
      </c>
      <c r="H110" t="str">
        <f>TRIM(PROPER(Raw_Data!E110))</f>
        <v>Edgeify</v>
      </c>
      <c r="I110" s="4">
        <v>57</v>
      </c>
      <c r="J110">
        <v>36</v>
      </c>
      <c r="K110">
        <f t="shared" si="13"/>
        <v>15</v>
      </c>
      <c r="L110" t="s">
        <v>50</v>
      </c>
      <c r="M110" t="s">
        <v>66</v>
      </c>
      <c r="N110">
        <f>VALUE(SUBSTITUTE(Raw_Data!I110,"$",""))</f>
        <v>4</v>
      </c>
      <c r="O110" s="3">
        <v>45388</v>
      </c>
      <c r="P110" s="3">
        <v>45459</v>
      </c>
      <c r="Q110" s="3">
        <f>Raw_Data!L110</f>
        <v>45638</v>
      </c>
      <c r="R110" t="str">
        <f t="shared" ca="1" si="14"/>
        <v>Expired</v>
      </c>
      <c r="S110" t="s">
        <v>564</v>
      </c>
      <c r="T110">
        <v>56</v>
      </c>
      <c r="U110">
        <f t="shared" si="15"/>
        <v>228</v>
      </c>
      <c r="V110" t="s">
        <v>53</v>
      </c>
      <c r="W110">
        <f t="shared" si="16"/>
        <v>228</v>
      </c>
      <c r="X110">
        <f t="shared" si="17"/>
        <v>224</v>
      </c>
      <c r="Y110" t="str">
        <f t="shared" si="18"/>
        <v>Slow Moving</v>
      </c>
      <c r="Z110" s="4">
        <f t="shared" ca="1" si="23"/>
        <v>-391</v>
      </c>
      <c r="AA110" t="str">
        <f t="shared" ca="1" si="19"/>
        <v>Expired</v>
      </c>
      <c r="AB110" t="str">
        <f t="shared" si="20"/>
        <v>Sufficient</v>
      </c>
      <c r="AC110">
        <f t="shared" si="21"/>
        <v>60</v>
      </c>
      <c r="AD110" t="str">
        <f t="shared" ca="1" si="22"/>
        <v>Loss</v>
      </c>
    </row>
    <row r="111" spans="1:30" x14ac:dyDescent="0.3">
      <c r="A111" t="str">
        <f>Raw_Data!A111</f>
        <v>67-625-9704</v>
      </c>
      <c r="B111" t="s">
        <v>338</v>
      </c>
      <c r="C111" t="str">
        <f>TRIM(PROPER(Raw_Data!B111))</f>
        <v>Sardines</v>
      </c>
      <c r="D111" t="s">
        <v>157</v>
      </c>
      <c r="E111" t="str">
        <f>TRIM(PROPER(Raw_Data!C111))</f>
        <v>Seafood</v>
      </c>
      <c r="F111" t="s">
        <v>566</v>
      </c>
      <c r="G111" t="s">
        <v>567</v>
      </c>
      <c r="H111" t="str">
        <f>TRIM(PROPER(Raw_Data!E111))</f>
        <v>Eayo</v>
      </c>
      <c r="I111" s="4">
        <v>33</v>
      </c>
      <c r="J111">
        <v>18</v>
      </c>
      <c r="K111">
        <f t="shared" si="13"/>
        <v>3</v>
      </c>
      <c r="L111" t="s">
        <v>50</v>
      </c>
      <c r="M111" t="s">
        <v>51</v>
      </c>
      <c r="N111">
        <f>VALUE(SUBSTITUTE(Raw_Data!I111,"$",""))</f>
        <v>6</v>
      </c>
      <c r="O111" s="3">
        <v>45357</v>
      </c>
      <c r="P111" s="3">
        <v>45561</v>
      </c>
      <c r="Q111" s="3">
        <f>Raw_Data!L111</f>
        <v>45906</v>
      </c>
      <c r="R111" t="str">
        <f t="shared" ca="1" si="14"/>
        <v>Expired</v>
      </c>
      <c r="S111" t="s">
        <v>568</v>
      </c>
      <c r="T111">
        <v>98</v>
      </c>
      <c r="U111">
        <f t="shared" si="15"/>
        <v>198</v>
      </c>
      <c r="V111" t="s">
        <v>38</v>
      </c>
      <c r="W111">
        <f t="shared" si="16"/>
        <v>198</v>
      </c>
      <c r="X111">
        <f t="shared" si="17"/>
        <v>588</v>
      </c>
      <c r="Y111" t="str">
        <f t="shared" si="18"/>
        <v>Fast Moving</v>
      </c>
      <c r="Z111" s="4">
        <f t="shared" ca="1" si="23"/>
        <v>-123</v>
      </c>
      <c r="AA111" t="str">
        <f t="shared" ca="1" si="19"/>
        <v>Expired</v>
      </c>
      <c r="AB111" t="str">
        <f t="shared" si="20"/>
        <v>Sufficient</v>
      </c>
      <c r="AC111">
        <f t="shared" si="21"/>
        <v>18</v>
      </c>
      <c r="AD111" t="str">
        <f t="shared" ca="1" si="22"/>
        <v>Loss</v>
      </c>
    </row>
    <row r="112" spans="1:30" x14ac:dyDescent="0.3">
      <c r="A112" t="str">
        <f>Raw_Data!A112</f>
        <v>31-969-4614</v>
      </c>
      <c r="B112" t="s">
        <v>40</v>
      </c>
      <c r="C112" t="str">
        <f>TRIM(PROPER(Raw_Data!B112))</f>
        <v>Arabica Coffee</v>
      </c>
      <c r="D112" t="s">
        <v>41</v>
      </c>
      <c r="E112" t="str">
        <f>TRIM(PROPER(Raw_Data!C112))</f>
        <v>Beverages</v>
      </c>
      <c r="F112" t="s">
        <v>570</v>
      </c>
      <c r="G112" t="s">
        <v>118</v>
      </c>
      <c r="H112" t="str">
        <f>TRIM(PROPER(Raw_Data!E112))</f>
        <v>Voomm</v>
      </c>
      <c r="I112" s="4">
        <v>62</v>
      </c>
      <c r="J112">
        <v>89</v>
      </c>
      <c r="K112">
        <f t="shared" si="13"/>
        <v>116</v>
      </c>
      <c r="L112" t="s">
        <v>34</v>
      </c>
      <c r="M112" t="s">
        <v>44</v>
      </c>
      <c r="N112">
        <f>VALUE(SUBSTITUTE(Raw_Data!I112,"$",""))</f>
        <v>20</v>
      </c>
      <c r="O112" s="3">
        <v>45513</v>
      </c>
      <c r="P112" s="3">
        <v>45449</v>
      </c>
      <c r="Q112" s="3">
        <f>Raw_Data!L112</f>
        <v>46301</v>
      </c>
      <c r="R112" t="str">
        <f t="shared" ca="1" si="14"/>
        <v>Low</v>
      </c>
      <c r="S112" t="s">
        <v>571</v>
      </c>
      <c r="T112">
        <v>23</v>
      </c>
      <c r="U112">
        <f t="shared" si="15"/>
        <v>1240</v>
      </c>
      <c r="V112" t="s">
        <v>38</v>
      </c>
      <c r="W112">
        <f t="shared" si="16"/>
        <v>1240</v>
      </c>
      <c r="X112">
        <f t="shared" si="17"/>
        <v>460</v>
      </c>
      <c r="Y112" t="str">
        <f t="shared" si="18"/>
        <v>Slow Moving</v>
      </c>
      <c r="Z112" s="4">
        <f t="shared" ca="1" si="23"/>
        <v>272</v>
      </c>
      <c r="AA112" t="str">
        <f t="shared" ca="1" si="19"/>
        <v>Safe</v>
      </c>
      <c r="AB112" t="str">
        <f t="shared" si="20"/>
        <v>Low Stock</v>
      </c>
      <c r="AC112">
        <f t="shared" si="21"/>
        <v>2320</v>
      </c>
      <c r="AD112" t="str">
        <f t="shared" ca="1" si="22"/>
        <v>Reorder Needed</v>
      </c>
    </row>
    <row r="113" spans="1:30" x14ac:dyDescent="0.3">
      <c r="A113" t="str">
        <f>Raw_Data!A113</f>
        <v>50-364-5828</v>
      </c>
      <c r="B113" t="s">
        <v>573</v>
      </c>
      <c r="C113" t="str">
        <f>TRIM(PROPER(Raw_Data!B113))</f>
        <v>Coconut</v>
      </c>
      <c r="D113" t="s">
        <v>63</v>
      </c>
      <c r="E113" t="str">
        <f>TRIM(PROPER(Raw_Data!C113))</f>
        <v>Fruits &amp; Vegetables</v>
      </c>
      <c r="F113" t="s">
        <v>574</v>
      </c>
      <c r="G113" t="s">
        <v>180</v>
      </c>
      <c r="H113" t="str">
        <f>TRIM(PROPER(Raw_Data!E113))</f>
        <v>Mydo</v>
      </c>
      <c r="I113" s="4">
        <v>89</v>
      </c>
      <c r="J113">
        <v>57</v>
      </c>
      <c r="K113">
        <f t="shared" si="13"/>
        <v>25</v>
      </c>
      <c r="L113" t="s">
        <v>50</v>
      </c>
      <c r="M113" t="s">
        <v>196</v>
      </c>
      <c r="N113">
        <f>VALUE(SUBSTITUTE(Raw_Data!I113,"$",""))</f>
        <v>5</v>
      </c>
      <c r="O113" s="3">
        <v>45519</v>
      </c>
      <c r="P113" s="3">
        <v>45457</v>
      </c>
      <c r="Q113" s="3">
        <f>Raw_Data!L113</f>
        <v>46588</v>
      </c>
      <c r="R113" t="str">
        <f t="shared" ca="1" si="14"/>
        <v>Low</v>
      </c>
      <c r="S113" t="s">
        <v>575</v>
      </c>
      <c r="T113">
        <v>38</v>
      </c>
      <c r="U113">
        <f t="shared" si="15"/>
        <v>445</v>
      </c>
      <c r="V113" t="s">
        <v>60</v>
      </c>
      <c r="W113">
        <f t="shared" si="16"/>
        <v>445</v>
      </c>
      <c r="X113">
        <f t="shared" si="17"/>
        <v>190</v>
      </c>
      <c r="Y113" t="str">
        <f t="shared" si="18"/>
        <v>Slow Moving</v>
      </c>
      <c r="Z113" s="4">
        <f t="shared" ca="1" si="23"/>
        <v>559</v>
      </c>
      <c r="AA113" t="str">
        <f t="shared" ca="1" si="19"/>
        <v>Safe</v>
      </c>
      <c r="AB113" t="str">
        <f t="shared" si="20"/>
        <v>Sufficient</v>
      </c>
      <c r="AC113">
        <f t="shared" si="21"/>
        <v>125</v>
      </c>
      <c r="AD113" t="str">
        <f t="shared" ca="1" si="22"/>
        <v>Healthy</v>
      </c>
    </row>
    <row r="114" spans="1:30" x14ac:dyDescent="0.3">
      <c r="A114" t="str">
        <f>Raw_Data!A114</f>
        <v>61-827-4098</v>
      </c>
      <c r="B114" t="s">
        <v>577</v>
      </c>
      <c r="C114" t="str">
        <f>TRIM(PROPER(Raw_Data!B114))</f>
        <v>Cod</v>
      </c>
      <c r="D114" t="s">
        <v>157</v>
      </c>
      <c r="E114" t="str">
        <f>TRIM(PROPER(Raw_Data!C114))</f>
        <v>Seafood</v>
      </c>
      <c r="F114" t="s">
        <v>578</v>
      </c>
      <c r="G114" t="s">
        <v>579</v>
      </c>
      <c r="H114" t="str">
        <f>TRIM(PROPER(Raw_Data!E114))</f>
        <v>Devbug</v>
      </c>
      <c r="I114" s="4">
        <v>23</v>
      </c>
      <c r="J114">
        <v>42</v>
      </c>
      <c r="K114">
        <f t="shared" si="13"/>
        <v>61</v>
      </c>
      <c r="L114" t="s">
        <v>50</v>
      </c>
      <c r="M114" t="s">
        <v>140</v>
      </c>
      <c r="N114">
        <f>VALUE(SUBSTITUTE(Raw_Data!I114,"$",""))</f>
        <v>8</v>
      </c>
      <c r="O114" s="3">
        <v>45659</v>
      </c>
      <c r="P114" s="3">
        <v>45488</v>
      </c>
      <c r="Q114" s="3">
        <f>Raw_Data!L114</f>
        <v>45792</v>
      </c>
      <c r="R114" t="str">
        <f t="shared" ca="1" si="14"/>
        <v>Expired</v>
      </c>
      <c r="S114" t="s">
        <v>580</v>
      </c>
      <c r="T114">
        <v>63</v>
      </c>
      <c r="U114">
        <f t="shared" si="15"/>
        <v>184</v>
      </c>
      <c r="V114" t="s">
        <v>53</v>
      </c>
      <c r="W114">
        <f t="shared" si="16"/>
        <v>184</v>
      </c>
      <c r="X114">
        <f t="shared" si="17"/>
        <v>504</v>
      </c>
      <c r="Y114" t="str">
        <f t="shared" si="18"/>
        <v>Fast Moving</v>
      </c>
      <c r="Z114" s="4">
        <f t="shared" ca="1" si="23"/>
        <v>-237</v>
      </c>
      <c r="AA114" t="str">
        <f t="shared" ca="1" si="19"/>
        <v>Expired</v>
      </c>
      <c r="AB114" t="str">
        <f t="shared" si="20"/>
        <v>Low Stock</v>
      </c>
      <c r="AC114">
        <f t="shared" si="21"/>
        <v>488</v>
      </c>
      <c r="AD114" t="str">
        <f t="shared" ca="1" si="22"/>
        <v>Loss</v>
      </c>
    </row>
    <row r="115" spans="1:30" x14ac:dyDescent="0.3">
      <c r="A115" t="str">
        <f>Raw_Data!A115</f>
        <v>87-698-0944</v>
      </c>
      <c r="B115" t="s">
        <v>582</v>
      </c>
      <c r="C115" t="str">
        <f>TRIM(PROPER(Raw_Data!B115))</f>
        <v>Banana</v>
      </c>
      <c r="D115" t="s">
        <v>63</v>
      </c>
      <c r="E115" t="str">
        <f>TRIM(PROPER(Raw_Data!C115))</f>
        <v>Fruits &amp; Vegetables</v>
      </c>
      <c r="F115" t="s">
        <v>583</v>
      </c>
      <c r="G115" t="s">
        <v>49</v>
      </c>
      <c r="H115" t="str">
        <f>TRIM(PROPER(Raw_Data!E115))</f>
        <v>Vinder</v>
      </c>
      <c r="I115" s="4">
        <v>56</v>
      </c>
      <c r="J115">
        <v>12</v>
      </c>
      <c r="K115">
        <f t="shared" si="13"/>
        <v>0</v>
      </c>
      <c r="L115" t="s">
        <v>50</v>
      </c>
      <c r="M115" t="s">
        <v>584</v>
      </c>
      <c r="N115">
        <f>VALUE(SUBSTITUTE(Raw_Data!I115,"$",""))</f>
        <v>98.43</v>
      </c>
      <c r="O115" s="3">
        <v>45552</v>
      </c>
      <c r="P115" s="3">
        <v>45531</v>
      </c>
      <c r="Q115" s="3">
        <f>Raw_Data!L115</f>
        <v>46456</v>
      </c>
      <c r="R115" t="str">
        <f t="shared" ca="1" si="14"/>
        <v>Low</v>
      </c>
      <c r="S115" t="s">
        <v>585</v>
      </c>
      <c r="T115">
        <v>35</v>
      </c>
      <c r="U115">
        <f t="shared" si="15"/>
        <v>5512.08</v>
      </c>
      <c r="V115" t="s">
        <v>60</v>
      </c>
      <c r="W115">
        <f t="shared" si="16"/>
        <v>5512.08</v>
      </c>
      <c r="X115">
        <f t="shared" si="17"/>
        <v>3445.05</v>
      </c>
      <c r="Y115" t="str">
        <f t="shared" si="18"/>
        <v>Slow Moving</v>
      </c>
      <c r="Z115" s="4">
        <f t="shared" ca="1" si="23"/>
        <v>427</v>
      </c>
      <c r="AA115" t="str">
        <f t="shared" ca="1" si="19"/>
        <v>Safe</v>
      </c>
      <c r="AB115" t="str">
        <f t="shared" si="20"/>
        <v>Sufficient</v>
      </c>
      <c r="AC115">
        <f t="shared" si="21"/>
        <v>0</v>
      </c>
      <c r="AD115" t="str">
        <f t="shared" ca="1" si="22"/>
        <v>Healthy</v>
      </c>
    </row>
    <row r="116" spans="1:30" x14ac:dyDescent="0.3">
      <c r="A116" t="str">
        <f>Raw_Data!A116</f>
        <v>36-636-4873</v>
      </c>
      <c r="B116" t="s">
        <v>47</v>
      </c>
      <c r="C116" t="str">
        <f>TRIM(PROPER(Raw_Data!B116))</f>
        <v>Black Rice</v>
      </c>
      <c r="D116" t="s">
        <v>31</v>
      </c>
      <c r="E116" t="str">
        <f>TRIM(PROPER(Raw_Data!C116))</f>
        <v>Grains &amp; Pulses</v>
      </c>
      <c r="F116" t="s">
        <v>587</v>
      </c>
      <c r="G116" t="s">
        <v>588</v>
      </c>
      <c r="H116" t="str">
        <f>TRIM(PROPER(Raw_Data!E116))</f>
        <v>Wikivu</v>
      </c>
      <c r="I116" s="4">
        <v>86</v>
      </c>
      <c r="J116">
        <v>100</v>
      </c>
      <c r="K116">
        <f t="shared" si="13"/>
        <v>114</v>
      </c>
      <c r="L116" t="s">
        <v>34</v>
      </c>
      <c r="M116" t="s">
        <v>589</v>
      </c>
      <c r="N116">
        <f>VALUE(SUBSTITUTE(Raw_Data!I116,"$",""))</f>
        <v>6.1</v>
      </c>
      <c r="O116" s="3">
        <v>45376</v>
      </c>
      <c r="P116" s="3">
        <v>45674</v>
      </c>
      <c r="Q116" s="3">
        <f>Raw_Data!L116</f>
        <v>46397</v>
      </c>
      <c r="R116" t="str">
        <f t="shared" ca="1" si="14"/>
        <v>Low</v>
      </c>
      <c r="S116" t="s">
        <v>590</v>
      </c>
      <c r="T116">
        <v>80</v>
      </c>
      <c r="U116">
        <f t="shared" si="15"/>
        <v>524.6</v>
      </c>
      <c r="V116" t="s">
        <v>60</v>
      </c>
      <c r="W116">
        <f t="shared" si="16"/>
        <v>524.6</v>
      </c>
      <c r="X116">
        <f t="shared" si="17"/>
        <v>488</v>
      </c>
      <c r="Y116" t="str">
        <f t="shared" si="18"/>
        <v>Slow Moving</v>
      </c>
      <c r="Z116" s="4">
        <f t="shared" ca="1" si="23"/>
        <v>368</v>
      </c>
      <c r="AA116" t="str">
        <f t="shared" ca="1" si="19"/>
        <v>Safe</v>
      </c>
      <c r="AB116" t="str">
        <f t="shared" si="20"/>
        <v>Low Stock</v>
      </c>
      <c r="AC116">
        <f t="shared" si="21"/>
        <v>695.4</v>
      </c>
      <c r="AD116" t="str">
        <f t="shared" ca="1" si="22"/>
        <v>Reorder Needed</v>
      </c>
    </row>
    <row r="117" spans="1:30" x14ac:dyDescent="0.3">
      <c r="A117" t="str">
        <f>Raw_Data!A117</f>
        <v>98-556-5323</v>
      </c>
      <c r="B117" t="s">
        <v>592</v>
      </c>
      <c r="C117" t="str">
        <f>TRIM(PROPER(Raw_Data!B117))</f>
        <v>Pomegranate</v>
      </c>
      <c r="D117" t="s">
        <v>63</v>
      </c>
      <c r="E117" t="str">
        <f>TRIM(PROPER(Raw_Data!C117))</f>
        <v>Fruits &amp; Vegetables</v>
      </c>
      <c r="F117" t="s">
        <v>593</v>
      </c>
      <c r="G117" t="s">
        <v>594</v>
      </c>
      <c r="H117" t="str">
        <f>TRIM(PROPER(Raw_Data!E117))</f>
        <v>Dynabox</v>
      </c>
      <c r="I117" s="4">
        <v>60</v>
      </c>
      <c r="J117">
        <v>61</v>
      </c>
      <c r="K117">
        <f t="shared" si="13"/>
        <v>62</v>
      </c>
      <c r="L117" t="s">
        <v>34</v>
      </c>
      <c r="M117" t="s">
        <v>51</v>
      </c>
      <c r="N117">
        <f>VALUE(SUBSTITUTE(Raw_Data!I117,"$",""))</f>
        <v>6</v>
      </c>
      <c r="O117" s="3">
        <v>45425</v>
      </c>
      <c r="P117" s="3">
        <v>45634</v>
      </c>
      <c r="Q117" s="3">
        <f>Raw_Data!L117</f>
        <v>46328</v>
      </c>
      <c r="R117" t="str">
        <f t="shared" ca="1" si="14"/>
        <v>Low</v>
      </c>
      <c r="S117" t="s">
        <v>595</v>
      </c>
      <c r="T117">
        <v>96</v>
      </c>
      <c r="U117">
        <f t="shared" si="15"/>
        <v>360</v>
      </c>
      <c r="V117" t="s">
        <v>60</v>
      </c>
      <c r="W117">
        <f t="shared" si="16"/>
        <v>360</v>
      </c>
      <c r="X117">
        <f t="shared" si="17"/>
        <v>576</v>
      </c>
      <c r="Y117" t="str">
        <f t="shared" si="18"/>
        <v>Fast Moving</v>
      </c>
      <c r="Z117" s="4">
        <f t="shared" ca="1" si="23"/>
        <v>299</v>
      </c>
      <c r="AA117" t="str">
        <f t="shared" ca="1" si="19"/>
        <v>Safe</v>
      </c>
      <c r="AB117" t="str">
        <f t="shared" si="20"/>
        <v>Low Stock</v>
      </c>
      <c r="AC117">
        <f t="shared" si="21"/>
        <v>372</v>
      </c>
      <c r="AD117" t="str">
        <f t="shared" ca="1" si="22"/>
        <v>Reorder Needed</v>
      </c>
    </row>
    <row r="118" spans="1:30" x14ac:dyDescent="0.3">
      <c r="A118" t="str">
        <f>Raw_Data!A118</f>
        <v>97-772-2336</v>
      </c>
      <c r="B118" t="s">
        <v>209</v>
      </c>
      <c r="C118" t="str">
        <f>TRIM(PROPER(Raw_Data!B118))</f>
        <v>Pineapple</v>
      </c>
      <c r="D118" t="s">
        <v>63</v>
      </c>
      <c r="E118" t="str">
        <f>TRIM(PROPER(Raw_Data!C118))</f>
        <v>Fruits &amp; Vegetables</v>
      </c>
      <c r="F118" t="s">
        <v>597</v>
      </c>
      <c r="G118" t="s">
        <v>598</v>
      </c>
      <c r="H118" t="str">
        <f>TRIM(PROPER(Raw_Data!E118))</f>
        <v>Rooxo</v>
      </c>
      <c r="I118" s="4">
        <v>70</v>
      </c>
      <c r="J118">
        <v>30</v>
      </c>
      <c r="K118">
        <f t="shared" si="13"/>
        <v>0</v>
      </c>
      <c r="L118" t="s">
        <v>50</v>
      </c>
      <c r="M118" t="s">
        <v>212</v>
      </c>
      <c r="N118">
        <f>VALUE(SUBSTITUTE(Raw_Data!I118,"$",""))</f>
        <v>3.5</v>
      </c>
      <c r="O118" s="3">
        <v>45517</v>
      </c>
      <c r="P118" s="3">
        <v>45718</v>
      </c>
      <c r="Q118" s="3">
        <f>Raw_Data!L118</f>
        <v>46063</v>
      </c>
      <c r="R118" t="str">
        <f t="shared" ca="1" si="14"/>
        <v>Medium</v>
      </c>
      <c r="S118" t="s">
        <v>599</v>
      </c>
      <c r="T118">
        <v>44</v>
      </c>
      <c r="U118">
        <f t="shared" si="15"/>
        <v>245</v>
      </c>
      <c r="V118" t="s">
        <v>38</v>
      </c>
      <c r="W118">
        <f t="shared" si="16"/>
        <v>245</v>
      </c>
      <c r="X118">
        <f t="shared" si="17"/>
        <v>154</v>
      </c>
      <c r="Y118" t="str">
        <f t="shared" si="18"/>
        <v>Slow Moving</v>
      </c>
      <c r="Z118" s="4">
        <f t="shared" ca="1" si="23"/>
        <v>34</v>
      </c>
      <c r="AA118" t="str">
        <f t="shared" ca="1" si="19"/>
        <v>Safe</v>
      </c>
      <c r="AB118" t="str">
        <f t="shared" si="20"/>
        <v>Sufficient</v>
      </c>
      <c r="AC118">
        <f t="shared" si="21"/>
        <v>0</v>
      </c>
      <c r="AD118" t="str">
        <f t="shared" ca="1" si="22"/>
        <v>Healthy</v>
      </c>
    </row>
    <row r="119" spans="1:30" x14ac:dyDescent="0.3">
      <c r="A119" t="str">
        <f>Raw_Data!A119</f>
        <v>19-047-4239</v>
      </c>
      <c r="B119" t="s">
        <v>601</v>
      </c>
      <c r="C119" t="str">
        <f>TRIM(PROPER(Raw_Data!B119))</f>
        <v>Peach</v>
      </c>
      <c r="D119" t="s">
        <v>63</v>
      </c>
      <c r="E119" t="str">
        <f>TRIM(PROPER(Raw_Data!C119))</f>
        <v>Fruits &amp; Vegetables</v>
      </c>
      <c r="F119" t="s">
        <v>602</v>
      </c>
      <c r="G119" t="s">
        <v>603</v>
      </c>
      <c r="H119" t="str">
        <f>TRIM(PROPER(Raw_Data!E119))</f>
        <v>Quire</v>
      </c>
      <c r="I119" s="4">
        <v>47</v>
      </c>
      <c r="J119">
        <v>72</v>
      </c>
      <c r="K119">
        <f t="shared" si="13"/>
        <v>97</v>
      </c>
      <c r="L119" t="s">
        <v>50</v>
      </c>
      <c r="M119" t="s">
        <v>66</v>
      </c>
      <c r="N119">
        <f>VALUE(SUBSTITUTE(Raw_Data!I119,"$",""))</f>
        <v>4</v>
      </c>
      <c r="O119" s="3">
        <v>45433</v>
      </c>
      <c r="P119" s="3">
        <v>45381</v>
      </c>
      <c r="Q119" s="3">
        <f>Raw_Data!L119</f>
        <v>46205</v>
      </c>
      <c r="R119" t="str">
        <f t="shared" ca="1" si="14"/>
        <v>Low</v>
      </c>
      <c r="S119" t="s">
        <v>604</v>
      </c>
      <c r="T119">
        <v>93</v>
      </c>
      <c r="U119">
        <f t="shared" si="15"/>
        <v>188</v>
      </c>
      <c r="V119" t="s">
        <v>53</v>
      </c>
      <c r="W119">
        <f t="shared" si="16"/>
        <v>188</v>
      </c>
      <c r="X119">
        <f t="shared" si="17"/>
        <v>372</v>
      </c>
      <c r="Y119" t="str">
        <f t="shared" si="18"/>
        <v>Fast Moving</v>
      </c>
      <c r="Z119" s="4">
        <f t="shared" ca="1" si="23"/>
        <v>176</v>
      </c>
      <c r="AA119" t="str">
        <f t="shared" ca="1" si="19"/>
        <v>Safe</v>
      </c>
      <c r="AB119" t="str">
        <f t="shared" si="20"/>
        <v>Low Stock</v>
      </c>
      <c r="AC119">
        <f t="shared" si="21"/>
        <v>388</v>
      </c>
      <c r="AD119" t="str">
        <f t="shared" ca="1" si="22"/>
        <v>Reorder Needed</v>
      </c>
    </row>
    <row r="120" spans="1:30" x14ac:dyDescent="0.3">
      <c r="A120" t="str">
        <f>Raw_Data!A120</f>
        <v>41-316-8427</v>
      </c>
      <c r="B120" t="s">
        <v>424</v>
      </c>
      <c r="C120" t="str">
        <f>TRIM(PROPER(Raw_Data!B120))</f>
        <v>Arborio Rice</v>
      </c>
      <c r="D120" t="s">
        <v>31</v>
      </c>
      <c r="E120" t="str">
        <f>TRIM(PROPER(Raw_Data!C120))</f>
        <v>Grains &amp; Pulses</v>
      </c>
      <c r="F120" t="s">
        <v>606</v>
      </c>
      <c r="G120" t="s">
        <v>607</v>
      </c>
      <c r="H120" t="str">
        <f>TRIM(PROPER(Raw_Data!E120))</f>
        <v>Realcube</v>
      </c>
      <c r="I120" s="4">
        <v>95</v>
      </c>
      <c r="J120">
        <v>93</v>
      </c>
      <c r="K120">
        <f t="shared" si="13"/>
        <v>91</v>
      </c>
      <c r="L120" t="s">
        <v>34</v>
      </c>
      <c r="M120" t="s">
        <v>35</v>
      </c>
      <c r="N120">
        <f>VALUE(SUBSTITUTE(Raw_Data!I120,"$",""))</f>
        <v>4.5</v>
      </c>
      <c r="O120" s="3">
        <v>45622</v>
      </c>
      <c r="P120" s="3">
        <v>45452</v>
      </c>
      <c r="Q120" s="3">
        <f>Raw_Data!L120</f>
        <v>46522</v>
      </c>
      <c r="R120" t="str">
        <f t="shared" ca="1" si="14"/>
        <v>Low</v>
      </c>
      <c r="S120" t="s">
        <v>608</v>
      </c>
      <c r="T120">
        <v>60</v>
      </c>
      <c r="U120">
        <f t="shared" si="15"/>
        <v>427.5</v>
      </c>
      <c r="V120" t="s">
        <v>60</v>
      </c>
      <c r="W120">
        <f t="shared" si="16"/>
        <v>427.5</v>
      </c>
      <c r="X120">
        <f t="shared" si="17"/>
        <v>270</v>
      </c>
      <c r="Y120" t="str">
        <f t="shared" si="18"/>
        <v>Slow Moving</v>
      </c>
      <c r="Z120" s="4">
        <f t="shared" ca="1" si="23"/>
        <v>493</v>
      </c>
      <c r="AA120" t="str">
        <f t="shared" ca="1" si="19"/>
        <v>Safe</v>
      </c>
      <c r="AB120" t="str">
        <f t="shared" si="20"/>
        <v>Sufficient</v>
      </c>
      <c r="AC120">
        <f t="shared" si="21"/>
        <v>409.5</v>
      </c>
      <c r="AD120" t="str">
        <f t="shared" ca="1" si="22"/>
        <v>Healthy</v>
      </c>
    </row>
    <row r="121" spans="1:30" x14ac:dyDescent="0.3">
      <c r="A121" t="str">
        <f>Raw_Data!A121</f>
        <v>15-907-3681</v>
      </c>
      <c r="B121" t="s">
        <v>62</v>
      </c>
      <c r="C121" t="str">
        <f>TRIM(PROPER(Raw_Data!B121))</f>
        <v>Plum</v>
      </c>
      <c r="D121" t="s">
        <v>63</v>
      </c>
      <c r="E121" t="str">
        <f>TRIM(PROPER(Raw_Data!C121))</f>
        <v>Fruits &amp; Vegetables</v>
      </c>
      <c r="F121" t="s">
        <v>610</v>
      </c>
      <c r="G121" t="s">
        <v>611</v>
      </c>
      <c r="H121" t="str">
        <f>TRIM(PROPER(Raw_Data!E121))</f>
        <v>Brainsphere</v>
      </c>
      <c r="I121" s="4">
        <v>20</v>
      </c>
      <c r="J121">
        <v>42</v>
      </c>
      <c r="K121">
        <f t="shared" si="13"/>
        <v>64</v>
      </c>
      <c r="L121" t="s">
        <v>34</v>
      </c>
      <c r="M121" t="s">
        <v>612</v>
      </c>
      <c r="N121">
        <f>VALUE(SUBSTITUTE(Raw_Data!I121,"$",""))</f>
        <v>3.85</v>
      </c>
      <c r="O121" s="3">
        <v>45624</v>
      </c>
      <c r="P121" s="3">
        <v>45684</v>
      </c>
      <c r="Q121" s="3">
        <f>Raw_Data!L121</f>
        <v>46334</v>
      </c>
      <c r="R121" t="str">
        <f t="shared" ca="1" si="14"/>
        <v>Low</v>
      </c>
      <c r="S121" t="s">
        <v>613</v>
      </c>
      <c r="T121">
        <v>61</v>
      </c>
      <c r="U121">
        <f t="shared" si="15"/>
        <v>77</v>
      </c>
      <c r="V121" t="s">
        <v>38</v>
      </c>
      <c r="W121">
        <f t="shared" si="16"/>
        <v>77</v>
      </c>
      <c r="X121">
        <f t="shared" si="17"/>
        <v>234.85</v>
      </c>
      <c r="Y121" t="str">
        <f t="shared" si="18"/>
        <v>Fast Moving</v>
      </c>
      <c r="Z121" s="4">
        <f t="shared" ca="1" si="23"/>
        <v>305</v>
      </c>
      <c r="AA121" t="str">
        <f t="shared" ca="1" si="19"/>
        <v>Safe</v>
      </c>
      <c r="AB121" t="str">
        <f t="shared" si="20"/>
        <v>Low Stock</v>
      </c>
      <c r="AC121">
        <f t="shared" si="21"/>
        <v>246.4</v>
      </c>
      <c r="AD121" t="str">
        <f t="shared" ca="1" si="22"/>
        <v>Reorder Needed</v>
      </c>
    </row>
    <row r="122" spans="1:30" x14ac:dyDescent="0.3">
      <c r="A122" t="str">
        <f>Raw_Data!A122</f>
        <v>14-305-9690</v>
      </c>
      <c r="B122" t="s">
        <v>30</v>
      </c>
      <c r="C122" t="str">
        <f>TRIM(PROPER(Raw_Data!B122))</f>
        <v>Sushi Rice</v>
      </c>
      <c r="D122" t="s">
        <v>31</v>
      </c>
      <c r="E122" t="str">
        <f>TRIM(PROPER(Raw_Data!C122))</f>
        <v>Grains &amp; Pulses</v>
      </c>
      <c r="F122" t="s">
        <v>615</v>
      </c>
      <c r="G122" t="s">
        <v>616</v>
      </c>
      <c r="H122" t="str">
        <f>TRIM(PROPER(Raw_Data!E122))</f>
        <v>Dabshots</v>
      </c>
      <c r="I122" s="4">
        <v>19</v>
      </c>
      <c r="J122">
        <v>17</v>
      </c>
      <c r="K122">
        <f t="shared" si="13"/>
        <v>15</v>
      </c>
      <c r="L122" t="s">
        <v>34</v>
      </c>
      <c r="M122" t="s">
        <v>617</v>
      </c>
      <c r="N122">
        <f>VALUE(SUBSTITUTE(Raw_Data!I122,"$",""))</f>
        <v>4.3</v>
      </c>
      <c r="O122" s="3">
        <v>45534</v>
      </c>
      <c r="P122" s="3">
        <v>45472</v>
      </c>
      <c r="Q122" s="3">
        <f>Raw_Data!L122</f>
        <v>46002</v>
      </c>
      <c r="R122" t="str">
        <f t="shared" ca="1" si="14"/>
        <v>Expired</v>
      </c>
      <c r="S122" t="s">
        <v>618</v>
      </c>
      <c r="T122">
        <v>58</v>
      </c>
      <c r="U122">
        <f t="shared" si="15"/>
        <v>81.7</v>
      </c>
      <c r="V122" t="s">
        <v>60</v>
      </c>
      <c r="W122">
        <f t="shared" si="16"/>
        <v>81.7</v>
      </c>
      <c r="X122">
        <f t="shared" si="17"/>
        <v>249.39999999999998</v>
      </c>
      <c r="Y122" t="str">
        <f t="shared" si="18"/>
        <v>Fast Moving</v>
      </c>
      <c r="Z122" s="4">
        <f t="shared" ca="1" si="23"/>
        <v>-27</v>
      </c>
      <c r="AA122" t="str">
        <f t="shared" ca="1" si="19"/>
        <v>Expired</v>
      </c>
      <c r="AB122" t="str">
        <f t="shared" si="20"/>
        <v>Sufficient</v>
      </c>
      <c r="AC122">
        <f t="shared" si="21"/>
        <v>64.5</v>
      </c>
      <c r="AD122" t="str">
        <f t="shared" ca="1" si="22"/>
        <v>Loss</v>
      </c>
    </row>
    <row r="123" spans="1:30" x14ac:dyDescent="0.3">
      <c r="A123" t="str">
        <f>Raw_Data!A123</f>
        <v>40-860-4532</v>
      </c>
      <c r="B123" t="s">
        <v>40</v>
      </c>
      <c r="C123" t="str">
        <f>TRIM(PROPER(Raw_Data!B123))</f>
        <v>Arabica Coffee</v>
      </c>
      <c r="D123" t="s">
        <v>41</v>
      </c>
      <c r="E123" t="str">
        <f>TRIM(PROPER(Raw_Data!C123))</f>
        <v>Beverages</v>
      </c>
      <c r="F123" t="s">
        <v>620</v>
      </c>
      <c r="G123" t="s">
        <v>511</v>
      </c>
      <c r="H123" t="str">
        <f>TRIM(PROPER(Raw_Data!E123))</f>
        <v>Yadel</v>
      </c>
      <c r="I123" s="4">
        <v>74</v>
      </c>
      <c r="J123">
        <v>72</v>
      </c>
      <c r="K123">
        <f t="shared" si="13"/>
        <v>70</v>
      </c>
      <c r="L123" t="s">
        <v>34</v>
      </c>
      <c r="M123" t="s">
        <v>621</v>
      </c>
      <c r="N123">
        <f>VALUE(SUBSTITUTE(Raw_Data!I123,"$",""))</f>
        <v>21</v>
      </c>
      <c r="O123" s="3">
        <v>45611</v>
      </c>
      <c r="P123" s="3">
        <v>45349</v>
      </c>
      <c r="Q123" s="3">
        <f>Raw_Data!L123</f>
        <v>46523</v>
      </c>
      <c r="R123" t="str">
        <f t="shared" ca="1" si="14"/>
        <v>Low</v>
      </c>
      <c r="S123" t="s">
        <v>622</v>
      </c>
      <c r="T123">
        <v>83</v>
      </c>
      <c r="U123">
        <f t="shared" si="15"/>
        <v>1554</v>
      </c>
      <c r="V123" t="s">
        <v>60</v>
      </c>
      <c r="W123">
        <f t="shared" si="16"/>
        <v>1554</v>
      </c>
      <c r="X123">
        <f t="shared" si="17"/>
        <v>1743</v>
      </c>
      <c r="Y123" t="str">
        <f t="shared" si="18"/>
        <v>Fast Moving</v>
      </c>
      <c r="Z123" s="4">
        <f t="shared" ca="1" si="23"/>
        <v>494</v>
      </c>
      <c r="AA123" t="str">
        <f t="shared" ca="1" si="19"/>
        <v>Safe</v>
      </c>
      <c r="AB123" t="str">
        <f t="shared" si="20"/>
        <v>Sufficient</v>
      </c>
      <c r="AC123">
        <f t="shared" si="21"/>
        <v>1470</v>
      </c>
      <c r="AD123" t="str">
        <f t="shared" ca="1" si="22"/>
        <v>Healthy</v>
      </c>
    </row>
    <row r="124" spans="1:30" x14ac:dyDescent="0.3">
      <c r="A124" t="str">
        <f>Raw_Data!A124</f>
        <v>44-552-3909</v>
      </c>
      <c r="B124" t="s">
        <v>199</v>
      </c>
      <c r="C124" t="str">
        <f>TRIM(PROPER(Raw_Data!B124))</f>
        <v>Pear</v>
      </c>
      <c r="D124" t="s">
        <v>63</v>
      </c>
      <c r="E124" t="str">
        <f>TRIM(PROPER(Raw_Data!C124))</f>
        <v>Fruits &amp; Vegetables</v>
      </c>
      <c r="F124" t="s">
        <v>624</v>
      </c>
      <c r="G124" t="s">
        <v>625</v>
      </c>
      <c r="H124" t="str">
        <f>TRIM(PROPER(Raw_Data!E124))</f>
        <v>Riffwire</v>
      </c>
      <c r="I124" s="4">
        <v>61</v>
      </c>
      <c r="J124">
        <v>50</v>
      </c>
      <c r="K124">
        <f t="shared" si="13"/>
        <v>39</v>
      </c>
      <c r="L124" t="s">
        <v>34</v>
      </c>
      <c r="M124" t="s">
        <v>35</v>
      </c>
      <c r="N124">
        <f>VALUE(SUBSTITUTE(Raw_Data!I124,"$",""))</f>
        <v>4.5</v>
      </c>
      <c r="O124" s="3">
        <v>45514</v>
      </c>
      <c r="P124" s="3">
        <v>45348</v>
      </c>
      <c r="Q124" s="3">
        <f>Raw_Data!L124</f>
        <v>46167</v>
      </c>
      <c r="R124" t="str">
        <f t="shared" ca="1" si="14"/>
        <v>Low</v>
      </c>
      <c r="S124" t="s">
        <v>626</v>
      </c>
      <c r="T124">
        <v>24</v>
      </c>
      <c r="U124">
        <f t="shared" si="15"/>
        <v>274.5</v>
      </c>
      <c r="V124" t="s">
        <v>60</v>
      </c>
      <c r="W124">
        <f t="shared" si="16"/>
        <v>274.5</v>
      </c>
      <c r="X124">
        <f t="shared" si="17"/>
        <v>108</v>
      </c>
      <c r="Y124" t="str">
        <f t="shared" si="18"/>
        <v>Slow Moving</v>
      </c>
      <c r="Z124" s="4">
        <f t="shared" ca="1" si="23"/>
        <v>138</v>
      </c>
      <c r="AA124" t="str">
        <f t="shared" ca="1" si="19"/>
        <v>Safe</v>
      </c>
      <c r="AB124" t="str">
        <f t="shared" si="20"/>
        <v>Sufficient</v>
      </c>
      <c r="AC124">
        <f t="shared" si="21"/>
        <v>175.5</v>
      </c>
      <c r="AD124" t="str">
        <f t="shared" ca="1" si="22"/>
        <v>Healthy</v>
      </c>
    </row>
    <row r="125" spans="1:30" x14ac:dyDescent="0.3">
      <c r="A125" t="str">
        <f>Raw_Data!A125</f>
        <v>75-029-9003</v>
      </c>
      <c r="B125" t="s">
        <v>299</v>
      </c>
      <c r="C125" t="str">
        <f>TRIM(PROPER(Raw_Data!B125))</f>
        <v>Sourdough Bread</v>
      </c>
      <c r="D125" t="s">
        <v>112</v>
      </c>
      <c r="E125" t="str">
        <f>TRIM(PROPER(Raw_Data!C125))</f>
        <v>Bakery</v>
      </c>
      <c r="F125" t="s">
        <v>628</v>
      </c>
      <c r="G125" t="s">
        <v>629</v>
      </c>
      <c r="H125" t="str">
        <f>TRIM(PROPER(Raw_Data!E125))</f>
        <v>Eadel</v>
      </c>
      <c r="I125" s="4">
        <v>34</v>
      </c>
      <c r="J125">
        <v>42</v>
      </c>
      <c r="K125">
        <f t="shared" si="13"/>
        <v>50</v>
      </c>
      <c r="L125" t="s">
        <v>50</v>
      </c>
      <c r="M125" t="s">
        <v>66</v>
      </c>
      <c r="N125">
        <f>VALUE(SUBSTITUTE(Raw_Data!I125,"$",""))</f>
        <v>4</v>
      </c>
      <c r="O125" s="3">
        <v>45428</v>
      </c>
      <c r="P125" s="3">
        <v>45483</v>
      </c>
      <c r="Q125" s="3">
        <f>Raw_Data!L125</f>
        <v>46140</v>
      </c>
      <c r="R125" t="str">
        <f t="shared" ca="1" si="14"/>
        <v>Low</v>
      </c>
      <c r="S125" t="s">
        <v>630</v>
      </c>
      <c r="T125">
        <v>28</v>
      </c>
      <c r="U125">
        <f t="shared" si="15"/>
        <v>136</v>
      </c>
      <c r="V125" t="s">
        <v>38</v>
      </c>
      <c r="W125">
        <f t="shared" si="16"/>
        <v>136</v>
      </c>
      <c r="X125">
        <f t="shared" si="17"/>
        <v>112</v>
      </c>
      <c r="Y125" t="str">
        <f t="shared" si="18"/>
        <v>Slow Moving</v>
      </c>
      <c r="Z125" s="4">
        <f t="shared" ca="1" si="23"/>
        <v>111</v>
      </c>
      <c r="AA125" t="str">
        <f t="shared" ca="1" si="19"/>
        <v>Safe</v>
      </c>
      <c r="AB125" t="str">
        <f t="shared" si="20"/>
        <v>Low Stock</v>
      </c>
      <c r="AC125">
        <f t="shared" si="21"/>
        <v>200</v>
      </c>
      <c r="AD125" t="str">
        <f t="shared" ca="1" si="22"/>
        <v>Reorder Needed</v>
      </c>
    </row>
    <row r="126" spans="1:30" x14ac:dyDescent="0.3">
      <c r="A126" t="str">
        <f>Raw_Data!A126</f>
        <v>74-587-2065</v>
      </c>
      <c r="B126" t="s">
        <v>199</v>
      </c>
      <c r="C126" t="str">
        <f>TRIM(PROPER(Raw_Data!B126))</f>
        <v>Pear</v>
      </c>
      <c r="D126" t="s">
        <v>63</v>
      </c>
      <c r="E126" t="str">
        <f>TRIM(PROPER(Raw_Data!C126))</f>
        <v>Fruits &amp; Vegetables</v>
      </c>
      <c r="F126" t="s">
        <v>632</v>
      </c>
      <c r="G126" t="s">
        <v>633</v>
      </c>
      <c r="H126" t="str">
        <f>TRIM(PROPER(Raw_Data!E126))</f>
        <v>Gigaclub</v>
      </c>
      <c r="I126" s="4">
        <v>29</v>
      </c>
      <c r="J126">
        <v>20</v>
      </c>
      <c r="K126">
        <f t="shared" si="13"/>
        <v>11</v>
      </c>
      <c r="L126" t="s">
        <v>50</v>
      </c>
      <c r="M126" t="s">
        <v>35</v>
      </c>
      <c r="N126">
        <f>VALUE(SUBSTITUTE(Raw_Data!I126,"$",""))</f>
        <v>4.5</v>
      </c>
      <c r="O126" s="3">
        <v>45592</v>
      </c>
      <c r="P126" s="3">
        <v>45708</v>
      </c>
      <c r="Q126" s="3">
        <f>Raw_Data!L126</f>
        <v>46478</v>
      </c>
      <c r="R126" t="str">
        <f t="shared" ca="1" si="14"/>
        <v>Low</v>
      </c>
      <c r="S126" t="s">
        <v>634</v>
      </c>
      <c r="T126">
        <v>31</v>
      </c>
      <c r="U126">
        <f t="shared" si="15"/>
        <v>130.5</v>
      </c>
      <c r="V126" t="s">
        <v>60</v>
      </c>
      <c r="W126">
        <f t="shared" si="16"/>
        <v>130.5</v>
      </c>
      <c r="X126">
        <f t="shared" si="17"/>
        <v>139.5</v>
      </c>
      <c r="Y126" t="str">
        <f t="shared" si="18"/>
        <v>Fast Moving</v>
      </c>
      <c r="Z126" s="4">
        <f t="shared" ca="1" si="23"/>
        <v>449</v>
      </c>
      <c r="AA126" t="str">
        <f t="shared" ca="1" si="19"/>
        <v>Safe</v>
      </c>
      <c r="AB126" t="str">
        <f t="shared" si="20"/>
        <v>Sufficient</v>
      </c>
      <c r="AC126">
        <f t="shared" si="21"/>
        <v>49.5</v>
      </c>
      <c r="AD126" t="str">
        <f t="shared" ca="1" si="22"/>
        <v>Healthy</v>
      </c>
    </row>
    <row r="127" spans="1:30" x14ac:dyDescent="0.3">
      <c r="A127" t="str">
        <f>Raw_Data!A127</f>
        <v>70-149-6756</v>
      </c>
      <c r="B127" t="s">
        <v>402</v>
      </c>
      <c r="C127" t="str">
        <f>TRIM(PROPER(Raw_Data!B127))</f>
        <v>Heavy Cream</v>
      </c>
      <c r="D127" t="s">
        <v>83</v>
      </c>
      <c r="E127" t="str">
        <f>TRIM(PROPER(Raw_Data!C127))</f>
        <v>Dairy</v>
      </c>
      <c r="F127" t="s">
        <v>636</v>
      </c>
      <c r="G127" t="s">
        <v>533</v>
      </c>
      <c r="H127" t="str">
        <f>TRIM(PROPER(Raw_Data!E127))</f>
        <v>Skynoodle</v>
      </c>
      <c r="I127" s="4">
        <v>14</v>
      </c>
      <c r="J127">
        <v>99</v>
      </c>
      <c r="K127">
        <f t="shared" si="13"/>
        <v>184</v>
      </c>
      <c r="L127" t="s">
        <v>34</v>
      </c>
      <c r="M127" t="s">
        <v>637</v>
      </c>
      <c r="N127">
        <f>VALUE(SUBSTITUTE(Raw_Data!I127,"$",""))</f>
        <v>4.2</v>
      </c>
      <c r="O127" s="3">
        <v>45403</v>
      </c>
      <c r="P127" s="3">
        <v>45809</v>
      </c>
      <c r="Q127" s="3">
        <f>Raw_Data!L127</f>
        <v>46663</v>
      </c>
      <c r="R127" t="str">
        <f t="shared" ca="1" si="14"/>
        <v>Low</v>
      </c>
      <c r="S127" t="s">
        <v>638</v>
      </c>
      <c r="T127">
        <v>28</v>
      </c>
      <c r="U127">
        <f t="shared" si="15"/>
        <v>58.800000000000004</v>
      </c>
      <c r="V127" t="s">
        <v>38</v>
      </c>
      <c r="W127">
        <f t="shared" si="16"/>
        <v>58.800000000000004</v>
      </c>
      <c r="X127">
        <f t="shared" si="17"/>
        <v>117.60000000000001</v>
      </c>
      <c r="Y127" t="str">
        <f t="shared" si="18"/>
        <v>Fast Moving</v>
      </c>
      <c r="Z127" s="4">
        <f t="shared" ca="1" si="23"/>
        <v>634</v>
      </c>
      <c r="AA127" t="str">
        <f t="shared" ca="1" si="19"/>
        <v>Safe</v>
      </c>
      <c r="AB127" t="str">
        <f t="shared" si="20"/>
        <v>Low Stock</v>
      </c>
      <c r="AC127">
        <f t="shared" si="21"/>
        <v>772.80000000000007</v>
      </c>
      <c r="AD127" t="str">
        <f t="shared" ca="1" si="22"/>
        <v>Reorder Needed</v>
      </c>
    </row>
    <row r="128" spans="1:30" x14ac:dyDescent="0.3">
      <c r="A128" t="str">
        <f>Raw_Data!A128</f>
        <v>29-896-7926</v>
      </c>
      <c r="B128" t="s">
        <v>640</v>
      </c>
      <c r="C128" t="str">
        <f>TRIM(PROPER(Raw_Data!B128))</f>
        <v>White Rice</v>
      </c>
      <c r="D128" t="s">
        <v>31</v>
      </c>
      <c r="E128" t="str">
        <f>TRIM(PROPER(Raw_Data!C128))</f>
        <v>Grains &amp; Pulses</v>
      </c>
      <c r="F128" t="s">
        <v>641</v>
      </c>
      <c r="G128" t="s">
        <v>642</v>
      </c>
      <c r="H128" t="str">
        <f>TRIM(PROPER(Raw_Data!E128))</f>
        <v>Centidel</v>
      </c>
      <c r="I128" s="4">
        <v>20</v>
      </c>
      <c r="J128">
        <v>20</v>
      </c>
      <c r="K128">
        <f t="shared" si="13"/>
        <v>20</v>
      </c>
      <c r="L128" t="s">
        <v>50</v>
      </c>
      <c r="M128" t="s">
        <v>380</v>
      </c>
      <c r="N128">
        <f>VALUE(SUBSTITUTE(Raw_Data!I128,"$",""))</f>
        <v>1.8</v>
      </c>
      <c r="O128" s="3">
        <v>45809</v>
      </c>
      <c r="P128" s="3">
        <v>45297</v>
      </c>
      <c r="Q128" s="3">
        <f>Raw_Data!L128</f>
        <v>45748</v>
      </c>
      <c r="R128" t="str">
        <f t="shared" ca="1" si="14"/>
        <v>Expired</v>
      </c>
      <c r="S128" t="s">
        <v>643</v>
      </c>
      <c r="T128">
        <v>62</v>
      </c>
      <c r="U128">
        <f t="shared" si="15"/>
        <v>36</v>
      </c>
      <c r="V128" t="s">
        <v>53</v>
      </c>
      <c r="W128">
        <f t="shared" si="16"/>
        <v>36</v>
      </c>
      <c r="X128">
        <f t="shared" si="17"/>
        <v>111.60000000000001</v>
      </c>
      <c r="Y128" t="str">
        <f t="shared" si="18"/>
        <v>Fast Moving</v>
      </c>
      <c r="Z128" s="4">
        <f t="shared" ca="1" si="23"/>
        <v>-281</v>
      </c>
      <c r="AA128" t="str">
        <f t="shared" ca="1" si="19"/>
        <v>Expired</v>
      </c>
      <c r="AB128" t="str">
        <f t="shared" si="20"/>
        <v>Sufficient</v>
      </c>
      <c r="AC128">
        <f t="shared" si="21"/>
        <v>36</v>
      </c>
      <c r="AD128" t="str">
        <f t="shared" ca="1" si="22"/>
        <v>Loss</v>
      </c>
    </row>
    <row r="129" spans="1:30" x14ac:dyDescent="0.3">
      <c r="A129" t="str">
        <f>Raw_Data!A129</f>
        <v>54-822-9009</v>
      </c>
      <c r="B129" t="s">
        <v>645</v>
      </c>
      <c r="C129" t="str">
        <f>TRIM(PROPER(Raw_Data!B129))</f>
        <v>Cauliflower</v>
      </c>
      <c r="D129" t="s">
        <v>31</v>
      </c>
      <c r="E129" t="str">
        <f>TRIM(PROPER(Raw_Data!C129))</f>
        <v>Grains &amp; Pulses</v>
      </c>
      <c r="F129" t="s">
        <v>646</v>
      </c>
      <c r="G129" t="s">
        <v>647</v>
      </c>
      <c r="H129" t="str">
        <f>TRIM(PROPER(Raw_Data!E129))</f>
        <v>Shufflester</v>
      </c>
      <c r="I129" s="4">
        <v>40</v>
      </c>
      <c r="J129">
        <v>38</v>
      </c>
      <c r="K129">
        <f t="shared" si="13"/>
        <v>36</v>
      </c>
      <c r="L129" t="s">
        <v>34</v>
      </c>
      <c r="M129" t="s">
        <v>525</v>
      </c>
      <c r="N129">
        <f>VALUE(SUBSTITUTE(Raw_Data!I129,"$",""))</f>
        <v>3.2</v>
      </c>
      <c r="O129" s="3">
        <v>45590</v>
      </c>
      <c r="P129" s="3">
        <v>45510</v>
      </c>
      <c r="Q129" s="3">
        <f>Raw_Data!L129</f>
        <v>46172</v>
      </c>
      <c r="R129" t="str">
        <f t="shared" ca="1" si="14"/>
        <v>Low</v>
      </c>
      <c r="S129" t="s">
        <v>648</v>
      </c>
      <c r="T129">
        <v>21</v>
      </c>
      <c r="U129">
        <f t="shared" si="15"/>
        <v>128</v>
      </c>
      <c r="V129" t="s">
        <v>53</v>
      </c>
      <c r="W129">
        <f t="shared" si="16"/>
        <v>128</v>
      </c>
      <c r="X129">
        <f t="shared" si="17"/>
        <v>67.2</v>
      </c>
      <c r="Y129" t="str">
        <f t="shared" si="18"/>
        <v>Slow Moving</v>
      </c>
      <c r="Z129" s="4">
        <f t="shared" ca="1" si="23"/>
        <v>143</v>
      </c>
      <c r="AA129" t="str">
        <f t="shared" ca="1" si="19"/>
        <v>Safe</v>
      </c>
      <c r="AB129" t="str">
        <f t="shared" si="20"/>
        <v>Sufficient</v>
      </c>
      <c r="AC129">
        <f t="shared" si="21"/>
        <v>115.2</v>
      </c>
      <c r="AD129" t="str">
        <f t="shared" ca="1" si="22"/>
        <v>Healthy</v>
      </c>
    </row>
    <row r="130" spans="1:30" x14ac:dyDescent="0.3">
      <c r="A130" t="str">
        <f>Raw_Data!A130</f>
        <v>84-075-7647</v>
      </c>
      <c r="B130" t="s">
        <v>650</v>
      </c>
      <c r="C130" t="str">
        <f>TRIM(PROPER(Raw_Data!B130))</f>
        <v>Canola Oil</v>
      </c>
      <c r="D130" t="s">
        <v>76</v>
      </c>
      <c r="E130" t="str">
        <f>TRIM(PROPER(Raw_Data!C130))</f>
        <v>Oils &amp; Fats</v>
      </c>
      <c r="F130" t="s">
        <v>651</v>
      </c>
      <c r="G130" t="s">
        <v>148</v>
      </c>
      <c r="H130" t="str">
        <f>TRIM(PROPER(Raw_Data!E130))</f>
        <v>Mydeo</v>
      </c>
      <c r="I130" s="4">
        <v>91</v>
      </c>
      <c r="J130">
        <v>82</v>
      </c>
      <c r="K130">
        <f t="shared" si="13"/>
        <v>73</v>
      </c>
      <c r="L130" t="s">
        <v>34</v>
      </c>
      <c r="M130" t="s">
        <v>264</v>
      </c>
      <c r="N130">
        <f>VALUE(SUBSTITUTE(Raw_Data!I130,"$",""))</f>
        <v>2.2999999999999998</v>
      </c>
      <c r="O130" s="3">
        <v>45409</v>
      </c>
      <c r="P130" s="3">
        <v>45586</v>
      </c>
      <c r="Q130" s="3">
        <f>Raw_Data!L130</f>
        <v>46310</v>
      </c>
      <c r="R130" t="str">
        <f t="shared" ca="1" si="14"/>
        <v>Low</v>
      </c>
      <c r="S130" t="s">
        <v>652</v>
      </c>
      <c r="T130">
        <v>43</v>
      </c>
      <c r="U130">
        <f t="shared" si="15"/>
        <v>209.29999999999998</v>
      </c>
      <c r="V130" t="s">
        <v>38</v>
      </c>
      <c r="W130">
        <f t="shared" si="16"/>
        <v>209.29999999999998</v>
      </c>
      <c r="X130">
        <f t="shared" si="17"/>
        <v>98.899999999999991</v>
      </c>
      <c r="Y130" t="str">
        <f t="shared" si="18"/>
        <v>Slow Moving</v>
      </c>
      <c r="Z130" s="4">
        <f t="shared" ref="Z130:Z161" ca="1" si="24">Q130-TODAY()</f>
        <v>281</v>
      </c>
      <c r="AA130" t="str">
        <f t="shared" ca="1" si="19"/>
        <v>Safe</v>
      </c>
      <c r="AB130" t="str">
        <f t="shared" si="20"/>
        <v>Sufficient</v>
      </c>
      <c r="AC130">
        <f t="shared" si="21"/>
        <v>167.89999999999998</v>
      </c>
      <c r="AD130" t="str">
        <f t="shared" ca="1" si="22"/>
        <v>Healthy</v>
      </c>
    </row>
    <row r="131" spans="1:30" x14ac:dyDescent="0.3">
      <c r="A131" t="str">
        <f>Raw_Data!A131</f>
        <v>88-602-8210</v>
      </c>
      <c r="B131" t="s">
        <v>654</v>
      </c>
      <c r="C131" t="str">
        <f>TRIM(PROPER(Raw_Data!B131))</f>
        <v>Avocado Oil</v>
      </c>
      <c r="D131" t="s">
        <v>76</v>
      </c>
      <c r="E131" t="str">
        <f>TRIM(PROPER(Raw_Data!C131))</f>
        <v>Oils &amp; Fats</v>
      </c>
      <c r="F131" t="s">
        <v>655</v>
      </c>
      <c r="G131" t="s">
        <v>656</v>
      </c>
      <c r="H131" t="str">
        <f>TRIM(PROPER(Raw_Data!E131))</f>
        <v>Skajo</v>
      </c>
      <c r="I131" s="4">
        <v>99</v>
      </c>
      <c r="J131">
        <v>96</v>
      </c>
      <c r="K131">
        <f t="shared" ref="K131:K194" si="25">MAX(0,(J131*2)-I131)</f>
        <v>93</v>
      </c>
      <c r="L131" t="s">
        <v>34</v>
      </c>
      <c r="M131" t="s">
        <v>484</v>
      </c>
      <c r="N131">
        <f>VALUE(SUBSTITUTE(Raw_Data!I131,"$",""))</f>
        <v>10</v>
      </c>
      <c r="O131" s="3">
        <v>45465</v>
      </c>
      <c r="P131" s="3">
        <v>45462</v>
      </c>
      <c r="Q131" s="3">
        <f>Raw_Data!L131</f>
        <v>45832</v>
      </c>
      <c r="R131" t="str">
        <f t="shared" ref="R131:R194" ca="1" si="26">IF(Q131&lt;TODAY(),"Expired",
    IF(Q131&lt;=TODAY()+30,"High",
        IF(Q131&lt;=TODAY()+90,"Medium","Low")
    )
)</f>
        <v>Expired</v>
      </c>
      <c r="S131" t="s">
        <v>657</v>
      </c>
      <c r="T131">
        <v>94</v>
      </c>
      <c r="U131">
        <f t="shared" ref="U131:U194" si="27">I131 * N131</f>
        <v>990</v>
      </c>
      <c r="V131" t="s">
        <v>53</v>
      </c>
      <c r="W131">
        <f t="shared" ref="W131:W194" si="28">I131 * N131</f>
        <v>990</v>
      </c>
      <c r="X131">
        <f t="shared" ref="X131:X194" si="29">T131 * N131</f>
        <v>940</v>
      </c>
      <c r="Y131" t="str">
        <f t="shared" ref="Y131:Y194" si="30">IF(T131=0,"No Sales",
IF(T131/I131&gt;=1,"Fast Moving","Slow Moving"))</f>
        <v>Slow Moving</v>
      </c>
      <c r="Z131" s="4">
        <f t="shared" ca="1" si="24"/>
        <v>-197</v>
      </c>
      <c r="AA131" t="str">
        <f t="shared" ref="AA131:AA194" ca="1" si="31">IF(Q131&lt;TODAY(),"Expired",
IF(Q131-TODAY()&lt;=7,"Critical",
IF(Q131-TODAY()&lt;=30,"Expiring Soon","Safe")))</f>
        <v>Expired</v>
      </c>
      <c r="AB131" t="str">
        <f t="shared" ref="AB131:AB194" si="32">IF(I131&lt;J131,"Low Stock","Sufficient")</f>
        <v>Sufficient</v>
      </c>
      <c r="AC131">
        <f t="shared" ref="AC131:AC194" si="33">K131 * N131</f>
        <v>930</v>
      </c>
      <c r="AD131" t="str">
        <f t="shared" ref="AD131:AD194" ca="1" si="34">IF(AND(AA131="Critical",AB131="Low Stock"),"High Risk",
IF(AA131="Expired","Loss",
IF(AA131="Expiring Soon","Discount Soon",
IF(AB131="Low Stock","Reorder Needed","Healthy"))))</f>
        <v>Loss</v>
      </c>
    </row>
    <row r="132" spans="1:30" x14ac:dyDescent="0.3">
      <c r="A132" t="str">
        <f>Raw_Data!A132</f>
        <v>04-542-3863</v>
      </c>
      <c r="B132" t="s">
        <v>132</v>
      </c>
      <c r="C132" t="str">
        <f>TRIM(PROPER(Raw_Data!B132))</f>
        <v>Bread Flour</v>
      </c>
      <c r="D132" t="s">
        <v>31</v>
      </c>
      <c r="E132" t="str">
        <f>TRIM(PROPER(Raw_Data!C132))</f>
        <v>Grains &amp; Pulses</v>
      </c>
      <c r="F132" t="s">
        <v>659</v>
      </c>
      <c r="G132" t="s">
        <v>660</v>
      </c>
      <c r="H132" t="str">
        <f>TRIM(PROPER(Raw_Data!E132))</f>
        <v>Eidel</v>
      </c>
      <c r="I132" s="4">
        <v>34</v>
      </c>
      <c r="J132">
        <v>46</v>
      </c>
      <c r="K132">
        <f t="shared" si="25"/>
        <v>58</v>
      </c>
      <c r="L132" t="s">
        <v>34</v>
      </c>
      <c r="M132" t="s">
        <v>58</v>
      </c>
      <c r="N132">
        <f>VALUE(SUBSTITUTE(Raw_Data!I132,"$",""))</f>
        <v>1.5</v>
      </c>
      <c r="O132" s="3">
        <v>45545</v>
      </c>
      <c r="P132" s="3">
        <v>45608</v>
      </c>
      <c r="Q132" s="3">
        <f>Raw_Data!L132</f>
        <v>46643</v>
      </c>
      <c r="R132" t="str">
        <f t="shared" ca="1" si="26"/>
        <v>Low</v>
      </c>
      <c r="S132" t="s">
        <v>661</v>
      </c>
      <c r="T132">
        <v>49</v>
      </c>
      <c r="U132">
        <f t="shared" si="27"/>
        <v>51</v>
      </c>
      <c r="V132" t="s">
        <v>53</v>
      </c>
      <c r="W132">
        <f t="shared" si="28"/>
        <v>51</v>
      </c>
      <c r="X132">
        <f t="shared" si="29"/>
        <v>73.5</v>
      </c>
      <c r="Y132" t="str">
        <f t="shared" si="30"/>
        <v>Fast Moving</v>
      </c>
      <c r="Z132" s="4">
        <f t="shared" ca="1" si="24"/>
        <v>614</v>
      </c>
      <c r="AA132" t="str">
        <f t="shared" ca="1" si="31"/>
        <v>Safe</v>
      </c>
      <c r="AB132" t="str">
        <f t="shared" si="32"/>
        <v>Low Stock</v>
      </c>
      <c r="AC132">
        <f t="shared" si="33"/>
        <v>87</v>
      </c>
      <c r="AD132" t="str">
        <f t="shared" ca="1" si="34"/>
        <v>Reorder Needed</v>
      </c>
    </row>
    <row r="133" spans="1:30" x14ac:dyDescent="0.3">
      <c r="A133" t="str">
        <f>Raw_Data!A133</f>
        <v>57-613-5779</v>
      </c>
      <c r="B133" t="s">
        <v>663</v>
      </c>
      <c r="C133" t="str">
        <f>TRIM(PROPER(Raw_Data!B133))</f>
        <v>Gouda Cheese</v>
      </c>
      <c r="D133" t="s">
        <v>83</v>
      </c>
      <c r="E133" t="str">
        <f>TRIM(PROPER(Raw_Data!C133))</f>
        <v>Dairy</v>
      </c>
      <c r="F133" t="s">
        <v>664</v>
      </c>
      <c r="G133" t="s">
        <v>665</v>
      </c>
      <c r="H133" t="str">
        <f>TRIM(PROPER(Raw_Data!E133))</f>
        <v>Thoughtblab</v>
      </c>
      <c r="I133" s="4">
        <v>100</v>
      </c>
      <c r="J133">
        <v>21</v>
      </c>
      <c r="K133">
        <f t="shared" si="25"/>
        <v>0</v>
      </c>
      <c r="L133" t="s">
        <v>50</v>
      </c>
      <c r="M133" t="s">
        <v>129</v>
      </c>
      <c r="N133">
        <f>VALUE(SUBSTITUTE(Raw_Data!I133,"$",""))</f>
        <v>7</v>
      </c>
      <c r="O133" s="3">
        <v>45462</v>
      </c>
      <c r="P133" s="3">
        <v>45599</v>
      </c>
      <c r="Q133" s="3">
        <f>Raw_Data!L133</f>
        <v>46477</v>
      </c>
      <c r="R133" t="str">
        <f t="shared" ca="1" si="26"/>
        <v>Low</v>
      </c>
      <c r="S133" t="s">
        <v>666</v>
      </c>
      <c r="T133">
        <v>20</v>
      </c>
      <c r="U133">
        <f t="shared" si="27"/>
        <v>700</v>
      </c>
      <c r="V133" t="s">
        <v>53</v>
      </c>
      <c r="W133">
        <f t="shared" si="28"/>
        <v>700</v>
      </c>
      <c r="X133">
        <f t="shared" si="29"/>
        <v>140</v>
      </c>
      <c r="Y133" t="str">
        <f t="shared" si="30"/>
        <v>Slow Moving</v>
      </c>
      <c r="Z133" s="4">
        <f t="shared" ca="1" si="24"/>
        <v>448</v>
      </c>
      <c r="AA133" t="str">
        <f t="shared" ca="1" si="31"/>
        <v>Safe</v>
      </c>
      <c r="AB133" t="str">
        <f t="shared" si="32"/>
        <v>Sufficient</v>
      </c>
      <c r="AC133">
        <f t="shared" si="33"/>
        <v>0</v>
      </c>
      <c r="AD133" t="str">
        <f t="shared" ca="1" si="34"/>
        <v>Healthy</v>
      </c>
    </row>
    <row r="134" spans="1:30" x14ac:dyDescent="0.3">
      <c r="A134" t="str">
        <f>Raw_Data!A134</f>
        <v>90-737-0044</v>
      </c>
      <c r="B134" t="s">
        <v>47</v>
      </c>
      <c r="C134" t="str">
        <f>TRIM(PROPER(Raw_Data!B134))</f>
        <v>Black Rice</v>
      </c>
      <c r="D134" t="s">
        <v>31</v>
      </c>
      <c r="E134" t="str">
        <f>TRIM(PROPER(Raw_Data!C134))</f>
        <v>Grains &amp; Pulses</v>
      </c>
      <c r="F134" t="s">
        <v>668</v>
      </c>
      <c r="G134" t="s">
        <v>669</v>
      </c>
      <c r="H134" t="str">
        <f>TRIM(PROPER(Raw_Data!E134))</f>
        <v>Bubblemix</v>
      </c>
      <c r="I134" s="4">
        <v>79</v>
      </c>
      <c r="J134">
        <v>98</v>
      </c>
      <c r="K134">
        <f t="shared" si="25"/>
        <v>117</v>
      </c>
      <c r="L134" t="s">
        <v>34</v>
      </c>
      <c r="M134" t="s">
        <v>51</v>
      </c>
      <c r="N134">
        <f>VALUE(SUBSTITUTE(Raw_Data!I134,"$",""))</f>
        <v>6</v>
      </c>
      <c r="O134" s="3">
        <v>45577</v>
      </c>
      <c r="P134" s="3">
        <v>45674</v>
      </c>
      <c r="Q134" s="3">
        <f>Raw_Data!L134</f>
        <v>46145</v>
      </c>
      <c r="R134" t="str">
        <f t="shared" ca="1" si="26"/>
        <v>Low</v>
      </c>
      <c r="S134" t="s">
        <v>670</v>
      </c>
      <c r="T134">
        <v>26</v>
      </c>
      <c r="U134">
        <f t="shared" si="27"/>
        <v>474</v>
      </c>
      <c r="V134" t="s">
        <v>53</v>
      </c>
      <c r="W134">
        <f t="shared" si="28"/>
        <v>474</v>
      </c>
      <c r="X134">
        <f t="shared" si="29"/>
        <v>156</v>
      </c>
      <c r="Y134" t="str">
        <f t="shared" si="30"/>
        <v>Slow Moving</v>
      </c>
      <c r="Z134" s="4">
        <f t="shared" ca="1" si="24"/>
        <v>116</v>
      </c>
      <c r="AA134" t="str">
        <f t="shared" ca="1" si="31"/>
        <v>Safe</v>
      </c>
      <c r="AB134" t="str">
        <f t="shared" si="32"/>
        <v>Low Stock</v>
      </c>
      <c r="AC134">
        <f t="shared" si="33"/>
        <v>702</v>
      </c>
      <c r="AD134" t="str">
        <f t="shared" ca="1" si="34"/>
        <v>Reorder Needed</v>
      </c>
    </row>
    <row r="135" spans="1:30" x14ac:dyDescent="0.3">
      <c r="A135" t="str">
        <f>Raw_Data!A135</f>
        <v>28-956-1320</v>
      </c>
      <c r="B135" t="s">
        <v>88</v>
      </c>
      <c r="C135" t="str">
        <f>TRIM(PROPER(Raw_Data!B135))</f>
        <v>Greek Yogurt</v>
      </c>
      <c r="D135" t="s">
        <v>83</v>
      </c>
      <c r="E135" t="str">
        <f>TRIM(PROPER(Raw_Data!C135))</f>
        <v>Dairy</v>
      </c>
      <c r="F135" t="s">
        <v>672</v>
      </c>
      <c r="G135" t="s">
        <v>665</v>
      </c>
      <c r="H135" t="str">
        <f>TRIM(PROPER(Raw_Data!E135))</f>
        <v>Thoughtblab</v>
      </c>
      <c r="I135" s="4">
        <v>62</v>
      </c>
      <c r="J135">
        <v>2</v>
      </c>
      <c r="K135">
        <f t="shared" si="25"/>
        <v>0</v>
      </c>
      <c r="L135" t="s">
        <v>50</v>
      </c>
      <c r="M135" t="s">
        <v>91</v>
      </c>
      <c r="N135">
        <f>VALUE(SUBSTITUTE(Raw_Data!I135,"$",""))</f>
        <v>3</v>
      </c>
      <c r="O135" s="3">
        <v>45435</v>
      </c>
      <c r="P135" s="3">
        <v>45583</v>
      </c>
      <c r="Q135" s="3">
        <f>Raw_Data!L135</f>
        <v>45917</v>
      </c>
      <c r="R135" t="str">
        <f t="shared" ca="1" si="26"/>
        <v>Expired</v>
      </c>
      <c r="S135" t="s">
        <v>673</v>
      </c>
      <c r="T135">
        <v>50</v>
      </c>
      <c r="U135">
        <f t="shared" si="27"/>
        <v>186</v>
      </c>
      <c r="V135" t="s">
        <v>38</v>
      </c>
      <c r="W135">
        <f t="shared" si="28"/>
        <v>186</v>
      </c>
      <c r="X135">
        <f t="shared" si="29"/>
        <v>150</v>
      </c>
      <c r="Y135" t="str">
        <f t="shared" si="30"/>
        <v>Slow Moving</v>
      </c>
      <c r="Z135" s="4">
        <f t="shared" ca="1" si="24"/>
        <v>-112</v>
      </c>
      <c r="AA135" t="str">
        <f t="shared" ca="1" si="31"/>
        <v>Expired</v>
      </c>
      <c r="AB135" t="str">
        <f t="shared" si="32"/>
        <v>Sufficient</v>
      </c>
      <c r="AC135">
        <f t="shared" si="33"/>
        <v>0</v>
      </c>
      <c r="AD135" t="str">
        <f t="shared" ca="1" si="34"/>
        <v>Loss</v>
      </c>
    </row>
    <row r="136" spans="1:30" x14ac:dyDescent="0.3">
      <c r="A136" t="str">
        <f>Raw_Data!A136</f>
        <v>87-791-5803</v>
      </c>
      <c r="B136" t="s">
        <v>675</v>
      </c>
      <c r="C136" t="str">
        <f>TRIM(PROPER(Raw_Data!B136))</f>
        <v>Tuna</v>
      </c>
      <c r="D136" t="s">
        <v>157</v>
      </c>
      <c r="E136" t="str">
        <f>TRIM(PROPER(Raw_Data!C136))</f>
        <v>Seafood</v>
      </c>
      <c r="F136" t="s">
        <v>676</v>
      </c>
      <c r="G136" t="s">
        <v>677</v>
      </c>
      <c r="H136" t="str">
        <f>TRIM(PROPER(Raw_Data!E136))</f>
        <v>Meemm</v>
      </c>
      <c r="I136" s="4">
        <v>25</v>
      </c>
      <c r="J136">
        <v>44</v>
      </c>
      <c r="K136">
        <f t="shared" si="25"/>
        <v>63</v>
      </c>
      <c r="L136" t="s">
        <v>50</v>
      </c>
      <c r="M136" t="s">
        <v>678</v>
      </c>
      <c r="N136">
        <f>VALUE(SUBSTITUTE(Raw_Data!I136,"$",""))</f>
        <v>18</v>
      </c>
      <c r="O136" s="3">
        <v>45389</v>
      </c>
      <c r="P136" s="3">
        <v>45538</v>
      </c>
      <c r="Q136" s="3">
        <f>Raw_Data!L136</f>
        <v>46460</v>
      </c>
      <c r="R136" t="str">
        <f t="shared" ca="1" si="26"/>
        <v>Low</v>
      </c>
      <c r="S136" t="s">
        <v>679</v>
      </c>
      <c r="T136">
        <v>36</v>
      </c>
      <c r="U136">
        <f t="shared" si="27"/>
        <v>450</v>
      </c>
      <c r="V136" t="s">
        <v>60</v>
      </c>
      <c r="W136">
        <f t="shared" si="28"/>
        <v>450</v>
      </c>
      <c r="X136">
        <f t="shared" si="29"/>
        <v>648</v>
      </c>
      <c r="Y136" t="str">
        <f t="shared" si="30"/>
        <v>Fast Moving</v>
      </c>
      <c r="Z136" s="4">
        <f t="shared" ca="1" si="24"/>
        <v>431</v>
      </c>
      <c r="AA136" t="str">
        <f t="shared" ca="1" si="31"/>
        <v>Safe</v>
      </c>
      <c r="AB136" t="str">
        <f t="shared" si="32"/>
        <v>Low Stock</v>
      </c>
      <c r="AC136">
        <f t="shared" si="33"/>
        <v>1134</v>
      </c>
      <c r="AD136" t="str">
        <f t="shared" ca="1" si="34"/>
        <v>Reorder Needed</v>
      </c>
    </row>
    <row r="137" spans="1:30" x14ac:dyDescent="0.3">
      <c r="A137" t="str">
        <f>Raw_Data!A137</f>
        <v>14-521-4167</v>
      </c>
      <c r="B137" t="s">
        <v>681</v>
      </c>
      <c r="C137" t="str">
        <f>TRIM(PROPER(Raw_Data!B137))</f>
        <v>Buttermilk</v>
      </c>
      <c r="D137" t="s">
        <v>83</v>
      </c>
      <c r="E137" t="str">
        <f>TRIM(PROPER(Raw_Data!C137))</f>
        <v>Dairy</v>
      </c>
      <c r="F137" t="s">
        <v>682</v>
      </c>
      <c r="G137" t="s">
        <v>49</v>
      </c>
      <c r="H137" t="str">
        <f>TRIM(PROPER(Raw_Data!E137))</f>
        <v>Vinder</v>
      </c>
      <c r="I137" s="4">
        <v>47</v>
      </c>
      <c r="J137">
        <v>2</v>
      </c>
      <c r="K137">
        <f t="shared" si="25"/>
        <v>0</v>
      </c>
      <c r="L137" t="s">
        <v>50</v>
      </c>
      <c r="M137" t="s">
        <v>79</v>
      </c>
      <c r="N137">
        <f>VALUE(SUBSTITUTE(Raw_Data!I137,"$",""))</f>
        <v>2.5</v>
      </c>
      <c r="O137" s="3">
        <v>45425</v>
      </c>
      <c r="P137" s="3">
        <v>45472</v>
      </c>
      <c r="Q137" s="3">
        <f>Raw_Data!L137</f>
        <v>45691</v>
      </c>
      <c r="R137" t="str">
        <f t="shared" ca="1" si="26"/>
        <v>Expired</v>
      </c>
      <c r="S137" t="s">
        <v>683</v>
      </c>
      <c r="T137">
        <v>48</v>
      </c>
      <c r="U137">
        <f t="shared" si="27"/>
        <v>117.5</v>
      </c>
      <c r="V137" t="s">
        <v>38</v>
      </c>
      <c r="W137">
        <f t="shared" si="28"/>
        <v>117.5</v>
      </c>
      <c r="X137">
        <f t="shared" si="29"/>
        <v>120</v>
      </c>
      <c r="Y137" t="str">
        <f t="shared" si="30"/>
        <v>Fast Moving</v>
      </c>
      <c r="Z137" s="4">
        <f t="shared" ca="1" si="24"/>
        <v>-338</v>
      </c>
      <c r="AA137" t="str">
        <f t="shared" ca="1" si="31"/>
        <v>Expired</v>
      </c>
      <c r="AB137" t="str">
        <f t="shared" si="32"/>
        <v>Sufficient</v>
      </c>
      <c r="AC137">
        <f t="shared" si="33"/>
        <v>0</v>
      </c>
      <c r="AD137" t="str">
        <f t="shared" ca="1" si="34"/>
        <v>Loss</v>
      </c>
    </row>
    <row r="138" spans="1:30" x14ac:dyDescent="0.3">
      <c r="A138" t="str">
        <f>Raw_Data!A138</f>
        <v>51-572-5497</v>
      </c>
      <c r="B138" t="s">
        <v>308</v>
      </c>
      <c r="C138" t="str">
        <f>TRIM(PROPER(Raw_Data!B138))</f>
        <v>Orange</v>
      </c>
      <c r="D138" t="s">
        <v>63</v>
      </c>
      <c r="E138" t="str">
        <f>TRIM(PROPER(Raw_Data!C138))</f>
        <v>Fruits &amp; Vegetables</v>
      </c>
      <c r="F138" t="s">
        <v>685</v>
      </c>
      <c r="G138" t="s">
        <v>686</v>
      </c>
      <c r="H138" t="str">
        <f>TRIM(PROPER(Raw_Data!E138))</f>
        <v>Kanoodle</v>
      </c>
      <c r="I138" s="4">
        <v>15</v>
      </c>
      <c r="J138">
        <v>44</v>
      </c>
      <c r="K138">
        <f t="shared" si="25"/>
        <v>73</v>
      </c>
      <c r="L138" t="s">
        <v>50</v>
      </c>
      <c r="M138" t="s">
        <v>91</v>
      </c>
      <c r="N138">
        <f>VALUE(SUBSTITUTE(Raw_Data!I138,"$",""))</f>
        <v>3</v>
      </c>
      <c r="O138" s="3">
        <v>45535</v>
      </c>
      <c r="P138" s="3">
        <v>45701</v>
      </c>
      <c r="Q138" s="3">
        <f>Raw_Data!L138</f>
        <v>46051</v>
      </c>
      <c r="R138" t="str">
        <f t="shared" ca="1" si="26"/>
        <v>High</v>
      </c>
      <c r="S138" t="s">
        <v>687</v>
      </c>
      <c r="T138">
        <v>56</v>
      </c>
      <c r="U138">
        <f t="shared" si="27"/>
        <v>45</v>
      </c>
      <c r="V138" t="s">
        <v>38</v>
      </c>
      <c r="W138">
        <f t="shared" si="28"/>
        <v>45</v>
      </c>
      <c r="X138">
        <f t="shared" si="29"/>
        <v>168</v>
      </c>
      <c r="Y138" t="str">
        <f t="shared" si="30"/>
        <v>Fast Moving</v>
      </c>
      <c r="Z138" s="4">
        <f t="shared" ca="1" si="24"/>
        <v>22</v>
      </c>
      <c r="AA138" t="str">
        <f t="shared" ca="1" si="31"/>
        <v>Expiring Soon</v>
      </c>
      <c r="AB138" t="str">
        <f t="shared" si="32"/>
        <v>Low Stock</v>
      </c>
      <c r="AC138">
        <f t="shared" si="33"/>
        <v>219</v>
      </c>
      <c r="AD138" t="str">
        <f t="shared" ca="1" si="34"/>
        <v>Discount Soon</v>
      </c>
    </row>
    <row r="139" spans="1:30" x14ac:dyDescent="0.3">
      <c r="A139" t="str">
        <f>Raw_Data!A139</f>
        <v>28-840-6096</v>
      </c>
      <c r="B139" t="s">
        <v>592</v>
      </c>
      <c r="C139" t="str">
        <f>TRIM(PROPER(Raw_Data!B139))</f>
        <v>Pomegranate</v>
      </c>
      <c r="D139" t="s">
        <v>63</v>
      </c>
      <c r="E139" t="str">
        <f>TRIM(PROPER(Raw_Data!C139))</f>
        <v>Fruits &amp; Vegetables</v>
      </c>
      <c r="F139" t="s">
        <v>689</v>
      </c>
      <c r="G139" t="s">
        <v>690</v>
      </c>
      <c r="H139" t="str">
        <f>TRIM(PROPER(Raw_Data!E139))</f>
        <v>Flipopia</v>
      </c>
      <c r="I139" s="4">
        <v>19</v>
      </c>
      <c r="J139">
        <v>65</v>
      </c>
      <c r="K139">
        <f t="shared" si="25"/>
        <v>111</v>
      </c>
      <c r="L139" t="s">
        <v>34</v>
      </c>
      <c r="M139" t="s">
        <v>51</v>
      </c>
      <c r="N139">
        <f>VALUE(SUBSTITUTE(Raw_Data!I139,"$",""))</f>
        <v>6</v>
      </c>
      <c r="O139" s="3">
        <v>45544</v>
      </c>
      <c r="P139" s="3">
        <v>45702</v>
      </c>
      <c r="Q139" s="3">
        <f>Raw_Data!L139</f>
        <v>46448</v>
      </c>
      <c r="R139" t="str">
        <f t="shared" ca="1" si="26"/>
        <v>Low</v>
      </c>
      <c r="S139" t="s">
        <v>691</v>
      </c>
      <c r="T139">
        <v>59</v>
      </c>
      <c r="U139">
        <f t="shared" si="27"/>
        <v>114</v>
      </c>
      <c r="V139" t="s">
        <v>38</v>
      </c>
      <c r="W139">
        <f t="shared" si="28"/>
        <v>114</v>
      </c>
      <c r="X139">
        <f t="shared" si="29"/>
        <v>354</v>
      </c>
      <c r="Y139" t="str">
        <f t="shared" si="30"/>
        <v>Fast Moving</v>
      </c>
      <c r="Z139" s="4">
        <f t="shared" ca="1" si="24"/>
        <v>419</v>
      </c>
      <c r="AA139" t="str">
        <f t="shared" ca="1" si="31"/>
        <v>Safe</v>
      </c>
      <c r="AB139" t="str">
        <f t="shared" si="32"/>
        <v>Low Stock</v>
      </c>
      <c r="AC139">
        <f t="shared" si="33"/>
        <v>666</v>
      </c>
      <c r="AD139" t="str">
        <f t="shared" ca="1" si="34"/>
        <v>Reorder Needed</v>
      </c>
    </row>
    <row r="140" spans="1:30" x14ac:dyDescent="0.3">
      <c r="A140" t="str">
        <f>Raw_Data!A140</f>
        <v>44-538-3366</v>
      </c>
      <c r="B140" t="s">
        <v>675</v>
      </c>
      <c r="C140" t="str">
        <f>TRIM(PROPER(Raw_Data!B140))</f>
        <v>Tuna</v>
      </c>
      <c r="D140" t="s">
        <v>157</v>
      </c>
      <c r="E140" t="str">
        <f>TRIM(PROPER(Raw_Data!C140))</f>
        <v>Seafood</v>
      </c>
      <c r="F140" t="s">
        <v>693</v>
      </c>
      <c r="G140" t="s">
        <v>694</v>
      </c>
      <c r="H140" t="str">
        <f>TRIM(PROPER(Raw_Data!E140))</f>
        <v>Realbridge</v>
      </c>
      <c r="I140" s="4">
        <v>58</v>
      </c>
      <c r="J140">
        <v>77</v>
      </c>
      <c r="K140">
        <f t="shared" si="25"/>
        <v>96</v>
      </c>
      <c r="L140" t="s">
        <v>50</v>
      </c>
      <c r="M140" t="s">
        <v>678</v>
      </c>
      <c r="N140">
        <f>VALUE(SUBSTITUTE(Raw_Data!I140,"$",""))</f>
        <v>18</v>
      </c>
      <c r="O140" s="3">
        <v>45605</v>
      </c>
      <c r="P140" s="3">
        <v>45399</v>
      </c>
      <c r="Q140" s="3">
        <f>Raw_Data!L140</f>
        <v>46386</v>
      </c>
      <c r="R140" t="str">
        <f t="shared" ca="1" si="26"/>
        <v>Low</v>
      </c>
      <c r="S140" t="s">
        <v>695</v>
      </c>
      <c r="T140">
        <v>25</v>
      </c>
      <c r="U140">
        <f t="shared" si="27"/>
        <v>1044</v>
      </c>
      <c r="V140" t="s">
        <v>38</v>
      </c>
      <c r="W140">
        <f t="shared" si="28"/>
        <v>1044</v>
      </c>
      <c r="X140">
        <f t="shared" si="29"/>
        <v>450</v>
      </c>
      <c r="Y140" t="str">
        <f t="shared" si="30"/>
        <v>Slow Moving</v>
      </c>
      <c r="Z140" s="4">
        <f t="shared" ca="1" si="24"/>
        <v>357</v>
      </c>
      <c r="AA140" t="str">
        <f t="shared" ca="1" si="31"/>
        <v>Safe</v>
      </c>
      <c r="AB140" t="str">
        <f t="shared" si="32"/>
        <v>Low Stock</v>
      </c>
      <c r="AC140">
        <f t="shared" si="33"/>
        <v>1728</v>
      </c>
      <c r="AD140" t="str">
        <f t="shared" ca="1" si="34"/>
        <v>Reorder Needed</v>
      </c>
    </row>
    <row r="141" spans="1:30" x14ac:dyDescent="0.3">
      <c r="A141" t="str">
        <f>Raw_Data!A141</f>
        <v>51-459-5630</v>
      </c>
      <c r="B141" t="s">
        <v>697</v>
      </c>
      <c r="C141" t="str">
        <f>TRIM(PROPER(Raw_Data!B141))</f>
        <v>Sour Cream</v>
      </c>
      <c r="D141" t="s">
        <v>83</v>
      </c>
      <c r="E141" t="str">
        <f>TRIM(PROPER(Raw_Data!C141))</f>
        <v>Dairy</v>
      </c>
      <c r="F141" t="s">
        <v>698</v>
      </c>
      <c r="G141" t="s">
        <v>699</v>
      </c>
      <c r="H141" t="str">
        <f>TRIM(PROPER(Raw_Data!E141))</f>
        <v>Skyvu</v>
      </c>
      <c r="I141" s="4">
        <v>11</v>
      </c>
      <c r="J141">
        <v>30</v>
      </c>
      <c r="K141">
        <f t="shared" si="25"/>
        <v>49</v>
      </c>
      <c r="L141" t="s">
        <v>34</v>
      </c>
      <c r="M141" t="s">
        <v>66</v>
      </c>
      <c r="N141">
        <f>VALUE(SUBSTITUTE(Raw_Data!I141,"$",""))</f>
        <v>4</v>
      </c>
      <c r="O141" s="3">
        <v>45330</v>
      </c>
      <c r="P141" s="3">
        <v>45564</v>
      </c>
      <c r="Q141" s="3">
        <f>Raw_Data!L141</f>
        <v>46215</v>
      </c>
      <c r="R141" t="str">
        <f t="shared" ca="1" si="26"/>
        <v>Low</v>
      </c>
      <c r="S141" t="s">
        <v>700</v>
      </c>
      <c r="T141">
        <v>84</v>
      </c>
      <c r="U141">
        <f t="shared" si="27"/>
        <v>44</v>
      </c>
      <c r="V141" t="s">
        <v>60</v>
      </c>
      <c r="W141">
        <f t="shared" si="28"/>
        <v>44</v>
      </c>
      <c r="X141">
        <f t="shared" si="29"/>
        <v>336</v>
      </c>
      <c r="Y141" t="str">
        <f t="shared" si="30"/>
        <v>Fast Moving</v>
      </c>
      <c r="Z141" s="4">
        <f t="shared" ca="1" si="24"/>
        <v>186</v>
      </c>
      <c r="AA141" t="str">
        <f t="shared" ca="1" si="31"/>
        <v>Safe</v>
      </c>
      <c r="AB141" t="str">
        <f t="shared" si="32"/>
        <v>Low Stock</v>
      </c>
      <c r="AC141">
        <f t="shared" si="33"/>
        <v>196</v>
      </c>
      <c r="AD141" t="str">
        <f t="shared" ca="1" si="34"/>
        <v>Reorder Needed</v>
      </c>
    </row>
    <row r="142" spans="1:30" x14ac:dyDescent="0.3">
      <c r="A142" t="str">
        <f>Raw_Data!A142</f>
        <v>02-655-3240</v>
      </c>
      <c r="B142" t="s">
        <v>515</v>
      </c>
      <c r="C142" t="str">
        <f>TRIM(PROPER(Raw_Data!B142))</f>
        <v>Rice Flour</v>
      </c>
      <c r="D142" t="s">
        <v>31</v>
      </c>
      <c r="E142" t="str">
        <f>TRIM(PROPER(Raw_Data!C142))</f>
        <v>Grains &amp; Pulses</v>
      </c>
      <c r="F142" t="s">
        <v>702</v>
      </c>
      <c r="G142" t="s">
        <v>703</v>
      </c>
      <c r="H142" t="str">
        <f>TRIM(PROPER(Raw_Data!E142))</f>
        <v>Jabberstorm</v>
      </c>
      <c r="I142" s="4">
        <v>99</v>
      </c>
      <c r="J142">
        <v>44</v>
      </c>
      <c r="K142">
        <f t="shared" si="25"/>
        <v>0</v>
      </c>
      <c r="L142" t="s">
        <v>50</v>
      </c>
      <c r="M142" t="s">
        <v>108</v>
      </c>
      <c r="N142">
        <f>VALUE(SUBSTITUTE(Raw_Data!I142,"$",""))</f>
        <v>2</v>
      </c>
      <c r="O142" s="3">
        <v>45590</v>
      </c>
      <c r="P142" s="3">
        <v>45433</v>
      </c>
      <c r="Q142" s="3">
        <f>Raw_Data!L142</f>
        <v>46403</v>
      </c>
      <c r="R142" t="str">
        <f t="shared" ca="1" si="26"/>
        <v>Low</v>
      </c>
      <c r="S142" t="s">
        <v>704</v>
      </c>
      <c r="T142">
        <v>36</v>
      </c>
      <c r="U142">
        <f t="shared" si="27"/>
        <v>198</v>
      </c>
      <c r="V142" t="s">
        <v>38</v>
      </c>
      <c r="W142">
        <f t="shared" si="28"/>
        <v>198</v>
      </c>
      <c r="X142">
        <f t="shared" si="29"/>
        <v>72</v>
      </c>
      <c r="Y142" t="str">
        <f t="shared" si="30"/>
        <v>Slow Moving</v>
      </c>
      <c r="Z142" s="4">
        <f t="shared" ca="1" si="24"/>
        <v>374</v>
      </c>
      <c r="AA142" t="str">
        <f t="shared" ca="1" si="31"/>
        <v>Safe</v>
      </c>
      <c r="AB142" t="str">
        <f t="shared" si="32"/>
        <v>Sufficient</v>
      </c>
      <c r="AC142">
        <f t="shared" si="33"/>
        <v>0</v>
      </c>
      <c r="AD142" t="str">
        <f t="shared" ca="1" si="34"/>
        <v>Healthy</v>
      </c>
    </row>
    <row r="143" spans="1:30" x14ac:dyDescent="0.3">
      <c r="A143" t="str">
        <f>Raw_Data!A143</f>
        <v>42-887-6557</v>
      </c>
      <c r="B143" t="s">
        <v>55</v>
      </c>
      <c r="C143" t="str">
        <f>TRIM(PROPER(Raw_Data!B143))</f>
        <v>Long Grain Rice</v>
      </c>
      <c r="D143" t="s">
        <v>31</v>
      </c>
      <c r="E143" t="str">
        <f>TRIM(PROPER(Raw_Data!C143))</f>
        <v>Grains &amp; Pulses</v>
      </c>
      <c r="F143" t="s">
        <v>706</v>
      </c>
      <c r="G143" t="s">
        <v>707</v>
      </c>
      <c r="H143" t="str">
        <f>TRIM(PROPER(Raw_Data!E143))</f>
        <v>Geba</v>
      </c>
      <c r="I143" s="4">
        <v>26</v>
      </c>
      <c r="J143">
        <v>82</v>
      </c>
      <c r="K143">
        <f t="shared" si="25"/>
        <v>138</v>
      </c>
      <c r="L143" t="s">
        <v>34</v>
      </c>
      <c r="M143" t="s">
        <v>58</v>
      </c>
      <c r="N143">
        <f>VALUE(SUBSTITUTE(Raw_Data!I143,"$",""))</f>
        <v>1.5</v>
      </c>
      <c r="O143" s="3">
        <v>45558</v>
      </c>
      <c r="P143" s="3">
        <v>45572</v>
      </c>
      <c r="Q143" s="3">
        <f>Raw_Data!L143</f>
        <v>46450</v>
      </c>
      <c r="R143" t="str">
        <f t="shared" ca="1" si="26"/>
        <v>Low</v>
      </c>
      <c r="S143" t="s">
        <v>708</v>
      </c>
      <c r="T143">
        <v>76</v>
      </c>
      <c r="U143">
        <f t="shared" si="27"/>
        <v>39</v>
      </c>
      <c r="V143" t="s">
        <v>60</v>
      </c>
      <c r="W143">
        <f t="shared" si="28"/>
        <v>39</v>
      </c>
      <c r="X143">
        <f t="shared" si="29"/>
        <v>114</v>
      </c>
      <c r="Y143" t="str">
        <f t="shared" si="30"/>
        <v>Fast Moving</v>
      </c>
      <c r="Z143" s="4">
        <f t="shared" ca="1" si="24"/>
        <v>421</v>
      </c>
      <c r="AA143" t="str">
        <f t="shared" ca="1" si="31"/>
        <v>Safe</v>
      </c>
      <c r="AB143" t="str">
        <f t="shared" si="32"/>
        <v>Low Stock</v>
      </c>
      <c r="AC143">
        <f t="shared" si="33"/>
        <v>207</v>
      </c>
      <c r="AD143" t="str">
        <f t="shared" ca="1" si="34"/>
        <v>Reorder Needed</v>
      </c>
    </row>
    <row r="144" spans="1:30" x14ac:dyDescent="0.3">
      <c r="A144" t="str">
        <f>Raw_Data!A144</f>
        <v>96-316-7600</v>
      </c>
      <c r="B144" t="s">
        <v>407</v>
      </c>
      <c r="C144" t="str">
        <f>TRIM(PROPER(Raw_Data!B144))</f>
        <v>Bell Pepper</v>
      </c>
      <c r="D144" t="s">
        <v>63</v>
      </c>
      <c r="E144" t="str">
        <f>TRIM(PROPER(Raw_Data!C144))</f>
        <v>Fruits &amp; Vegetables</v>
      </c>
      <c r="F144" t="s">
        <v>710</v>
      </c>
      <c r="G144" t="s">
        <v>238</v>
      </c>
      <c r="H144" t="str">
        <f>TRIM(PROPER(Raw_Data!E144))</f>
        <v>Linklinks</v>
      </c>
      <c r="I144" s="4">
        <v>70</v>
      </c>
      <c r="J144">
        <v>31</v>
      </c>
      <c r="K144">
        <f t="shared" si="25"/>
        <v>0</v>
      </c>
      <c r="L144" t="s">
        <v>50</v>
      </c>
      <c r="M144" t="s">
        <v>35</v>
      </c>
      <c r="N144">
        <f>VALUE(SUBSTITUTE(Raw_Data!I144,"$",""))</f>
        <v>4.5</v>
      </c>
      <c r="O144" s="3">
        <v>45504</v>
      </c>
      <c r="P144" s="3">
        <v>45500</v>
      </c>
      <c r="Q144" s="3">
        <f>Raw_Data!L144</f>
        <v>46651</v>
      </c>
      <c r="R144" t="str">
        <f t="shared" ca="1" si="26"/>
        <v>Low</v>
      </c>
      <c r="S144" t="s">
        <v>711</v>
      </c>
      <c r="T144">
        <v>23</v>
      </c>
      <c r="U144">
        <f t="shared" si="27"/>
        <v>315</v>
      </c>
      <c r="V144" t="s">
        <v>38</v>
      </c>
      <c r="W144">
        <f t="shared" si="28"/>
        <v>315</v>
      </c>
      <c r="X144">
        <f t="shared" si="29"/>
        <v>103.5</v>
      </c>
      <c r="Y144" t="str">
        <f t="shared" si="30"/>
        <v>Slow Moving</v>
      </c>
      <c r="Z144" s="4">
        <f t="shared" ca="1" si="24"/>
        <v>622</v>
      </c>
      <c r="AA144" t="str">
        <f t="shared" ca="1" si="31"/>
        <v>Safe</v>
      </c>
      <c r="AB144" t="str">
        <f t="shared" si="32"/>
        <v>Sufficient</v>
      </c>
      <c r="AC144">
        <f t="shared" si="33"/>
        <v>0</v>
      </c>
      <c r="AD144" t="str">
        <f t="shared" ca="1" si="34"/>
        <v>Healthy</v>
      </c>
    </row>
    <row r="145" spans="1:30" x14ac:dyDescent="0.3">
      <c r="A145" t="str">
        <f>Raw_Data!A145</f>
        <v>58-063-8633</v>
      </c>
      <c r="B145" t="s">
        <v>407</v>
      </c>
      <c r="C145" t="str">
        <f>TRIM(PROPER(Raw_Data!B145))</f>
        <v>Bell Pepper</v>
      </c>
      <c r="D145" t="s">
        <v>63</v>
      </c>
      <c r="E145" t="str">
        <f>TRIM(PROPER(Raw_Data!C145))</f>
        <v>Fruits &amp; Vegetables</v>
      </c>
      <c r="F145" t="s">
        <v>713</v>
      </c>
      <c r="G145" t="s">
        <v>714</v>
      </c>
      <c r="H145" t="str">
        <f>TRIM(PROPER(Raw_Data!E145))</f>
        <v>Skimia</v>
      </c>
      <c r="I145" s="4">
        <v>50</v>
      </c>
      <c r="J145">
        <v>3</v>
      </c>
      <c r="K145">
        <f t="shared" si="25"/>
        <v>0</v>
      </c>
      <c r="L145" t="s">
        <v>50</v>
      </c>
      <c r="M145" t="s">
        <v>35</v>
      </c>
      <c r="N145">
        <f>VALUE(SUBSTITUTE(Raw_Data!I145,"$",""))</f>
        <v>4.5</v>
      </c>
      <c r="O145" s="3">
        <v>45494</v>
      </c>
      <c r="P145" s="3">
        <v>45473</v>
      </c>
      <c r="Q145" s="3">
        <f>Raw_Data!L145</f>
        <v>45786</v>
      </c>
      <c r="R145" t="str">
        <f t="shared" ca="1" si="26"/>
        <v>Expired</v>
      </c>
      <c r="S145" t="s">
        <v>715</v>
      </c>
      <c r="T145">
        <v>69</v>
      </c>
      <c r="U145">
        <f t="shared" si="27"/>
        <v>225</v>
      </c>
      <c r="V145" t="s">
        <v>38</v>
      </c>
      <c r="W145">
        <f t="shared" si="28"/>
        <v>225</v>
      </c>
      <c r="X145">
        <f t="shared" si="29"/>
        <v>310.5</v>
      </c>
      <c r="Y145" t="str">
        <f t="shared" si="30"/>
        <v>Fast Moving</v>
      </c>
      <c r="Z145" s="4">
        <f t="shared" ca="1" si="24"/>
        <v>-243</v>
      </c>
      <c r="AA145" t="str">
        <f t="shared" ca="1" si="31"/>
        <v>Expired</v>
      </c>
      <c r="AB145" t="str">
        <f t="shared" si="32"/>
        <v>Sufficient</v>
      </c>
      <c r="AC145">
        <f t="shared" si="33"/>
        <v>0</v>
      </c>
      <c r="AD145" t="str">
        <f t="shared" ca="1" si="34"/>
        <v>Loss</v>
      </c>
    </row>
    <row r="146" spans="1:30" x14ac:dyDescent="0.3">
      <c r="A146" t="str">
        <f>Raw_Data!A146</f>
        <v>43-703-9939</v>
      </c>
      <c r="B146" t="s">
        <v>209</v>
      </c>
      <c r="C146" t="str">
        <f>TRIM(PROPER(Raw_Data!B146))</f>
        <v>Pineapple</v>
      </c>
      <c r="D146" t="s">
        <v>63</v>
      </c>
      <c r="E146" t="str">
        <f>TRIM(PROPER(Raw_Data!C146))</f>
        <v>Fruits &amp; Vegetables</v>
      </c>
      <c r="F146" t="s">
        <v>717</v>
      </c>
      <c r="G146" t="s">
        <v>669</v>
      </c>
      <c r="H146" t="str">
        <f>TRIM(PROPER(Raw_Data!E146))</f>
        <v>Bubblemix</v>
      </c>
      <c r="I146" s="4">
        <v>55</v>
      </c>
      <c r="J146">
        <v>91</v>
      </c>
      <c r="K146">
        <f t="shared" si="25"/>
        <v>127</v>
      </c>
      <c r="L146" t="s">
        <v>34</v>
      </c>
      <c r="M146" t="s">
        <v>212</v>
      </c>
      <c r="N146">
        <f>VALUE(SUBSTITUTE(Raw_Data!I146,"$",""))</f>
        <v>3.5</v>
      </c>
      <c r="O146" s="3">
        <v>45509</v>
      </c>
      <c r="P146" s="3">
        <v>45434</v>
      </c>
      <c r="Q146" s="3">
        <f>Raw_Data!L146</f>
        <v>46318</v>
      </c>
      <c r="R146" t="str">
        <f t="shared" ca="1" si="26"/>
        <v>Low</v>
      </c>
      <c r="S146" t="s">
        <v>718</v>
      </c>
      <c r="T146">
        <v>81</v>
      </c>
      <c r="U146">
        <f t="shared" si="27"/>
        <v>192.5</v>
      </c>
      <c r="V146" t="s">
        <v>60</v>
      </c>
      <c r="W146">
        <f t="shared" si="28"/>
        <v>192.5</v>
      </c>
      <c r="X146">
        <f t="shared" si="29"/>
        <v>283.5</v>
      </c>
      <c r="Y146" t="str">
        <f t="shared" si="30"/>
        <v>Fast Moving</v>
      </c>
      <c r="Z146" s="4">
        <f t="shared" ca="1" si="24"/>
        <v>289</v>
      </c>
      <c r="AA146" t="str">
        <f t="shared" ca="1" si="31"/>
        <v>Safe</v>
      </c>
      <c r="AB146" t="str">
        <f t="shared" si="32"/>
        <v>Low Stock</v>
      </c>
      <c r="AC146">
        <f t="shared" si="33"/>
        <v>444.5</v>
      </c>
      <c r="AD146" t="str">
        <f t="shared" ca="1" si="34"/>
        <v>Reorder Needed</v>
      </c>
    </row>
    <row r="147" spans="1:30" x14ac:dyDescent="0.3">
      <c r="A147" t="str">
        <f>Raw_Data!A147</f>
        <v>88-069-5486</v>
      </c>
      <c r="B147" t="s">
        <v>577</v>
      </c>
      <c r="C147" t="str">
        <f>TRIM(PROPER(Raw_Data!B147))</f>
        <v>Cod</v>
      </c>
      <c r="D147" t="s">
        <v>157</v>
      </c>
      <c r="E147" t="str">
        <f>TRIM(PROPER(Raw_Data!C147))</f>
        <v>Seafood</v>
      </c>
      <c r="F147" t="s">
        <v>720</v>
      </c>
      <c r="G147" t="s">
        <v>721</v>
      </c>
      <c r="H147" t="str">
        <f>TRIM(PROPER(Raw_Data!E147))</f>
        <v>Buzzshare</v>
      </c>
      <c r="I147" s="4">
        <v>31</v>
      </c>
      <c r="J147">
        <v>87</v>
      </c>
      <c r="K147">
        <f t="shared" si="25"/>
        <v>143</v>
      </c>
      <c r="L147" t="s">
        <v>34</v>
      </c>
      <c r="M147" t="s">
        <v>140</v>
      </c>
      <c r="N147">
        <f>VALUE(SUBSTITUTE(Raw_Data!I147,"$",""))</f>
        <v>8</v>
      </c>
      <c r="O147" s="3">
        <v>45435</v>
      </c>
      <c r="P147" s="3">
        <v>45486</v>
      </c>
      <c r="Q147" s="3">
        <f>Raw_Data!L147</f>
        <v>45661</v>
      </c>
      <c r="R147" t="str">
        <f t="shared" ca="1" si="26"/>
        <v>Expired</v>
      </c>
      <c r="S147" t="s">
        <v>722</v>
      </c>
      <c r="T147">
        <v>41</v>
      </c>
      <c r="U147">
        <f t="shared" si="27"/>
        <v>248</v>
      </c>
      <c r="V147" t="s">
        <v>60</v>
      </c>
      <c r="W147">
        <f t="shared" si="28"/>
        <v>248</v>
      </c>
      <c r="X147">
        <f t="shared" si="29"/>
        <v>328</v>
      </c>
      <c r="Y147" t="str">
        <f t="shared" si="30"/>
        <v>Fast Moving</v>
      </c>
      <c r="Z147" s="4">
        <f t="shared" ca="1" si="24"/>
        <v>-368</v>
      </c>
      <c r="AA147" t="str">
        <f t="shared" ca="1" si="31"/>
        <v>Expired</v>
      </c>
      <c r="AB147" t="str">
        <f t="shared" si="32"/>
        <v>Low Stock</v>
      </c>
      <c r="AC147">
        <f t="shared" si="33"/>
        <v>1144</v>
      </c>
      <c r="AD147" t="str">
        <f t="shared" ca="1" si="34"/>
        <v>Loss</v>
      </c>
    </row>
    <row r="148" spans="1:30" x14ac:dyDescent="0.3">
      <c r="A148" t="str">
        <f>Raw_Data!A148</f>
        <v>74-845-3299</v>
      </c>
      <c r="B148" t="s">
        <v>724</v>
      </c>
      <c r="C148" t="str">
        <f>TRIM(PROPER(Raw_Data!B148))</f>
        <v>Green Tea</v>
      </c>
      <c r="D148" t="s">
        <v>41</v>
      </c>
      <c r="E148" t="str">
        <f>TRIM(PROPER(Raw_Data!C148))</f>
        <v>Beverages</v>
      </c>
      <c r="F148" t="s">
        <v>725</v>
      </c>
      <c r="G148" t="s">
        <v>726</v>
      </c>
      <c r="H148" t="str">
        <f>TRIM(PROPER(Raw_Data!E148))</f>
        <v>Oyoyo</v>
      </c>
      <c r="I148" s="4">
        <v>63</v>
      </c>
      <c r="J148">
        <v>92</v>
      </c>
      <c r="K148">
        <f t="shared" si="25"/>
        <v>121</v>
      </c>
      <c r="L148" t="s">
        <v>34</v>
      </c>
      <c r="M148" t="s">
        <v>140</v>
      </c>
      <c r="N148">
        <f>VALUE(SUBSTITUTE(Raw_Data!I148,"$",""))</f>
        <v>8</v>
      </c>
      <c r="O148" s="3">
        <v>45522</v>
      </c>
      <c r="P148" s="3">
        <v>45993</v>
      </c>
      <c r="Q148" s="3">
        <f>Raw_Data!L148</f>
        <v>45758</v>
      </c>
      <c r="R148" t="str">
        <f t="shared" ca="1" si="26"/>
        <v>Expired</v>
      </c>
      <c r="S148" t="s">
        <v>727</v>
      </c>
      <c r="T148">
        <v>93</v>
      </c>
      <c r="U148">
        <f t="shared" si="27"/>
        <v>504</v>
      </c>
      <c r="V148" t="s">
        <v>60</v>
      </c>
      <c r="W148">
        <f t="shared" si="28"/>
        <v>504</v>
      </c>
      <c r="X148">
        <f t="shared" si="29"/>
        <v>744</v>
      </c>
      <c r="Y148" t="str">
        <f t="shared" si="30"/>
        <v>Fast Moving</v>
      </c>
      <c r="Z148" s="4">
        <f t="shared" ca="1" si="24"/>
        <v>-271</v>
      </c>
      <c r="AA148" t="str">
        <f t="shared" ca="1" si="31"/>
        <v>Expired</v>
      </c>
      <c r="AB148" t="str">
        <f t="shared" si="32"/>
        <v>Low Stock</v>
      </c>
      <c r="AC148">
        <f t="shared" si="33"/>
        <v>968</v>
      </c>
      <c r="AD148" t="str">
        <f t="shared" ca="1" si="34"/>
        <v>Loss</v>
      </c>
    </row>
    <row r="149" spans="1:30" x14ac:dyDescent="0.3">
      <c r="A149" t="str">
        <f>Raw_Data!A149</f>
        <v>81-605-6246</v>
      </c>
      <c r="B149" t="s">
        <v>338</v>
      </c>
      <c r="C149" t="str">
        <f>TRIM(PROPER(Raw_Data!B149))</f>
        <v>Sardines</v>
      </c>
      <c r="D149" t="s">
        <v>157</v>
      </c>
      <c r="E149" t="str">
        <f>TRIM(PROPER(Raw_Data!C149))</f>
        <v>Seafood</v>
      </c>
      <c r="F149" t="s">
        <v>729</v>
      </c>
      <c r="G149" t="s">
        <v>647</v>
      </c>
      <c r="H149" t="str">
        <f>TRIM(PROPER(Raw_Data!E149))</f>
        <v>Shufflester</v>
      </c>
      <c r="I149" s="4">
        <v>73</v>
      </c>
      <c r="J149">
        <v>31</v>
      </c>
      <c r="K149">
        <f t="shared" si="25"/>
        <v>0</v>
      </c>
      <c r="L149" t="s">
        <v>50</v>
      </c>
      <c r="M149" t="s">
        <v>51</v>
      </c>
      <c r="N149">
        <f>VALUE(SUBSTITUTE(Raw_Data!I149,"$",""))</f>
        <v>6</v>
      </c>
      <c r="O149" s="3">
        <v>45683</v>
      </c>
      <c r="P149" s="3">
        <v>45325</v>
      </c>
      <c r="Q149" s="3">
        <f>Raw_Data!L149</f>
        <v>45533</v>
      </c>
      <c r="R149" t="str">
        <f t="shared" ca="1" si="26"/>
        <v>Expired</v>
      </c>
      <c r="S149" t="s">
        <v>730</v>
      </c>
      <c r="T149">
        <v>22</v>
      </c>
      <c r="U149">
        <f t="shared" si="27"/>
        <v>438</v>
      </c>
      <c r="V149" t="s">
        <v>38</v>
      </c>
      <c r="W149">
        <f t="shared" si="28"/>
        <v>438</v>
      </c>
      <c r="X149">
        <f t="shared" si="29"/>
        <v>132</v>
      </c>
      <c r="Y149" t="str">
        <f t="shared" si="30"/>
        <v>Slow Moving</v>
      </c>
      <c r="Z149" s="4">
        <f t="shared" ca="1" si="24"/>
        <v>-496</v>
      </c>
      <c r="AA149" t="str">
        <f t="shared" ca="1" si="31"/>
        <v>Expired</v>
      </c>
      <c r="AB149" t="str">
        <f t="shared" si="32"/>
        <v>Sufficient</v>
      </c>
      <c r="AC149">
        <f t="shared" si="33"/>
        <v>0</v>
      </c>
      <c r="AD149" t="str">
        <f t="shared" ca="1" si="34"/>
        <v>Loss</v>
      </c>
    </row>
    <row r="150" spans="1:30" x14ac:dyDescent="0.3">
      <c r="A150" t="str">
        <f>Raw_Data!A150</f>
        <v>73-561-2867</v>
      </c>
      <c r="B150" t="s">
        <v>299</v>
      </c>
      <c r="C150" t="str">
        <f>TRIM(PROPER(Raw_Data!B150))</f>
        <v>Sourdough Bread</v>
      </c>
      <c r="D150" t="s">
        <v>112</v>
      </c>
      <c r="E150" t="str">
        <f>TRIM(PROPER(Raw_Data!C150))</f>
        <v>Bakery</v>
      </c>
      <c r="F150" t="s">
        <v>732</v>
      </c>
      <c r="G150" t="s">
        <v>567</v>
      </c>
      <c r="H150" t="str">
        <f>TRIM(PROPER(Raw_Data!E150))</f>
        <v>Eayo</v>
      </c>
      <c r="I150" s="4">
        <v>12</v>
      </c>
      <c r="J150">
        <v>86</v>
      </c>
      <c r="K150">
        <f t="shared" si="25"/>
        <v>160</v>
      </c>
      <c r="L150" t="s">
        <v>50</v>
      </c>
      <c r="M150" t="s">
        <v>66</v>
      </c>
      <c r="N150">
        <f>VALUE(SUBSTITUTE(Raw_Data!I150,"$",""))</f>
        <v>4</v>
      </c>
      <c r="O150" s="3">
        <v>45575</v>
      </c>
      <c r="P150" s="3">
        <v>45472</v>
      </c>
      <c r="Q150" s="3">
        <f>Raw_Data!L150</f>
        <v>45995</v>
      </c>
      <c r="R150" t="str">
        <f t="shared" ca="1" si="26"/>
        <v>Expired</v>
      </c>
      <c r="S150" t="s">
        <v>733</v>
      </c>
      <c r="T150">
        <v>75</v>
      </c>
      <c r="U150">
        <f t="shared" si="27"/>
        <v>48</v>
      </c>
      <c r="V150" t="s">
        <v>38</v>
      </c>
      <c r="W150">
        <f t="shared" si="28"/>
        <v>48</v>
      </c>
      <c r="X150">
        <f t="shared" si="29"/>
        <v>300</v>
      </c>
      <c r="Y150" t="str">
        <f t="shared" si="30"/>
        <v>Fast Moving</v>
      </c>
      <c r="Z150" s="4">
        <f t="shared" ca="1" si="24"/>
        <v>-34</v>
      </c>
      <c r="AA150" t="str">
        <f t="shared" ca="1" si="31"/>
        <v>Expired</v>
      </c>
      <c r="AB150" t="str">
        <f t="shared" si="32"/>
        <v>Low Stock</v>
      </c>
      <c r="AC150">
        <f t="shared" si="33"/>
        <v>640</v>
      </c>
      <c r="AD150" t="str">
        <f t="shared" ca="1" si="34"/>
        <v>Loss</v>
      </c>
    </row>
    <row r="151" spans="1:30" x14ac:dyDescent="0.3">
      <c r="A151" t="str">
        <f>Raw_Data!A151</f>
        <v>19-967-0632</v>
      </c>
      <c r="B151" t="s">
        <v>251</v>
      </c>
      <c r="C151" t="str">
        <f>TRIM(PROPER(Raw_Data!B151))</f>
        <v>Short Grain Rice</v>
      </c>
      <c r="D151" t="s">
        <v>31</v>
      </c>
      <c r="E151" t="str">
        <f>TRIM(PROPER(Raw_Data!C151))</f>
        <v>Grains &amp; Pulses</v>
      </c>
      <c r="F151" t="s">
        <v>735</v>
      </c>
      <c r="G151" t="s">
        <v>736</v>
      </c>
      <c r="H151" t="str">
        <f>TRIM(PROPER(Raw_Data!E151))</f>
        <v>Yombu</v>
      </c>
      <c r="I151" s="4">
        <v>53</v>
      </c>
      <c r="J151">
        <v>86</v>
      </c>
      <c r="K151">
        <f t="shared" si="25"/>
        <v>119</v>
      </c>
      <c r="L151" t="s">
        <v>34</v>
      </c>
      <c r="M151" t="s">
        <v>91</v>
      </c>
      <c r="N151">
        <f>VALUE(SUBSTITUTE(Raw_Data!I151,"$",""))</f>
        <v>3</v>
      </c>
      <c r="O151" s="3">
        <v>45518</v>
      </c>
      <c r="P151" s="3">
        <v>45749</v>
      </c>
      <c r="Q151" s="3">
        <f>Raw_Data!L151</f>
        <v>45823</v>
      </c>
      <c r="R151" t="str">
        <f t="shared" ca="1" si="26"/>
        <v>Expired</v>
      </c>
      <c r="S151" t="s">
        <v>737</v>
      </c>
      <c r="T151">
        <v>44</v>
      </c>
      <c r="U151">
        <f t="shared" si="27"/>
        <v>159</v>
      </c>
      <c r="V151" t="s">
        <v>38</v>
      </c>
      <c r="W151">
        <f t="shared" si="28"/>
        <v>159</v>
      </c>
      <c r="X151">
        <f t="shared" si="29"/>
        <v>132</v>
      </c>
      <c r="Y151" t="str">
        <f t="shared" si="30"/>
        <v>Slow Moving</v>
      </c>
      <c r="Z151" s="4">
        <f t="shared" ca="1" si="24"/>
        <v>-206</v>
      </c>
      <c r="AA151" t="str">
        <f t="shared" ca="1" si="31"/>
        <v>Expired</v>
      </c>
      <c r="AB151" t="str">
        <f t="shared" si="32"/>
        <v>Low Stock</v>
      </c>
      <c r="AC151">
        <f t="shared" si="33"/>
        <v>357</v>
      </c>
      <c r="AD151" t="str">
        <f t="shared" ca="1" si="34"/>
        <v>Loss</v>
      </c>
    </row>
    <row r="152" spans="1:30" x14ac:dyDescent="0.3">
      <c r="A152" t="str">
        <f>Raw_Data!A152</f>
        <v>23-070-2433</v>
      </c>
      <c r="B152" t="s">
        <v>739</v>
      </c>
      <c r="C152" t="str">
        <f>TRIM(PROPER(Raw_Data!B152))</f>
        <v>Powdered Sugar</v>
      </c>
      <c r="D152" t="s">
        <v>31</v>
      </c>
      <c r="E152" t="str">
        <f>TRIM(PROPER(Raw_Data!C152))</f>
        <v>Grains &amp; Pulses</v>
      </c>
      <c r="F152" t="s">
        <v>740</v>
      </c>
      <c r="G152" t="s">
        <v>741</v>
      </c>
      <c r="H152" t="str">
        <f>TRIM(PROPER(Raw_Data!E152))</f>
        <v>Meeveo</v>
      </c>
      <c r="I152" s="4">
        <v>68</v>
      </c>
      <c r="J152">
        <v>7</v>
      </c>
      <c r="K152">
        <f t="shared" si="25"/>
        <v>0</v>
      </c>
      <c r="L152" t="s">
        <v>50</v>
      </c>
      <c r="M152" t="s">
        <v>79</v>
      </c>
      <c r="N152">
        <f>VALUE(SUBSTITUTE(Raw_Data!I152,"$",""))</f>
        <v>2.5</v>
      </c>
      <c r="O152" s="3">
        <v>45512</v>
      </c>
      <c r="P152" s="3">
        <v>45600</v>
      </c>
      <c r="Q152" s="3">
        <f>Raw_Data!L152</f>
        <v>46644</v>
      </c>
      <c r="R152" t="str">
        <f t="shared" ca="1" si="26"/>
        <v>Low</v>
      </c>
      <c r="S152" t="s">
        <v>742</v>
      </c>
      <c r="T152">
        <v>69</v>
      </c>
      <c r="U152">
        <f t="shared" si="27"/>
        <v>170</v>
      </c>
      <c r="V152" t="s">
        <v>38</v>
      </c>
      <c r="W152">
        <f t="shared" si="28"/>
        <v>170</v>
      </c>
      <c r="X152">
        <f t="shared" si="29"/>
        <v>172.5</v>
      </c>
      <c r="Y152" t="str">
        <f t="shared" si="30"/>
        <v>Fast Moving</v>
      </c>
      <c r="Z152" s="4">
        <f t="shared" ca="1" si="24"/>
        <v>615</v>
      </c>
      <c r="AA152" t="str">
        <f t="shared" ca="1" si="31"/>
        <v>Safe</v>
      </c>
      <c r="AB152" t="str">
        <f t="shared" si="32"/>
        <v>Sufficient</v>
      </c>
      <c r="AC152">
        <f t="shared" si="33"/>
        <v>0</v>
      </c>
      <c r="AD152" t="str">
        <f t="shared" ca="1" si="34"/>
        <v>Healthy</v>
      </c>
    </row>
    <row r="153" spans="1:30" x14ac:dyDescent="0.3">
      <c r="A153" t="str">
        <f>Raw_Data!A153</f>
        <v>27-262-2437</v>
      </c>
      <c r="B153" t="s">
        <v>137</v>
      </c>
      <c r="C153" t="str">
        <f>TRIM(PROPER(Raw_Data!B153))</f>
        <v>Swiss Cheese</v>
      </c>
      <c r="D153" t="s">
        <v>83</v>
      </c>
      <c r="E153" t="str">
        <f>TRIM(PROPER(Raw_Data!C153))</f>
        <v>Dairy</v>
      </c>
      <c r="F153" t="s">
        <v>744</v>
      </c>
      <c r="G153" t="s">
        <v>745</v>
      </c>
      <c r="H153" t="str">
        <f>TRIM(PROPER(Raw_Data!E153))</f>
        <v>Skidoo</v>
      </c>
      <c r="I153" s="4">
        <v>80</v>
      </c>
      <c r="J153">
        <v>9</v>
      </c>
      <c r="K153">
        <f t="shared" si="25"/>
        <v>0</v>
      </c>
      <c r="L153" t="s">
        <v>50</v>
      </c>
      <c r="M153" t="s">
        <v>746</v>
      </c>
      <c r="N153">
        <f>VALUE(SUBSTITUTE(Raw_Data!I153,"$",""))</f>
        <v>8.1</v>
      </c>
      <c r="O153" s="3">
        <v>45530</v>
      </c>
      <c r="P153" s="3">
        <v>45616</v>
      </c>
      <c r="Q153" s="3">
        <f>Raw_Data!L153</f>
        <v>46318</v>
      </c>
      <c r="R153" t="str">
        <f t="shared" ca="1" si="26"/>
        <v>Low</v>
      </c>
      <c r="S153" t="s">
        <v>747</v>
      </c>
      <c r="T153">
        <v>54</v>
      </c>
      <c r="U153">
        <f t="shared" si="27"/>
        <v>648</v>
      </c>
      <c r="V153" t="s">
        <v>60</v>
      </c>
      <c r="W153">
        <f t="shared" si="28"/>
        <v>648</v>
      </c>
      <c r="X153">
        <f t="shared" si="29"/>
        <v>437.4</v>
      </c>
      <c r="Y153" t="str">
        <f t="shared" si="30"/>
        <v>Slow Moving</v>
      </c>
      <c r="Z153" s="4">
        <f t="shared" ca="1" si="24"/>
        <v>289</v>
      </c>
      <c r="AA153" t="str">
        <f t="shared" ca="1" si="31"/>
        <v>Safe</v>
      </c>
      <c r="AB153" t="str">
        <f t="shared" si="32"/>
        <v>Sufficient</v>
      </c>
      <c r="AC153">
        <f t="shared" si="33"/>
        <v>0</v>
      </c>
      <c r="AD153" t="str">
        <f t="shared" ca="1" si="34"/>
        <v>Healthy</v>
      </c>
    </row>
    <row r="154" spans="1:30" x14ac:dyDescent="0.3">
      <c r="A154" t="str">
        <f>Raw_Data!A154</f>
        <v>39-479-5147</v>
      </c>
      <c r="B154" t="s">
        <v>675</v>
      </c>
      <c r="C154" t="str">
        <f>TRIM(PROPER(Raw_Data!B154))</f>
        <v>Tuna</v>
      </c>
      <c r="D154" t="s">
        <v>157</v>
      </c>
      <c r="E154" t="str">
        <f>TRIM(PROPER(Raw_Data!C154))</f>
        <v>Seafood</v>
      </c>
      <c r="F154" t="s">
        <v>749</v>
      </c>
      <c r="G154" t="s">
        <v>750</v>
      </c>
      <c r="H154" t="str">
        <f>TRIM(PROPER(Raw_Data!E154))</f>
        <v>Meedoo</v>
      </c>
      <c r="I154" s="4">
        <v>92</v>
      </c>
      <c r="J154">
        <v>68</v>
      </c>
      <c r="K154">
        <f t="shared" si="25"/>
        <v>44</v>
      </c>
      <c r="L154" t="s">
        <v>50</v>
      </c>
      <c r="M154" t="s">
        <v>678</v>
      </c>
      <c r="N154">
        <f>VALUE(SUBSTITUTE(Raw_Data!I154,"$",""))</f>
        <v>18</v>
      </c>
      <c r="O154" s="3">
        <v>45650</v>
      </c>
      <c r="P154" s="3">
        <v>45522</v>
      </c>
      <c r="Q154" s="3">
        <f>Raw_Data!L154</f>
        <v>46018</v>
      </c>
      <c r="R154" t="str">
        <f t="shared" ca="1" si="26"/>
        <v>Expired</v>
      </c>
      <c r="S154" t="s">
        <v>751</v>
      </c>
      <c r="T154">
        <v>40</v>
      </c>
      <c r="U154">
        <f t="shared" si="27"/>
        <v>1656</v>
      </c>
      <c r="V154" t="s">
        <v>38</v>
      </c>
      <c r="W154">
        <f t="shared" si="28"/>
        <v>1656</v>
      </c>
      <c r="X154">
        <f t="shared" si="29"/>
        <v>720</v>
      </c>
      <c r="Y154" t="str">
        <f t="shared" si="30"/>
        <v>Slow Moving</v>
      </c>
      <c r="Z154" s="4">
        <f t="shared" ca="1" si="24"/>
        <v>-11</v>
      </c>
      <c r="AA154" t="str">
        <f t="shared" ca="1" si="31"/>
        <v>Expired</v>
      </c>
      <c r="AB154" t="str">
        <f t="shared" si="32"/>
        <v>Sufficient</v>
      </c>
      <c r="AC154">
        <f t="shared" si="33"/>
        <v>792</v>
      </c>
      <c r="AD154" t="str">
        <f t="shared" ca="1" si="34"/>
        <v>Loss</v>
      </c>
    </row>
    <row r="155" spans="1:30" x14ac:dyDescent="0.3">
      <c r="A155" t="str">
        <f>Raw_Data!A155</f>
        <v>71-085-4290</v>
      </c>
      <c r="B155" t="s">
        <v>204</v>
      </c>
      <c r="C155" t="str">
        <f>TRIM(PROPER(Raw_Data!B155))</f>
        <v>Cucumber</v>
      </c>
      <c r="D155" t="s">
        <v>63</v>
      </c>
      <c r="E155" t="str">
        <f>TRIM(PROPER(Raw_Data!C155))</f>
        <v>Fruits &amp; Vegetables</v>
      </c>
      <c r="F155" t="s">
        <v>753</v>
      </c>
      <c r="G155" t="s">
        <v>395</v>
      </c>
      <c r="H155" t="str">
        <f>TRIM(PROPER(Raw_Data!E155))</f>
        <v>Eire</v>
      </c>
      <c r="I155" s="4">
        <v>31</v>
      </c>
      <c r="J155">
        <v>98</v>
      </c>
      <c r="K155">
        <f t="shared" si="25"/>
        <v>165</v>
      </c>
      <c r="L155" t="s">
        <v>34</v>
      </c>
      <c r="M155" t="s">
        <v>380</v>
      </c>
      <c r="N155">
        <f>VALUE(SUBSTITUTE(Raw_Data!I155,"$",""))</f>
        <v>1.8</v>
      </c>
      <c r="O155" s="3">
        <v>45530</v>
      </c>
      <c r="P155" s="3">
        <v>45483</v>
      </c>
      <c r="Q155" s="3">
        <f>Raw_Data!L155</f>
        <v>46827</v>
      </c>
      <c r="R155" t="str">
        <f t="shared" ca="1" si="26"/>
        <v>Low</v>
      </c>
      <c r="S155" t="s">
        <v>754</v>
      </c>
      <c r="T155">
        <v>91</v>
      </c>
      <c r="U155">
        <f t="shared" si="27"/>
        <v>55.800000000000004</v>
      </c>
      <c r="V155" t="s">
        <v>60</v>
      </c>
      <c r="W155">
        <f t="shared" si="28"/>
        <v>55.800000000000004</v>
      </c>
      <c r="X155">
        <f t="shared" si="29"/>
        <v>163.80000000000001</v>
      </c>
      <c r="Y155" t="str">
        <f t="shared" si="30"/>
        <v>Fast Moving</v>
      </c>
      <c r="Z155" s="4">
        <f t="shared" ca="1" si="24"/>
        <v>798</v>
      </c>
      <c r="AA155" t="str">
        <f t="shared" ca="1" si="31"/>
        <v>Safe</v>
      </c>
      <c r="AB155" t="str">
        <f t="shared" si="32"/>
        <v>Low Stock</v>
      </c>
      <c r="AC155">
        <f t="shared" si="33"/>
        <v>297</v>
      </c>
      <c r="AD155" t="str">
        <f t="shared" ca="1" si="34"/>
        <v>Reorder Needed</v>
      </c>
    </row>
    <row r="156" spans="1:30" x14ac:dyDescent="0.3">
      <c r="A156" t="str">
        <f>Raw_Data!A156</f>
        <v>48-957-6116</v>
      </c>
      <c r="B156" t="s">
        <v>393</v>
      </c>
      <c r="C156" t="str">
        <f>TRIM(PROPER(Raw_Data!B156))</f>
        <v>Eggplant</v>
      </c>
      <c r="D156" t="s">
        <v>63</v>
      </c>
      <c r="E156" t="str">
        <f>TRIM(PROPER(Raw_Data!C156))</f>
        <v>Fruits &amp; Vegetables</v>
      </c>
      <c r="F156" t="s">
        <v>756</v>
      </c>
      <c r="G156" t="s">
        <v>65</v>
      </c>
      <c r="H156" t="str">
        <f>TRIM(PROPER(Raw_Data!E156))</f>
        <v>Topicstorm</v>
      </c>
      <c r="I156" s="4">
        <v>31</v>
      </c>
      <c r="J156">
        <v>44</v>
      </c>
      <c r="K156">
        <f t="shared" si="25"/>
        <v>57</v>
      </c>
      <c r="L156" t="s">
        <v>34</v>
      </c>
      <c r="M156" t="s">
        <v>91</v>
      </c>
      <c r="N156">
        <f>VALUE(SUBSTITUTE(Raw_Data!I156,"$",""))</f>
        <v>3</v>
      </c>
      <c r="O156" s="3">
        <v>45442</v>
      </c>
      <c r="P156" s="3">
        <v>45428</v>
      </c>
      <c r="Q156" s="3">
        <f>Raw_Data!L156</f>
        <v>45880</v>
      </c>
      <c r="R156" t="str">
        <f t="shared" ca="1" si="26"/>
        <v>Expired</v>
      </c>
      <c r="S156" t="s">
        <v>757</v>
      </c>
      <c r="T156">
        <v>46</v>
      </c>
      <c r="U156">
        <f t="shared" si="27"/>
        <v>93</v>
      </c>
      <c r="V156" t="s">
        <v>38</v>
      </c>
      <c r="W156">
        <f t="shared" si="28"/>
        <v>93</v>
      </c>
      <c r="X156">
        <f t="shared" si="29"/>
        <v>138</v>
      </c>
      <c r="Y156" t="str">
        <f t="shared" si="30"/>
        <v>Fast Moving</v>
      </c>
      <c r="Z156" s="4">
        <f t="shared" ca="1" si="24"/>
        <v>-149</v>
      </c>
      <c r="AA156" t="str">
        <f t="shared" ca="1" si="31"/>
        <v>Expired</v>
      </c>
      <c r="AB156" t="str">
        <f t="shared" si="32"/>
        <v>Low Stock</v>
      </c>
      <c r="AC156">
        <f t="shared" si="33"/>
        <v>171</v>
      </c>
      <c r="AD156" t="str">
        <f t="shared" ca="1" si="34"/>
        <v>Loss</v>
      </c>
    </row>
    <row r="157" spans="1:30" x14ac:dyDescent="0.3">
      <c r="A157" t="str">
        <f>Raw_Data!A157</f>
        <v>83-917-7384</v>
      </c>
      <c r="B157" t="s">
        <v>505</v>
      </c>
      <c r="C157" t="str">
        <f>TRIM(PROPER(Raw_Data!B157))</f>
        <v>Garlic</v>
      </c>
      <c r="D157" t="s">
        <v>63</v>
      </c>
      <c r="E157" t="str">
        <f>TRIM(PROPER(Raw_Data!C157))</f>
        <v>Fruits &amp; Vegetables</v>
      </c>
      <c r="F157" t="s">
        <v>759</v>
      </c>
      <c r="G157" t="s">
        <v>760</v>
      </c>
      <c r="H157" t="str">
        <f>TRIM(PROPER(Raw_Data!E157))</f>
        <v>Tavu</v>
      </c>
      <c r="I157" s="4">
        <v>76</v>
      </c>
      <c r="J157">
        <v>97</v>
      </c>
      <c r="K157">
        <f t="shared" si="25"/>
        <v>118</v>
      </c>
      <c r="L157" t="s">
        <v>34</v>
      </c>
      <c r="M157" t="s">
        <v>129</v>
      </c>
      <c r="N157">
        <f>VALUE(SUBSTITUTE(Raw_Data!I157,"$",""))</f>
        <v>7</v>
      </c>
      <c r="O157" s="3">
        <v>45378</v>
      </c>
      <c r="P157" s="3">
        <v>45528</v>
      </c>
      <c r="Q157" s="3">
        <f>Raw_Data!L157</f>
        <v>45979</v>
      </c>
      <c r="R157" t="str">
        <f t="shared" ca="1" si="26"/>
        <v>Expired</v>
      </c>
      <c r="S157" t="s">
        <v>761</v>
      </c>
      <c r="T157">
        <v>52</v>
      </c>
      <c r="U157">
        <f t="shared" si="27"/>
        <v>532</v>
      </c>
      <c r="V157" t="s">
        <v>38</v>
      </c>
      <c r="W157">
        <f t="shared" si="28"/>
        <v>532</v>
      </c>
      <c r="X157">
        <f t="shared" si="29"/>
        <v>364</v>
      </c>
      <c r="Y157" t="str">
        <f t="shared" si="30"/>
        <v>Slow Moving</v>
      </c>
      <c r="Z157" s="4">
        <f t="shared" ca="1" si="24"/>
        <v>-50</v>
      </c>
      <c r="AA157" t="str">
        <f t="shared" ca="1" si="31"/>
        <v>Expired</v>
      </c>
      <c r="AB157" t="str">
        <f t="shared" si="32"/>
        <v>Low Stock</v>
      </c>
      <c r="AC157">
        <f t="shared" si="33"/>
        <v>826</v>
      </c>
      <c r="AD157" t="str">
        <f t="shared" ca="1" si="34"/>
        <v>Loss</v>
      </c>
    </row>
    <row r="158" spans="1:30" x14ac:dyDescent="0.3">
      <c r="A158" t="str">
        <f>Raw_Data!A158</f>
        <v>26-031-8070</v>
      </c>
      <c r="B158" t="s">
        <v>763</v>
      </c>
      <c r="C158" t="str">
        <f>TRIM(PROPER(Raw_Data!B158))</f>
        <v>Vegetable Oil</v>
      </c>
      <c r="D158" t="s">
        <v>76</v>
      </c>
      <c r="E158" t="str">
        <f>TRIM(PROPER(Raw_Data!C158))</f>
        <v>Oils &amp; Fats</v>
      </c>
      <c r="F158" t="s">
        <v>764</v>
      </c>
      <c r="G158" t="s">
        <v>765</v>
      </c>
      <c r="H158" t="str">
        <f>TRIM(PROPER(Raw_Data!E158))</f>
        <v>Trudeo</v>
      </c>
      <c r="I158" s="4">
        <v>57</v>
      </c>
      <c r="J158">
        <v>99</v>
      </c>
      <c r="K158">
        <f t="shared" si="25"/>
        <v>141</v>
      </c>
      <c r="L158" t="s">
        <v>34</v>
      </c>
      <c r="M158" t="s">
        <v>108</v>
      </c>
      <c r="N158">
        <f>VALUE(SUBSTITUTE(Raw_Data!I158,"$",""))</f>
        <v>2</v>
      </c>
      <c r="O158" s="3">
        <v>45498</v>
      </c>
      <c r="P158" s="3">
        <v>45437</v>
      </c>
      <c r="Q158" s="3">
        <f>Raw_Data!L158</f>
        <v>45605</v>
      </c>
      <c r="R158" t="str">
        <f t="shared" ca="1" si="26"/>
        <v>Expired</v>
      </c>
      <c r="S158" t="s">
        <v>766</v>
      </c>
      <c r="T158">
        <v>89</v>
      </c>
      <c r="U158">
        <f t="shared" si="27"/>
        <v>114</v>
      </c>
      <c r="V158" t="s">
        <v>53</v>
      </c>
      <c r="W158">
        <f t="shared" si="28"/>
        <v>114</v>
      </c>
      <c r="X158">
        <f t="shared" si="29"/>
        <v>178</v>
      </c>
      <c r="Y158" t="str">
        <f t="shared" si="30"/>
        <v>Fast Moving</v>
      </c>
      <c r="Z158" s="4">
        <f t="shared" ca="1" si="24"/>
        <v>-424</v>
      </c>
      <c r="AA158" t="str">
        <f t="shared" ca="1" si="31"/>
        <v>Expired</v>
      </c>
      <c r="AB158" t="str">
        <f t="shared" si="32"/>
        <v>Low Stock</v>
      </c>
      <c r="AC158">
        <f t="shared" si="33"/>
        <v>282</v>
      </c>
      <c r="AD158" t="str">
        <f t="shared" ca="1" si="34"/>
        <v>Loss</v>
      </c>
    </row>
    <row r="159" spans="1:30" x14ac:dyDescent="0.3">
      <c r="A159" t="str">
        <f>Raw_Data!A159</f>
        <v>03-149-9760</v>
      </c>
      <c r="B159" t="s">
        <v>540</v>
      </c>
      <c r="C159" t="str">
        <f>TRIM(PROPER(Raw_Data!B159))</f>
        <v>Whipped Cream</v>
      </c>
      <c r="D159" t="s">
        <v>83</v>
      </c>
      <c r="E159" t="str">
        <f>TRIM(PROPER(Raw_Data!C159))</f>
        <v>Dairy</v>
      </c>
      <c r="F159" t="s">
        <v>768</v>
      </c>
      <c r="G159" t="s">
        <v>769</v>
      </c>
      <c r="H159" t="str">
        <f>TRIM(PROPER(Raw_Data!E159))</f>
        <v>Yotz</v>
      </c>
      <c r="I159" s="4">
        <v>92</v>
      </c>
      <c r="J159">
        <v>99</v>
      </c>
      <c r="K159">
        <f t="shared" si="25"/>
        <v>106</v>
      </c>
      <c r="L159" t="s">
        <v>34</v>
      </c>
      <c r="M159" t="s">
        <v>66</v>
      </c>
      <c r="N159">
        <f>VALUE(SUBSTITUTE(Raw_Data!I159,"$",""))</f>
        <v>4</v>
      </c>
      <c r="O159" s="3">
        <v>45707</v>
      </c>
      <c r="P159" s="3">
        <v>45486</v>
      </c>
      <c r="Q159" s="3">
        <f>Raw_Data!L159</f>
        <v>46072</v>
      </c>
      <c r="R159" t="str">
        <f t="shared" ca="1" si="26"/>
        <v>Medium</v>
      </c>
      <c r="S159" t="s">
        <v>770</v>
      </c>
      <c r="T159">
        <v>43</v>
      </c>
      <c r="U159">
        <f t="shared" si="27"/>
        <v>368</v>
      </c>
      <c r="V159" t="s">
        <v>38</v>
      </c>
      <c r="W159">
        <f t="shared" si="28"/>
        <v>368</v>
      </c>
      <c r="X159">
        <f t="shared" si="29"/>
        <v>172</v>
      </c>
      <c r="Y159" t="str">
        <f t="shared" si="30"/>
        <v>Slow Moving</v>
      </c>
      <c r="Z159" s="4">
        <f t="shared" ca="1" si="24"/>
        <v>43</v>
      </c>
      <c r="AA159" t="str">
        <f t="shared" ca="1" si="31"/>
        <v>Safe</v>
      </c>
      <c r="AB159" t="str">
        <f t="shared" si="32"/>
        <v>Low Stock</v>
      </c>
      <c r="AC159">
        <f t="shared" si="33"/>
        <v>424</v>
      </c>
      <c r="AD159" t="str">
        <f t="shared" ca="1" si="34"/>
        <v>Reorder Needed</v>
      </c>
    </row>
    <row r="160" spans="1:30" x14ac:dyDescent="0.3">
      <c r="A160" t="str">
        <f>Raw_Data!A160</f>
        <v>53-680-5293</v>
      </c>
      <c r="B160" t="s">
        <v>772</v>
      </c>
      <c r="C160" t="str">
        <f>TRIM(PROPER(Raw_Data!B160))</f>
        <v>Cheddar Cheese</v>
      </c>
      <c r="D160" t="s">
        <v>83</v>
      </c>
      <c r="E160" t="str">
        <f>TRIM(PROPER(Raw_Data!C160))</f>
        <v>Dairy</v>
      </c>
      <c r="F160" t="s">
        <v>773</v>
      </c>
      <c r="G160" t="s">
        <v>774</v>
      </c>
      <c r="H160" t="str">
        <f>TRIM(PROPER(Raw_Data!E160))</f>
        <v>Demizz</v>
      </c>
      <c r="I160" s="4">
        <v>88</v>
      </c>
      <c r="J160">
        <v>74</v>
      </c>
      <c r="K160">
        <f t="shared" si="25"/>
        <v>60</v>
      </c>
      <c r="L160" t="s">
        <v>50</v>
      </c>
      <c r="M160" t="s">
        <v>229</v>
      </c>
      <c r="N160">
        <f>VALUE(SUBSTITUTE(Raw_Data!I160,"$",""))</f>
        <v>9</v>
      </c>
      <c r="O160" s="3">
        <v>45440</v>
      </c>
      <c r="P160" s="3">
        <v>45443</v>
      </c>
      <c r="Q160" s="3">
        <f>Raw_Data!L160</f>
        <v>46021</v>
      </c>
      <c r="R160" t="str">
        <f t="shared" ca="1" si="26"/>
        <v>Expired</v>
      </c>
      <c r="S160" t="s">
        <v>775</v>
      </c>
      <c r="T160">
        <v>79</v>
      </c>
      <c r="U160">
        <f t="shared" si="27"/>
        <v>792</v>
      </c>
      <c r="V160" t="s">
        <v>60</v>
      </c>
      <c r="W160">
        <f t="shared" si="28"/>
        <v>792</v>
      </c>
      <c r="X160">
        <f t="shared" si="29"/>
        <v>711</v>
      </c>
      <c r="Y160" t="str">
        <f t="shared" si="30"/>
        <v>Slow Moving</v>
      </c>
      <c r="Z160" s="4">
        <f t="shared" ca="1" si="24"/>
        <v>-8</v>
      </c>
      <c r="AA160" t="str">
        <f t="shared" ca="1" si="31"/>
        <v>Expired</v>
      </c>
      <c r="AB160" t="str">
        <f t="shared" si="32"/>
        <v>Sufficient</v>
      </c>
      <c r="AC160">
        <f t="shared" si="33"/>
        <v>540</v>
      </c>
      <c r="AD160" t="str">
        <f t="shared" ca="1" si="34"/>
        <v>Loss</v>
      </c>
    </row>
    <row r="161" spans="1:30" x14ac:dyDescent="0.3">
      <c r="A161" t="str">
        <f>Raw_Data!A161</f>
        <v>49-861-7823</v>
      </c>
      <c r="B161" t="s">
        <v>573</v>
      </c>
      <c r="C161" t="str">
        <f>TRIM(PROPER(Raw_Data!B161))</f>
        <v>Coconut</v>
      </c>
      <c r="D161" t="s">
        <v>63</v>
      </c>
      <c r="E161" t="str">
        <f>TRIM(PROPER(Raw_Data!C161))</f>
        <v>Fruits &amp; Vegetables</v>
      </c>
      <c r="F161" t="s">
        <v>777</v>
      </c>
      <c r="G161" t="s">
        <v>778</v>
      </c>
      <c r="H161" t="str">
        <f>TRIM(PROPER(Raw_Data!E161))</f>
        <v>Skippad</v>
      </c>
      <c r="I161" s="4">
        <v>99</v>
      </c>
      <c r="J161">
        <v>8</v>
      </c>
      <c r="K161">
        <f t="shared" si="25"/>
        <v>0</v>
      </c>
      <c r="L161" t="s">
        <v>50</v>
      </c>
      <c r="M161" t="s">
        <v>196</v>
      </c>
      <c r="N161">
        <f>VALUE(SUBSTITUTE(Raw_Data!I161,"$",""))</f>
        <v>5</v>
      </c>
      <c r="O161" s="3">
        <v>45489</v>
      </c>
      <c r="P161" s="3">
        <v>45486</v>
      </c>
      <c r="Q161" s="3">
        <f>Raw_Data!L161</f>
        <v>46443</v>
      </c>
      <c r="R161" t="str">
        <f t="shared" ca="1" si="26"/>
        <v>Low</v>
      </c>
      <c r="S161" t="s">
        <v>779</v>
      </c>
      <c r="T161">
        <v>41</v>
      </c>
      <c r="U161">
        <f t="shared" si="27"/>
        <v>495</v>
      </c>
      <c r="V161" t="s">
        <v>38</v>
      </c>
      <c r="W161">
        <f t="shared" si="28"/>
        <v>495</v>
      </c>
      <c r="X161">
        <f t="shared" si="29"/>
        <v>205</v>
      </c>
      <c r="Y161" t="str">
        <f t="shared" si="30"/>
        <v>Slow Moving</v>
      </c>
      <c r="Z161" s="4">
        <f t="shared" ca="1" si="24"/>
        <v>414</v>
      </c>
      <c r="AA161" t="str">
        <f t="shared" ca="1" si="31"/>
        <v>Safe</v>
      </c>
      <c r="AB161" t="str">
        <f t="shared" si="32"/>
        <v>Sufficient</v>
      </c>
      <c r="AC161">
        <f t="shared" si="33"/>
        <v>0</v>
      </c>
      <c r="AD161" t="str">
        <f t="shared" ca="1" si="34"/>
        <v>Healthy</v>
      </c>
    </row>
    <row r="162" spans="1:30" x14ac:dyDescent="0.3">
      <c r="A162" t="str">
        <f>Raw_Data!A162</f>
        <v>24-364-3341</v>
      </c>
      <c r="B162" t="s">
        <v>781</v>
      </c>
      <c r="C162" t="str">
        <f>TRIM(PROPER(Raw_Data!B162))</f>
        <v>Egg (Turkey)</v>
      </c>
      <c r="D162" t="s">
        <v>83</v>
      </c>
      <c r="E162" t="str">
        <f>TRIM(PROPER(Raw_Data!C162))</f>
        <v>Dairy</v>
      </c>
      <c r="F162" t="s">
        <v>782</v>
      </c>
      <c r="G162" t="s">
        <v>783</v>
      </c>
      <c r="H162" t="str">
        <f>TRIM(PROPER(Raw_Data!E162))</f>
        <v>Topiclounge</v>
      </c>
      <c r="I162" s="4">
        <v>44</v>
      </c>
      <c r="J162">
        <v>84</v>
      </c>
      <c r="K162">
        <f t="shared" si="25"/>
        <v>124</v>
      </c>
      <c r="L162" t="s">
        <v>34</v>
      </c>
      <c r="M162" t="s">
        <v>79</v>
      </c>
      <c r="N162">
        <f>VALUE(SUBSTITUTE(Raw_Data!I162,"$",""))</f>
        <v>2.5</v>
      </c>
      <c r="O162" s="3">
        <v>45502</v>
      </c>
      <c r="P162" s="3">
        <v>45600</v>
      </c>
      <c r="Q162" s="3">
        <f>Raw_Data!L162</f>
        <v>46472</v>
      </c>
      <c r="R162" t="str">
        <f t="shared" ca="1" si="26"/>
        <v>Low</v>
      </c>
      <c r="S162" t="s">
        <v>784</v>
      </c>
      <c r="T162">
        <v>51</v>
      </c>
      <c r="U162">
        <f t="shared" si="27"/>
        <v>110</v>
      </c>
      <c r="V162" t="s">
        <v>38</v>
      </c>
      <c r="W162">
        <f t="shared" si="28"/>
        <v>110</v>
      </c>
      <c r="X162">
        <f t="shared" si="29"/>
        <v>127.5</v>
      </c>
      <c r="Y162" t="str">
        <f t="shared" si="30"/>
        <v>Fast Moving</v>
      </c>
      <c r="Z162" s="4">
        <f t="shared" ref="Z162:Z193" ca="1" si="35">Q162-TODAY()</f>
        <v>443</v>
      </c>
      <c r="AA162" t="str">
        <f t="shared" ca="1" si="31"/>
        <v>Safe</v>
      </c>
      <c r="AB162" t="str">
        <f t="shared" si="32"/>
        <v>Low Stock</v>
      </c>
      <c r="AC162">
        <f t="shared" si="33"/>
        <v>310</v>
      </c>
      <c r="AD162" t="str">
        <f t="shared" ca="1" si="34"/>
        <v>Reorder Needed</v>
      </c>
    </row>
    <row r="163" spans="1:30" x14ac:dyDescent="0.3">
      <c r="A163" t="str">
        <f>Raw_Data!A163</f>
        <v>80-374-5711</v>
      </c>
      <c r="B163" t="s">
        <v>220</v>
      </c>
      <c r="C163" t="str">
        <f>TRIM(PROPER(Raw_Data!B163))</f>
        <v>Herbal Tea</v>
      </c>
      <c r="D163" t="s">
        <v>41</v>
      </c>
      <c r="E163" t="str">
        <f>TRIM(PROPER(Raw_Data!C163))</f>
        <v>Beverages</v>
      </c>
      <c r="F163" t="s">
        <v>786</v>
      </c>
      <c r="G163" t="s">
        <v>787</v>
      </c>
      <c r="H163" t="str">
        <f>TRIM(PROPER(Raw_Data!E163))</f>
        <v>Browsecat</v>
      </c>
      <c r="I163" s="4">
        <v>48</v>
      </c>
      <c r="J163">
        <v>77</v>
      </c>
      <c r="K163">
        <f t="shared" si="25"/>
        <v>106</v>
      </c>
      <c r="L163" t="s">
        <v>50</v>
      </c>
      <c r="M163" t="s">
        <v>788</v>
      </c>
      <c r="N163">
        <f>VALUE(SUBSTITUTE(Raw_Data!I163,"$",""))</f>
        <v>31</v>
      </c>
      <c r="O163" s="3">
        <v>45685</v>
      </c>
      <c r="P163" s="3">
        <v>45422</v>
      </c>
      <c r="Q163" s="3">
        <f>Raw_Data!L163</f>
        <v>46525</v>
      </c>
      <c r="R163" t="str">
        <f t="shared" ca="1" si="26"/>
        <v>Low</v>
      </c>
      <c r="S163" t="s">
        <v>789</v>
      </c>
      <c r="T163">
        <v>70</v>
      </c>
      <c r="U163">
        <f t="shared" si="27"/>
        <v>1488</v>
      </c>
      <c r="V163" t="s">
        <v>53</v>
      </c>
      <c r="W163">
        <f t="shared" si="28"/>
        <v>1488</v>
      </c>
      <c r="X163">
        <f t="shared" si="29"/>
        <v>2170</v>
      </c>
      <c r="Y163" t="str">
        <f t="shared" si="30"/>
        <v>Fast Moving</v>
      </c>
      <c r="Z163" s="4">
        <f t="shared" ca="1" si="35"/>
        <v>496</v>
      </c>
      <c r="AA163" t="str">
        <f t="shared" ca="1" si="31"/>
        <v>Safe</v>
      </c>
      <c r="AB163" t="str">
        <f t="shared" si="32"/>
        <v>Low Stock</v>
      </c>
      <c r="AC163">
        <f t="shared" si="33"/>
        <v>3286</v>
      </c>
      <c r="AD163" t="str">
        <f t="shared" ca="1" si="34"/>
        <v>Reorder Needed</v>
      </c>
    </row>
    <row r="164" spans="1:30" x14ac:dyDescent="0.3">
      <c r="A164" t="str">
        <f>Raw_Data!A164</f>
        <v>76-325-9093</v>
      </c>
      <c r="B164" t="s">
        <v>791</v>
      </c>
      <c r="C164" t="str">
        <f>TRIM(PROPER(Raw_Data!B164))</f>
        <v>Sesame Oil</v>
      </c>
      <c r="D164" t="s">
        <v>76</v>
      </c>
      <c r="E164" t="str">
        <f>TRIM(PROPER(Raw_Data!C164))</f>
        <v>Oils &amp; Fats</v>
      </c>
      <c r="F164" t="s">
        <v>792</v>
      </c>
      <c r="G164" t="s">
        <v>542</v>
      </c>
      <c r="H164" t="str">
        <f>TRIM(PROPER(Raw_Data!E164))</f>
        <v>Feedbug</v>
      </c>
      <c r="I164" s="4">
        <v>27</v>
      </c>
      <c r="J164">
        <v>92</v>
      </c>
      <c r="K164">
        <f t="shared" si="25"/>
        <v>157</v>
      </c>
      <c r="L164" t="s">
        <v>34</v>
      </c>
      <c r="M164" t="s">
        <v>793</v>
      </c>
      <c r="N164">
        <f>VALUE(SUBSTITUTE(Raw_Data!I164,"$",""))</f>
        <v>6.5</v>
      </c>
      <c r="O164" s="3">
        <v>45400</v>
      </c>
      <c r="P164" s="3">
        <v>45584</v>
      </c>
      <c r="Q164" s="3">
        <f>Raw_Data!L164</f>
        <v>45874</v>
      </c>
      <c r="R164" t="str">
        <f t="shared" ca="1" si="26"/>
        <v>Expired</v>
      </c>
      <c r="S164" t="s">
        <v>794</v>
      </c>
      <c r="T164">
        <v>29</v>
      </c>
      <c r="U164">
        <f t="shared" si="27"/>
        <v>175.5</v>
      </c>
      <c r="V164" t="s">
        <v>38</v>
      </c>
      <c r="W164">
        <f t="shared" si="28"/>
        <v>175.5</v>
      </c>
      <c r="X164">
        <f t="shared" si="29"/>
        <v>188.5</v>
      </c>
      <c r="Y164" t="str">
        <f t="shared" si="30"/>
        <v>Fast Moving</v>
      </c>
      <c r="Z164" s="4">
        <f t="shared" ca="1" si="35"/>
        <v>-155</v>
      </c>
      <c r="AA164" t="str">
        <f t="shared" ca="1" si="31"/>
        <v>Expired</v>
      </c>
      <c r="AB164" t="str">
        <f t="shared" si="32"/>
        <v>Low Stock</v>
      </c>
      <c r="AC164">
        <f t="shared" si="33"/>
        <v>1020.5</v>
      </c>
      <c r="AD164" t="str">
        <f t="shared" ca="1" si="34"/>
        <v>Loss</v>
      </c>
    </row>
    <row r="165" spans="1:30" x14ac:dyDescent="0.3">
      <c r="A165" t="str">
        <f>Raw_Data!A165</f>
        <v>30-429-2162</v>
      </c>
      <c r="B165" t="s">
        <v>47</v>
      </c>
      <c r="C165" t="str">
        <f>TRIM(PROPER(Raw_Data!B165))</f>
        <v>Black Rice</v>
      </c>
      <c r="D165" t="s">
        <v>31</v>
      </c>
      <c r="E165" t="str">
        <f>TRIM(PROPER(Raw_Data!C165))</f>
        <v>Grains &amp; Pulses</v>
      </c>
      <c r="F165" t="s">
        <v>796</v>
      </c>
      <c r="G165" t="s">
        <v>797</v>
      </c>
      <c r="H165" t="str">
        <f>TRIM(PROPER(Raw_Data!E165))</f>
        <v>Npath</v>
      </c>
      <c r="I165" s="4">
        <v>34</v>
      </c>
      <c r="J165">
        <v>96</v>
      </c>
      <c r="K165">
        <f t="shared" si="25"/>
        <v>158</v>
      </c>
      <c r="L165" t="s">
        <v>34</v>
      </c>
      <c r="M165" t="s">
        <v>798</v>
      </c>
      <c r="N165">
        <f>VALUE(SUBSTITUTE(Raw_Data!I165,"$",""))</f>
        <v>6.15</v>
      </c>
      <c r="O165" s="3">
        <v>45361</v>
      </c>
      <c r="P165" s="3">
        <v>45455</v>
      </c>
      <c r="Q165" s="3">
        <f>Raw_Data!L165</f>
        <v>46544</v>
      </c>
      <c r="R165" t="str">
        <f t="shared" ca="1" si="26"/>
        <v>Low</v>
      </c>
      <c r="S165" t="s">
        <v>799</v>
      </c>
      <c r="T165">
        <v>90</v>
      </c>
      <c r="U165">
        <f t="shared" si="27"/>
        <v>209.10000000000002</v>
      </c>
      <c r="V165" t="s">
        <v>38</v>
      </c>
      <c r="W165">
        <f t="shared" si="28"/>
        <v>209.10000000000002</v>
      </c>
      <c r="X165">
        <f t="shared" si="29"/>
        <v>553.5</v>
      </c>
      <c r="Y165" t="str">
        <f t="shared" si="30"/>
        <v>Fast Moving</v>
      </c>
      <c r="Z165" s="4">
        <f t="shared" ca="1" si="35"/>
        <v>515</v>
      </c>
      <c r="AA165" t="str">
        <f t="shared" ca="1" si="31"/>
        <v>Safe</v>
      </c>
      <c r="AB165" t="str">
        <f t="shared" si="32"/>
        <v>Low Stock</v>
      </c>
      <c r="AC165">
        <f t="shared" si="33"/>
        <v>971.7</v>
      </c>
      <c r="AD165" t="str">
        <f t="shared" ca="1" si="34"/>
        <v>Reorder Needed</v>
      </c>
    </row>
    <row r="166" spans="1:30" x14ac:dyDescent="0.3">
      <c r="A166" t="str">
        <f>Raw_Data!A166</f>
        <v>53-446-8243</v>
      </c>
      <c r="B166" t="s">
        <v>308</v>
      </c>
      <c r="C166" t="str">
        <f>TRIM(PROPER(Raw_Data!B166))</f>
        <v>Orange</v>
      </c>
      <c r="D166" t="s">
        <v>63</v>
      </c>
      <c r="E166" t="str">
        <f>TRIM(PROPER(Raw_Data!C166))</f>
        <v>Fruits &amp; Vegetables</v>
      </c>
      <c r="F166" t="s">
        <v>801</v>
      </c>
      <c r="G166" t="s">
        <v>296</v>
      </c>
      <c r="H166" t="str">
        <f>TRIM(PROPER(Raw_Data!E166))</f>
        <v>Skipfire</v>
      </c>
      <c r="I166" s="4">
        <v>41</v>
      </c>
      <c r="J166">
        <v>94</v>
      </c>
      <c r="K166">
        <f t="shared" si="25"/>
        <v>147</v>
      </c>
      <c r="L166" t="s">
        <v>34</v>
      </c>
      <c r="M166" t="s">
        <v>91</v>
      </c>
      <c r="N166">
        <f>VALUE(SUBSTITUTE(Raw_Data!I166,"$",""))</f>
        <v>3</v>
      </c>
      <c r="O166" s="3">
        <v>45749</v>
      </c>
      <c r="P166" s="3">
        <v>45499</v>
      </c>
      <c r="Q166" s="3">
        <f>Raw_Data!L166</f>
        <v>46089</v>
      </c>
      <c r="R166" t="str">
        <f t="shared" ca="1" si="26"/>
        <v>Medium</v>
      </c>
      <c r="S166" t="s">
        <v>802</v>
      </c>
      <c r="T166">
        <v>88</v>
      </c>
      <c r="U166">
        <f t="shared" si="27"/>
        <v>123</v>
      </c>
      <c r="V166" t="s">
        <v>38</v>
      </c>
      <c r="W166">
        <f t="shared" si="28"/>
        <v>123</v>
      </c>
      <c r="X166">
        <f t="shared" si="29"/>
        <v>264</v>
      </c>
      <c r="Y166" t="str">
        <f t="shared" si="30"/>
        <v>Fast Moving</v>
      </c>
      <c r="Z166" s="4">
        <f t="shared" ca="1" si="35"/>
        <v>60</v>
      </c>
      <c r="AA166" t="str">
        <f t="shared" ca="1" si="31"/>
        <v>Safe</v>
      </c>
      <c r="AB166" t="str">
        <f t="shared" si="32"/>
        <v>Low Stock</v>
      </c>
      <c r="AC166">
        <f t="shared" si="33"/>
        <v>441</v>
      </c>
      <c r="AD166" t="str">
        <f t="shared" ca="1" si="34"/>
        <v>Reorder Needed</v>
      </c>
    </row>
    <row r="167" spans="1:30" x14ac:dyDescent="0.3">
      <c r="A167" t="str">
        <f>Raw_Data!A167</f>
        <v>67-473-7093</v>
      </c>
      <c r="B167" t="s">
        <v>352</v>
      </c>
      <c r="C167" t="str">
        <f>TRIM(PROPER(Raw_Data!B167))</f>
        <v>Black Tea</v>
      </c>
      <c r="D167" t="s">
        <v>41</v>
      </c>
      <c r="E167" t="str">
        <f>TRIM(PROPER(Raw_Data!C167))</f>
        <v>Beverages</v>
      </c>
      <c r="F167" t="s">
        <v>804</v>
      </c>
      <c r="G167" t="s">
        <v>65</v>
      </c>
      <c r="H167" t="str">
        <f>TRIM(PROPER(Raw_Data!E167))</f>
        <v>Topicstorm</v>
      </c>
      <c r="I167" s="4">
        <v>56</v>
      </c>
      <c r="J167">
        <v>12</v>
      </c>
      <c r="K167">
        <f t="shared" si="25"/>
        <v>0</v>
      </c>
      <c r="L167" t="s">
        <v>50</v>
      </c>
      <c r="M167" t="s">
        <v>196</v>
      </c>
      <c r="N167">
        <f>VALUE(SUBSTITUTE(Raw_Data!I167,"$",""))</f>
        <v>5</v>
      </c>
      <c r="O167" s="3">
        <v>45577</v>
      </c>
      <c r="P167" s="3">
        <v>45371</v>
      </c>
      <c r="Q167" s="3">
        <f>Raw_Data!L167</f>
        <v>46199</v>
      </c>
      <c r="R167" t="str">
        <f t="shared" ca="1" si="26"/>
        <v>Low</v>
      </c>
      <c r="S167" t="s">
        <v>805</v>
      </c>
      <c r="T167">
        <v>52</v>
      </c>
      <c r="U167">
        <f t="shared" si="27"/>
        <v>280</v>
      </c>
      <c r="V167" t="s">
        <v>60</v>
      </c>
      <c r="W167">
        <f t="shared" si="28"/>
        <v>280</v>
      </c>
      <c r="X167">
        <f t="shared" si="29"/>
        <v>260</v>
      </c>
      <c r="Y167" t="str">
        <f t="shared" si="30"/>
        <v>Slow Moving</v>
      </c>
      <c r="Z167" s="4">
        <f t="shared" ca="1" si="35"/>
        <v>170</v>
      </c>
      <c r="AA167" t="str">
        <f t="shared" ca="1" si="31"/>
        <v>Safe</v>
      </c>
      <c r="AB167" t="str">
        <f t="shared" si="32"/>
        <v>Sufficient</v>
      </c>
      <c r="AC167">
        <f t="shared" si="33"/>
        <v>0</v>
      </c>
      <c r="AD167" t="str">
        <f t="shared" ca="1" si="34"/>
        <v>Healthy</v>
      </c>
    </row>
    <row r="168" spans="1:30" x14ac:dyDescent="0.3">
      <c r="A168" t="str">
        <f>Raw_Data!A168</f>
        <v>98-235-2711</v>
      </c>
      <c r="B168" t="s">
        <v>807</v>
      </c>
      <c r="C168" t="str">
        <f>TRIM(PROPER(Raw_Data!B168))</f>
        <v>Asparagus</v>
      </c>
      <c r="D168" t="s">
        <v>63</v>
      </c>
      <c r="E168" t="str">
        <f>TRIM(PROPER(Raw_Data!C168))</f>
        <v>Fruits &amp; Vegetables</v>
      </c>
      <c r="F168" t="s">
        <v>808</v>
      </c>
      <c r="G168" t="s">
        <v>809</v>
      </c>
      <c r="H168" t="str">
        <f>TRIM(PROPER(Raw_Data!E168))</f>
        <v>Devpoint</v>
      </c>
      <c r="I168" s="4">
        <v>22</v>
      </c>
      <c r="J168">
        <v>40</v>
      </c>
      <c r="K168">
        <f t="shared" si="25"/>
        <v>58</v>
      </c>
      <c r="L168" t="s">
        <v>34</v>
      </c>
      <c r="M168" t="s">
        <v>196</v>
      </c>
      <c r="N168">
        <f>VALUE(SUBSTITUTE(Raw_Data!I168,"$",""))</f>
        <v>5</v>
      </c>
      <c r="O168" s="3">
        <v>45635</v>
      </c>
      <c r="P168" s="3">
        <v>45657</v>
      </c>
      <c r="Q168" s="3">
        <f>Raw_Data!L168</f>
        <v>46257</v>
      </c>
      <c r="R168" t="str">
        <f t="shared" ca="1" si="26"/>
        <v>Low</v>
      </c>
      <c r="S168" t="s">
        <v>810</v>
      </c>
      <c r="T168">
        <v>98</v>
      </c>
      <c r="U168">
        <f t="shared" si="27"/>
        <v>110</v>
      </c>
      <c r="V168" t="s">
        <v>60</v>
      </c>
      <c r="W168">
        <f t="shared" si="28"/>
        <v>110</v>
      </c>
      <c r="X168">
        <f t="shared" si="29"/>
        <v>490</v>
      </c>
      <c r="Y168" t="str">
        <f t="shared" si="30"/>
        <v>Fast Moving</v>
      </c>
      <c r="Z168" s="4">
        <f t="shared" ca="1" si="35"/>
        <v>228</v>
      </c>
      <c r="AA168" t="str">
        <f t="shared" ca="1" si="31"/>
        <v>Safe</v>
      </c>
      <c r="AB168" t="str">
        <f t="shared" si="32"/>
        <v>Low Stock</v>
      </c>
      <c r="AC168">
        <f t="shared" si="33"/>
        <v>290</v>
      </c>
      <c r="AD168" t="str">
        <f t="shared" ca="1" si="34"/>
        <v>Reorder Needed</v>
      </c>
    </row>
    <row r="169" spans="1:30" x14ac:dyDescent="0.3">
      <c r="A169" t="str">
        <f>Raw_Data!A169</f>
        <v>07-219-8017</v>
      </c>
      <c r="B169" t="s">
        <v>497</v>
      </c>
      <c r="C169" t="str">
        <f>TRIM(PROPER(Raw_Data!B169))</f>
        <v>Palm Oil</v>
      </c>
      <c r="D169" t="s">
        <v>76</v>
      </c>
      <c r="E169" t="str">
        <f>TRIM(PROPER(Raw_Data!C169))</f>
        <v>Oils &amp; Fats</v>
      </c>
      <c r="F169" t="s">
        <v>812</v>
      </c>
      <c r="G169" t="s">
        <v>813</v>
      </c>
      <c r="H169" t="str">
        <f>TRIM(PROPER(Raw_Data!E169))</f>
        <v>Skibox</v>
      </c>
      <c r="I169" s="4">
        <v>40</v>
      </c>
      <c r="J169">
        <v>2</v>
      </c>
      <c r="K169">
        <f t="shared" si="25"/>
        <v>0</v>
      </c>
      <c r="L169" t="s">
        <v>50</v>
      </c>
      <c r="M169" t="s">
        <v>380</v>
      </c>
      <c r="N169">
        <f>VALUE(SUBSTITUTE(Raw_Data!I169,"$",""))</f>
        <v>1.8</v>
      </c>
      <c r="O169" s="3">
        <v>45596</v>
      </c>
      <c r="P169" s="3">
        <v>45517</v>
      </c>
      <c r="Q169" s="3">
        <f>Raw_Data!L169</f>
        <v>46126</v>
      </c>
      <c r="R169" t="str">
        <f t="shared" ca="1" si="26"/>
        <v>Low</v>
      </c>
      <c r="S169" t="s">
        <v>814</v>
      </c>
      <c r="T169">
        <v>71</v>
      </c>
      <c r="U169">
        <f t="shared" si="27"/>
        <v>72</v>
      </c>
      <c r="V169" t="s">
        <v>60</v>
      </c>
      <c r="W169">
        <f t="shared" si="28"/>
        <v>72</v>
      </c>
      <c r="X169">
        <f t="shared" si="29"/>
        <v>127.8</v>
      </c>
      <c r="Y169" t="str">
        <f t="shared" si="30"/>
        <v>Fast Moving</v>
      </c>
      <c r="Z169" s="4">
        <f t="shared" ca="1" si="35"/>
        <v>97</v>
      </c>
      <c r="AA169" t="str">
        <f t="shared" ca="1" si="31"/>
        <v>Safe</v>
      </c>
      <c r="AB169" t="str">
        <f t="shared" si="32"/>
        <v>Sufficient</v>
      </c>
      <c r="AC169">
        <f t="shared" si="33"/>
        <v>0</v>
      </c>
      <c r="AD169" t="str">
        <f t="shared" ca="1" si="34"/>
        <v>Healthy</v>
      </c>
    </row>
    <row r="170" spans="1:30" x14ac:dyDescent="0.3">
      <c r="A170" t="str">
        <f>Raw_Data!A170</f>
        <v>97-040-3822</v>
      </c>
      <c r="B170" t="s">
        <v>137</v>
      </c>
      <c r="C170" t="str">
        <f>TRIM(PROPER(Raw_Data!B170))</f>
        <v>Swiss Cheese</v>
      </c>
      <c r="D170" t="s">
        <v>83</v>
      </c>
      <c r="E170" t="str">
        <f>TRIM(PROPER(Raw_Data!C170))</f>
        <v>Dairy</v>
      </c>
      <c r="F170" t="s">
        <v>816</v>
      </c>
      <c r="G170" t="s">
        <v>817</v>
      </c>
      <c r="H170" t="str">
        <f>TRIM(PROPER(Raw_Data!E170))</f>
        <v>Gevee</v>
      </c>
      <c r="I170" s="4">
        <v>50</v>
      </c>
      <c r="J170">
        <v>99</v>
      </c>
      <c r="K170">
        <f t="shared" si="25"/>
        <v>148</v>
      </c>
      <c r="L170" t="s">
        <v>34</v>
      </c>
      <c r="M170" t="s">
        <v>140</v>
      </c>
      <c r="N170">
        <f>VALUE(SUBSTITUTE(Raw_Data!I170,"$",""))</f>
        <v>8</v>
      </c>
      <c r="O170" s="3">
        <v>45631</v>
      </c>
      <c r="P170" s="3">
        <v>45527</v>
      </c>
      <c r="Q170" s="3">
        <f>Raw_Data!L170</f>
        <v>46604</v>
      </c>
      <c r="R170" t="str">
        <f t="shared" ca="1" si="26"/>
        <v>Low</v>
      </c>
      <c r="S170" t="s">
        <v>818</v>
      </c>
      <c r="T170">
        <v>42</v>
      </c>
      <c r="U170">
        <f t="shared" si="27"/>
        <v>400</v>
      </c>
      <c r="V170" t="s">
        <v>53</v>
      </c>
      <c r="W170">
        <f t="shared" si="28"/>
        <v>400</v>
      </c>
      <c r="X170">
        <f t="shared" si="29"/>
        <v>336</v>
      </c>
      <c r="Y170" t="str">
        <f t="shared" si="30"/>
        <v>Slow Moving</v>
      </c>
      <c r="Z170" s="4">
        <f t="shared" ca="1" si="35"/>
        <v>575</v>
      </c>
      <c r="AA170" t="str">
        <f t="shared" ca="1" si="31"/>
        <v>Safe</v>
      </c>
      <c r="AB170" t="str">
        <f t="shared" si="32"/>
        <v>Low Stock</v>
      </c>
      <c r="AC170">
        <f t="shared" si="33"/>
        <v>1184</v>
      </c>
      <c r="AD170" t="str">
        <f t="shared" ca="1" si="34"/>
        <v>Reorder Needed</v>
      </c>
    </row>
    <row r="171" spans="1:30" x14ac:dyDescent="0.3">
      <c r="A171" t="str">
        <f>Raw_Data!A171</f>
        <v>10-002-6494</v>
      </c>
      <c r="B171" t="s">
        <v>256</v>
      </c>
      <c r="C171" t="str">
        <f>TRIM(PROPER(Raw_Data!B171))</f>
        <v>Mango</v>
      </c>
      <c r="D171" t="s">
        <v>63</v>
      </c>
      <c r="E171" t="str">
        <f>TRIM(PROPER(Raw_Data!C171))</f>
        <v>Fruits &amp; Vegetables</v>
      </c>
      <c r="F171" t="s">
        <v>820</v>
      </c>
      <c r="G171" t="s">
        <v>821</v>
      </c>
      <c r="H171" t="str">
        <f>TRIM(PROPER(Raw_Data!E171))</f>
        <v>Meevee</v>
      </c>
      <c r="I171" s="4">
        <v>89</v>
      </c>
      <c r="J171">
        <v>92</v>
      </c>
      <c r="K171">
        <f t="shared" si="25"/>
        <v>95</v>
      </c>
      <c r="L171" t="s">
        <v>34</v>
      </c>
      <c r="M171" t="s">
        <v>822</v>
      </c>
      <c r="N171">
        <f>VALUE(SUBSTITUTE(Raw_Data!I171,"$",""))</f>
        <v>4.8</v>
      </c>
      <c r="O171" s="3">
        <v>45325</v>
      </c>
      <c r="P171" s="3">
        <v>45511</v>
      </c>
      <c r="Q171" s="3">
        <f>Raw_Data!L171</f>
        <v>46046</v>
      </c>
      <c r="R171" t="str">
        <f t="shared" ca="1" si="26"/>
        <v>High</v>
      </c>
      <c r="S171" t="s">
        <v>823</v>
      </c>
      <c r="T171">
        <v>46</v>
      </c>
      <c r="U171">
        <f t="shared" si="27"/>
        <v>427.2</v>
      </c>
      <c r="V171" t="s">
        <v>53</v>
      </c>
      <c r="W171">
        <f t="shared" si="28"/>
        <v>427.2</v>
      </c>
      <c r="X171">
        <f t="shared" si="29"/>
        <v>220.79999999999998</v>
      </c>
      <c r="Y171" t="str">
        <f t="shared" si="30"/>
        <v>Slow Moving</v>
      </c>
      <c r="Z171" s="4">
        <f t="shared" ca="1" si="35"/>
        <v>17</v>
      </c>
      <c r="AA171" t="str">
        <f t="shared" ca="1" si="31"/>
        <v>Expiring Soon</v>
      </c>
      <c r="AB171" t="str">
        <f t="shared" si="32"/>
        <v>Low Stock</v>
      </c>
      <c r="AC171">
        <f t="shared" si="33"/>
        <v>456</v>
      </c>
      <c r="AD171" t="str">
        <f t="shared" ca="1" si="34"/>
        <v>Discount Soon</v>
      </c>
    </row>
    <row r="172" spans="1:30" x14ac:dyDescent="0.3">
      <c r="A172" t="str">
        <f>Raw_Data!A172</f>
        <v>12-998-3882</v>
      </c>
      <c r="B172" t="s">
        <v>781</v>
      </c>
      <c r="C172" t="str">
        <f>TRIM(PROPER(Raw_Data!B172))</f>
        <v>Egg (Turkey)</v>
      </c>
      <c r="D172" t="s">
        <v>83</v>
      </c>
      <c r="E172" t="str">
        <f>TRIM(PROPER(Raw_Data!C172))</f>
        <v>Dairy</v>
      </c>
      <c r="F172" t="s">
        <v>825</v>
      </c>
      <c r="G172" t="s">
        <v>478</v>
      </c>
      <c r="H172" t="str">
        <f>TRIM(PROPER(Raw_Data!E172))</f>
        <v>Bluezoom</v>
      </c>
      <c r="I172" s="4">
        <v>76</v>
      </c>
      <c r="J172">
        <v>54</v>
      </c>
      <c r="K172">
        <f t="shared" si="25"/>
        <v>32</v>
      </c>
      <c r="L172" t="s">
        <v>50</v>
      </c>
      <c r="M172" t="s">
        <v>79</v>
      </c>
      <c r="N172">
        <f>VALUE(SUBSTITUTE(Raw_Data!I172,"$",""))</f>
        <v>2.5</v>
      </c>
      <c r="O172" s="3">
        <v>45301</v>
      </c>
      <c r="P172" s="3">
        <v>45521</v>
      </c>
      <c r="Q172" s="3">
        <f>Raw_Data!L172</f>
        <v>46252</v>
      </c>
      <c r="R172" t="str">
        <f t="shared" ca="1" si="26"/>
        <v>Low</v>
      </c>
      <c r="S172" t="s">
        <v>826</v>
      </c>
      <c r="T172">
        <v>69</v>
      </c>
      <c r="U172">
        <f t="shared" si="27"/>
        <v>190</v>
      </c>
      <c r="V172" t="s">
        <v>53</v>
      </c>
      <c r="W172">
        <f t="shared" si="28"/>
        <v>190</v>
      </c>
      <c r="X172">
        <f t="shared" si="29"/>
        <v>172.5</v>
      </c>
      <c r="Y172" t="str">
        <f t="shared" si="30"/>
        <v>Slow Moving</v>
      </c>
      <c r="Z172" s="4">
        <f t="shared" ca="1" si="35"/>
        <v>223</v>
      </c>
      <c r="AA172" t="str">
        <f t="shared" ca="1" si="31"/>
        <v>Safe</v>
      </c>
      <c r="AB172" t="str">
        <f t="shared" si="32"/>
        <v>Sufficient</v>
      </c>
      <c r="AC172">
        <f t="shared" si="33"/>
        <v>80</v>
      </c>
      <c r="AD172" t="str">
        <f t="shared" ca="1" si="34"/>
        <v>Healthy</v>
      </c>
    </row>
    <row r="173" spans="1:30" x14ac:dyDescent="0.3">
      <c r="A173" t="str">
        <f>Raw_Data!A173</f>
        <v>31-746-4951</v>
      </c>
      <c r="B173" t="s">
        <v>828</v>
      </c>
      <c r="C173" t="str">
        <f>TRIM(PROPER(Raw_Data!B173))</f>
        <v>Whole Wheat Flour</v>
      </c>
      <c r="D173" t="s">
        <v>31</v>
      </c>
      <c r="E173" t="str">
        <f>TRIM(PROPER(Raw_Data!C173))</f>
        <v>Grains &amp; Pulses</v>
      </c>
      <c r="F173" t="s">
        <v>829</v>
      </c>
      <c r="G173" t="s">
        <v>633</v>
      </c>
      <c r="H173" t="str">
        <f>TRIM(PROPER(Raw_Data!E173))</f>
        <v>Gigaclub</v>
      </c>
      <c r="I173" s="4">
        <v>67</v>
      </c>
      <c r="J173">
        <v>60</v>
      </c>
      <c r="K173">
        <f t="shared" si="25"/>
        <v>53</v>
      </c>
      <c r="L173" t="s">
        <v>34</v>
      </c>
      <c r="M173" t="s">
        <v>830</v>
      </c>
      <c r="N173">
        <f>VALUE(SUBSTITUTE(Raw_Data!I173,"$",""))</f>
        <v>2.75</v>
      </c>
      <c r="O173" s="3">
        <v>45355</v>
      </c>
      <c r="P173" s="3">
        <v>45432</v>
      </c>
      <c r="Q173" s="3">
        <f>Raw_Data!L173</f>
        <v>46397</v>
      </c>
      <c r="R173" t="str">
        <f t="shared" ca="1" si="26"/>
        <v>Low</v>
      </c>
      <c r="S173" t="s">
        <v>831</v>
      </c>
      <c r="T173">
        <v>30</v>
      </c>
      <c r="U173">
        <f t="shared" si="27"/>
        <v>184.25</v>
      </c>
      <c r="V173" t="s">
        <v>60</v>
      </c>
      <c r="W173">
        <f t="shared" si="28"/>
        <v>184.25</v>
      </c>
      <c r="X173">
        <f t="shared" si="29"/>
        <v>82.5</v>
      </c>
      <c r="Y173" t="str">
        <f t="shared" si="30"/>
        <v>Slow Moving</v>
      </c>
      <c r="Z173" s="4">
        <f t="shared" ca="1" si="35"/>
        <v>368</v>
      </c>
      <c r="AA173" t="str">
        <f t="shared" ca="1" si="31"/>
        <v>Safe</v>
      </c>
      <c r="AB173" t="str">
        <f t="shared" si="32"/>
        <v>Sufficient</v>
      </c>
      <c r="AC173">
        <f t="shared" si="33"/>
        <v>145.75</v>
      </c>
      <c r="AD173" t="str">
        <f t="shared" ca="1" si="34"/>
        <v>Healthy</v>
      </c>
    </row>
    <row r="174" spans="1:30" x14ac:dyDescent="0.3">
      <c r="A174" t="str">
        <f>Raw_Data!A174</f>
        <v>87-097-5691</v>
      </c>
      <c r="B174" t="s">
        <v>833</v>
      </c>
      <c r="C174" t="str">
        <f>TRIM(PROPER(Raw_Data!B174))</f>
        <v>Robusta Coffee</v>
      </c>
      <c r="D174" t="s">
        <v>41</v>
      </c>
      <c r="E174" t="str">
        <f>TRIM(PROPER(Raw_Data!C174))</f>
        <v>Beverages</v>
      </c>
      <c r="F174" t="s">
        <v>834</v>
      </c>
      <c r="G174" t="s">
        <v>835</v>
      </c>
      <c r="H174" t="str">
        <f>TRIM(PROPER(Raw_Data!E174))</f>
        <v>Photofeed</v>
      </c>
      <c r="I174" s="4">
        <v>62</v>
      </c>
      <c r="J174">
        <v>78</v>
      </c>
      <c r="K174">
        <f t="shared" si="25"/>
        <v>94</v>
      </c>
      <c r="L174" t="s">
        <v>50</v>
      </c>
      <c r="M174" t="s">
        <v>484</v>
      </c>
      <c r="N174">
        <f>VALUE(SUBSTITUTE(Raw_Data!I174,"$",""))</f>
        <v>10</v>
      </c>
      <c r="O174" s="3">
        <v>45508</v>
      </c>
      <c r="P174" s="3">
        <v>45533</v>
      </c>
      <c r="Q174" s="3">
        <f>Raw_Data!L174</f>
        <v>46369</v>
      </c>
      <c r="R174" t="str">
        <f t="shared" ca="1" si="26"/>
        <v>Low</v>
      </c>
      <c r="S174" t="s">
        <v>836</v>
      </c>
      <c r="T174">
        <v>62</v>
      </c>
      <c r="U174">
        <f t="shared" si="27"/>
        <v>620</v>
      </c>
      <c r="V174" t="s">
        <v>38</v>
      </c>
      <c r="W174">
        <f t="shared" si="28"/>
        <v>620</v>
      </c>
      <c r="X174">
        <f t="shared" si="29"/>
        <v>620</v>
      </c>
      <c r="Y174" t="str">
        <f t="shared" si="30"/>
        <v>Fast Moving</v>
      </c>
      <c r="Z174" s="4">
        <f t="shared" ca="1" si="35"/>
        <v>340</v>
      </c>
      <c r="AA174" t="str">
        <f t="shared" ca="1" si="31"/>
        <v>Safe</v>
      </c>
      <c r="AB174" t="str">
        <f t="shared" si="32"/>
        <v>Low Stock</v>
      </c>
      <c r="AC174">
        <f t="shared" si="33"/>
        <v>940</v>
      </c>
      <c r="AD174" t="str">
        <f t="shared" ca="1" si="34"/>
        <v>Reorder Needed</v>
      </c>
    </row>
    <row r="175" spans="1:30" x14ac:dyDescent="0.3">
      <c r="A175" t="str">
        <f>Raw_Data!A175</f>
        <v>34-075-0371</v>
      </c>
      <c r="B175" t="s">
        <v>838</v>
      </c>
      <c r="C175" t="str">
        <f>TRIM(PROPER(Raw_Data!B175))</f>
        <v>Watermelon</v>
      </c>
      <c r="D175" t="s">
        <v>63</v>
      </c>
      <c r="E175" t="str">
        <f>TRIM(PROPER(Raw_Data!C175))</f>
        <v>Fruits &amp; Vegetables</v>
      </c>
      <c r="F175" t="s">
        <v>839</v>
      </c>
      <c r="G175" t="s">
        <v>840</v>
      </c>
      <c r="H175" t="str">
        <f>TRIM(PROPER(Raw_Data!E175))</f>
        <v>Latz</v>
      </c>
      <c r="I175" s="4">
        <v>75</v>
      </c>
      <c r="J175">
        <v>10</v>
      </c>
      <c r="K175">
        <f t="shared" si="25"/>
        <v>0</v>
      </c>
      <c r="L175" t="s">
        <v>50</v>
      </c>
      <c r="M175" t="s">
        <v>91</v>
      </c>
      <c r="N175">
        <f>VALUE(SUBSTITUTE(Raw_Data!I175,"$",""))</f>
        <v>3</v>
      </c>
      <c r="O175" s="3">
        <v>45605</v>
      </c>
      <c r="P175" s="3">
        <v>45931</v>
      </c>
      <c r="Q175" s="3">
        <f>Raw_Data!L175</f>
        <v>46454</v>
      </c>
      <c r="R175" t="str">
        <f t="shared" ca="1" si="26"/>
        <v>Low</v>
      </c>
      <c r="S175" t="s">
        <v>841</v>
      </c>
      <c r="T175">
        <v>90</v>
      </c>
      <c r="U175">
        <f t="shared" si="27"/>
        <v>225</v>
      </c>
      <c r="V175" t="s">
        <v>60</v>
      </c>
      <c r="W175">
        <f t="shared" si="28"/>
        <v>225</v>
      </c>
      <c r="X175">
        <f t="shared" si="29"/>
        <v>270</v>
      </c>
      <c r="Y175" t="str">
        <f t="shared" si="30"/>
        <v>Fast Moving</v>
      </c>
      <c r="Z175" s="4">
        <f t="shared" ca="1" si="35"/>
        <v>425</v>
      </c>
      <c r="AA175" t="str">
        <f t="shared" ca="1" si="31"/>
        <v>Safe</v>
      </c>
      <c r="AB175" t="str">
        <f t="shared" si="32"/>
        <v>Sufficient</v>
      </c>
      <c r="AC175">
        <f t="shared" si="33"/>
        <v>0</v>
      </c>
      <c r="AD175" t="str">
        <f t="shared" ca="1" si="34"/>
        <v>Healthy</v>
      </c>
    </row>
    <row r="176" spans="1:30" x14ac:dyDescent="0.3">
      <c r="A176" t="str">
        <f>Raw_Data!A176</f>
        <v>40-810-9261</v>
      </c>
      <c r="B176" t="s">
        <v>321</v>
      </c>
      <c r="C176" t="str">
        <f>TRIM(PROPER(Raw_Data!B176))</f>
        <v>Green Coffee</v>
      </c>
      <c r="D176" t="s">
        <v>41</v>
      </c>
      <c r="E176" t="str">
        <f>TRIM(PROPER(Raw_Data!C176))</f>
        <v>Beverages</v>
      </c>
      <c r="F176" t="s">
        <v>843</v>
      </c>
      <c r="G176" t="s">
        <v>844</v>
      </c>
      <c r="H176" t="str">
        <f>TRIM(PROPER(Raw_Data!E176))</f>
        <v>Cogibox</v>
      </c>
      <c r="I176" s="4">
        <v>75</v>
      </c>
      <c r="J176">
        <v>47</v>
      </c>
      <c r="K176">
        <f t="shared" si="25"/>
        <v>19</v>
      </c>
      <c r="L176" t="s">
        <v>34</v>
      </c>
      <c r="M176" t="s">
        <v>845</v>
      </c>
      <c r="N176">
        <f>VALUE(SUBSTITUTE(Raw_Data!I176,"$",""))</f>
        <v>12.5</v>
      </c>
      <c r="O176" s="3">
        <v>45469</v>
      </c>
      <c r="P176" s="3">
        <v>45547</v>
      </c>
      <c r="Q176" s="3">
        <f>Raw_Data!L176</f>
        <v>46628</v>
      </c>
      <c r="R176" t="str">
        <f t="shared" ca="1" si="26"/>
        <v>Low</v>
      </c>
      <c r="S176" t="s">
        <v>846</v>
      </c>
      <c r="T176">
        <v>33</v>
      </c>
      <c r="U176">
        <f t="shared" si="27"/>
        <v>937.5</v>
      </c>
      <c r="V176" t="s">
        <v>38</v>
      </c>
      <c r="W176">
        <f t="shared" si="28"/>
        <v>937.5</v>
      </c>
      <c r="X176">
        <f t="shared" si="29"/>
        <v>412.5</v>
      </c>
      <c r="Y176" t="str">
        <f t="shared" si="30"/>
        <v>Slow Moving</v>
      </c>
      <c r="Z176" s="4">
        <f t="shared" ca="1" si="35"/>
        <v>599</v>
      </c>
      <c r="AA176" t="str">
        <f t="shared" ca="1" si="31"/>
        <v>Safe</v>
      </c>
      <c r="AB176" t="str">
        <f t="shared" si="32"/>
        <v>Sufficient</v>
      </c>
      <c r="AC176">
        <f t="shared" si="33"/>
        <v>237.5</v>
      </c>
      <c r="AD176" t="str">
        <f t="shared" ca="1" si="34"/>
        <v>Healthy</v>
      </c>
    </row>
    <row r="177" spans="1:30" x14ac:dyDescent="0.3">
      <c r="A177" t="str">
        <f>Raw_Data!A177</f>
        <v>46-931-6897</v>
      </c>
      <c r="B177" t="s">
        <v>447</v>
      </c>
      <c r="C177" t="str">
        <f>TRIM(PROPER(Raw_Data!B177))</f>
        <v>Cream</v>
      </c>
      <c r="D177" t="s">
        <v>83</v>
      </c>
      <c r="E177" t="str">
        <f>TRIM(PROPER(Raw_Data!C177))</f>
        <v>Dairy</v>
      </c>
      <c r="F177" t="s">
        <v>848</v>
      </c>
      <c r="G177" t="s">
        <v>821</v>
      </c>
      <c r="H177" t="str">
        <f>TRIM(PROPER(Raw_Data!E177))</f>
        <v>Meevee</v>
      </c>
      <c r="I177" s="4">
        <v>29</v>
      </c>
      <c r="J177">
        <v>32</v>
      </c>
      <c r="K177">
        <f t="shared" si="25"/>
        <v>35</v>
      </c>
      <c r="L177" t="s">
        <v>34</v>
      </c>
      <c r="M177" t="s">
        <v>79</v>
      </c>
      <c r="N177">
        <f>VALUE(SUBSTITUTE(Raw_Data!I177,"$",""))</f>
        <v>2.5</v>
      </c>
      <c r="O177" s="3">
        <v>45556</v>
      </c>
      <c r="P177" s="3">
        <v>45458</v>
      </c>
      <c r="Q177" s="3">
        <f>Raw_Data!L177</f>
        <v>46092</v>
      </c>
      <c r="R177" t="str">
        <f t="shared" ca="1" si="26"/>
        <v>Medium</v>
      </c>
      <c r="S177" t="s">
        <v>849</v>
      </c>
      <c r="T177">
        <v>64</v>
      </c>
      <c r="U177">
        <f t="shared" si="27"/>
        <v>72.5</v>
      </c>
      <c r="V177" t="s">
        <v>38</v>
      </c>
      <c r="W177">
        <f t="shared" si="28"/>
        <v>72.5</v>
      </c>
      <c r="X177">
        <f t="shared" si="29"/>
        <v>160</v>
      </c>
      <c r="Y177" t="str">
        <f t="shared" si="30"/>
        <v>Fast Moving</v>
      </c>
      <c r="Z177" s="4">
        <f t="shared" ca="1" si="35"/>
        <v>63</v>
      </c>
      <c r="AA177" t="str">
        <f t="shared" ca="1" si="31"/>
        <v>Safe</v>
      </c>
      <c r="AB177" t="str">
        <f t="shared" si="32"/>
        <v>Low Stock</v>
      </c>
      <c r="AC177">
        <f t="shared" si="33"/>
        <v>87.5</v>
      </c>
      <c r="AD177" t="str">
        <f t="shared" ca="1" si="34"/>
        <v>Reorder Needed</v>
      </c>
    </row>
    <row r="178" spans="1:30" x14ac:dyDescent="0.3">
      <c r="A178" t="str">
        <f>Raw_Data!A178</f>
        <v>58-182-6781</v>
      </c>
      <c r="B178" t="s">
        <v>194</v>
      </c>
      <c r="C178" t="str">
        <f>TRIM(PROPER(Raw_Data!B178))</f>
        <v>Oatmeal Biscuit</v>
      </c>
      <c r="D178" t="s">
        <v>112</v>
      </c>
      <c r="E178" t="str">
        <f>TRIM(PROPER(Raw_Data!C178))</f>
        <v>Bakery</v>
      </c>
      <c r="F178" t="s">
        <v>851</v>
      </c>
      <c r="G178" t="s">
        <v>852</v>
      </c>
      <c r="H178" t="str">
        <f>TRIM(PROPER(Raw_Data!E178))</f>
        <v>Pixope</v>
      </c>
      <c r="I178" s="4">
        <v>34</v>
      </c>
      <c r="J178">
        <v>55</v>
      </c>
      <c r="K178">
        <f t="shared" si="25"/>
        <v>76</v>
      </c>
      <c r="L178" t="s">
        <v>34</v>
      </c>
      <c r="M178" t="s">
        <v>196</v>
      </c>
      <c r="N178">
        <f>VALUE(SUBSTITUTE(Raw_Data!I178,"$",""))</f>
        <v>5</v>
      </c>
      <c r="O178" s="3">
        <v>45606</v>
      </c>
      <c r="P178" s="3">
        <v>45472</v>
      </c>
      <c r="Q178" s="3">
        <f>Raw_Data!L178</f>
        <v>46347</v>
      </c>
      <c r="R178" t="str">
        <f t="shared" ca="1" si="26"/>
        <v>Low</v>
      </c>
      <c r="S178" t="s">
        <v>853</v>
      </c>
      <c r="T178">
        <v>77</v>
      </c>
      <c r="U178">
        <f t="shared" si="27"/>
        <v>170</v>
      </c>
      <c r="V178" t="s">
        <v>60</v>
      </c>
      <c r="W178">
        <f t="shared" si="28"/>
        <v>170</v>
      </c>
      <c r="X178">
        <f t="shared" si="29"/>
        <v>385</v>
      </c>
      <c r="Y178" t="str">
        <f t="shared" si="30"/>
        <v>Fast Moving</v>
      </c>
      <c r="Z178" s="4">
        <f t="shared" ca="1" si="35"/>
        <v>318</v>
      </c>
      <c r="AA178" t="str">
        <f t="shared" ca="1" si="31"/>
        <v>Safe</v>
      </c>
      <c r="AB178" t="str">
        <f t="shared" si="32"/>
        <v>Low Stock</v>
      </c>
      <c r="AC178">
        <f t="shared" si="33"/>
        <v>380</v>
      </c>
      <c r="AD178" t="str">
        <f t="shared" ca="1" si="34"/>
        <v>Reorder Needed</v>
      </c>
    </row>
    <row r="179" spans="1:30" x14ac:dyDescent="0.3">
      <c r="A179" t="str">
        <f>Raw_Data!A179</f>
        <v>06-706-6490</v>
      </c>
      <c r="B179" t="s">
        <v>724</v>
      </c>
      <c r="C179" t="str">
        <f>TRIM(PROPER(Raw_Data!B179))</f>
        <v>Green Tea</v>
      </c>
      <c r="D179" t="s">
        <v>41</v>
      </c>
      <c r="E179" t="str">
        <f>TRIM(PROPER(Raw_Data!C179))</f>
        <v>Beverages</v>
      </c>
      <c r="F179" t="s">
        <v>855</v>
      </c>
      <c r="G179" t="s">
        <v>856</v>
      </c>
      <c r="H179" t="str">
        <f>TRIM(PROPER(Raw_Data!E179))</f>
        <v>Tanoodle</v>
      </c>
      <c r="I179" s="4">
        <v>15</v>
      </c>
      <c r="J179">
        <v>66</v>
      </c>
      <c r="K179">
        <f t="shared" si="25"/>
        <v>117</v>
      </c>
      <c r="L179" t="s">
        <v>50</v>
      </c>
      <c r="M179" t="s">
        <v>140</v>
      </c>
      <c r="N179">
        <f>VALUE(SUBSTITUTE(Raw_Data!I179,"$",""))</f>
        <v>8</v>
      </c>
      <c r="O179" s="3">
        <v>45583</v>
      </c>
      <c r="P179" s="3">
        <v>45358</v>
      </c>
      <c r="Q179" s="3">
        <f>Raw_Data!L179</f>
        <v>46153</v>
      </c>
      <c r="R179" t="str">
        <f t="shared" ca="1" si="26"/>
        <v>Low</v>
      </c>
      <c r="S179" t="s">
        <v>857</v>
      </c>
      <c r="T179">
        <v>60</v>
      </c>
      <c r="U179">
        <f t="shared" si="27"/>
        <v>120</v>
      </c>
      <c r="V179" t="s">
        <v>53</v>
      </c>
      <c r="W179">
        <f t="shared" si="28"/>
        <v>120</v>
      </c>
      <c r="X179">
        <f t="shared" si="29"/>
        <v>480</v>
      </c>
      <c r="Y179" t="str">
        <f t="shared" si="30"/>
        <v>Fast Moving</v>
      </c>
      <c r="Z179" s="4">
        <f t="shared" ca="1" si="35"/>
        <v>124</v>
      </c>
      <c r="AA179" t="str">
        <f t="shared" ca="1" si="31"/>
        <v>Safe</v>
      </c>
      <c r="AB179" t="str">
        <f t="shared" si="32"/>
        <v>Low Stock</v>
      </c>
      <c r="AC179">
        <f t="shared" si="33"/>
        <v>936</v>
      </c>
      <c r="AD179" t="str">
        <f t="shared" ca="1" si="34"/>
        <v>Reorder Needed</v>
      </c>
    </row>
    <row r="180" spans="1:30" x14ac:dyDescent="0.3">
      <c r="A180" t="str">
        <f>Raw_Data!A180</f>
        <v>47-578-4161</v>
      </c>
      <c r="B180" t="s">
        <v>859</v>
      </c>
      <c r="C180" t="str">
        <f>TRIM(PROPER(Raw_Data!B180))</f>
        <v>Anchovies</v>
      </c>
      <c r="D180" t="s">
        <v>157</v>
      </c>
      <c r="E180" t="str">
        <f>TRIM(PROPER(Raw_Data!C180))</f>
        <v>Seafood</v>
      </c>
      <c r="F180" t="s">
        <v>860</v>
      </c>
      <c r="G180" t="s">
        <v>861</v>
      </c>
      <c r="H180" t="str">
        <f>TRIM(PROPER(Raw_Data!E180))</f>
        <v>Jaxspan</v>
      </c>
      <c r="I180" s="4">
        <v>88</v>
      </c>
      <c r="J180">
        <v>56</v>
      </c>
      <c r="K180">
        <f t="shared" si="25"/>
        <v>24</v>
      </c>
      <c r="L180" t="s">
        <v>50</v>
      </c>
      <c r="M180" t="s">
        <v>484</v>
      </c>
      <c r="N180">
        <f>VALUE(SUBSTITUTE(Raw_Data!I180,"$",""))</f>
        <v>10</v>
      </c>
      <c r="O180" s="3">
        <v>45570</v>
      </c>
      <c r="P180" s="3">
        <v>45568</v>
      </c>
      <c r="Q180" s="3">
        <f>Raw_Data!L180</f>
        <v>46064</v>
      </c>
      <c r="R180" t="str">
        <f t="shared" ca="1" si="26"/>
        <v>Medium</v>
      </c>
      <c r="S180" t="s">
        <v>862</v>
      </c>
      <c r="T180">
        <v>98</v>
      </c>
      <c r="U180">
        <f t="shared" si="27"/>
        <v>880</v>
      </c>
      <c r="V180" t="s">
        <v>38</v>
      </c>
      <c r="W180">
        <f t="shared" si="28"/>
        <v>880</v>
      </c>
      <c r="X180">
        <f t="shared" si="29"/>
        <v>980</v>
      </c>
      <c r="Y180" t="str">
        <f t="shared" si="30"/>
        <v>Fast Moving</v>
      </c>
      <c r="Z180" s="4">
        <f t="shared" ca="1" si="35"/>
        <v>35</v>
      </c>
      <c r="AA180" t="str">
        <f t="shared" ca="1" si="31"/>
        <v>Safe</v>
      </c>
      <c r="AB180" t="str">
        <f t="shared" si="32"/>
        <v>Sufficient</v>
      </c>
      <c r="AC180">
        <f t="shared" si="33"/>
        <v>240</v>
      </c>
      <c r="AD180" t="str">
        <f t="shared" ca="1" si="34"/>
        <v>Healthy</v>
      </c>
    </row>
    <row r="181" spans="1:30" x14ac:dyDescent="0.3">
      <c r="A181" t="str">
        <f>Raw_Data!A181</f>
        <v>18-199-5799</v>
      </c>
      <c r="B181" t="s">
        <v>772</v>
      </c>
      <c r="C181" t="str">
        <f>TRIM(PROPER(Raw_Data!B181))</f>
        <v>Cheddar Cheese</v>
      </c>
      <c r="D181" t="s">
        <v>83</v>
      </c>
      <c r="E181" t="str">
        <f>TRIM(PROPER(Raw_Data!C181))</f>
        <v>Dairy</v>
      </c>
      <c r="F181" t="s">
        <v>864</v>
      </c>
      <c r="G181" t="s">
        <v>865</v>
      </c>
      <c r="H181" t="str">
        <f>TRIM(PROPER(Raw_Data!E181))</f>
        <v>Jayo</v>
      </c>
      <c r="I181" s="4">
        <v>40</v>
      </c>
      <c r="J181">
        <v>81</v>
      </c>
      <c r="K181">
        <f t="shared" si="25"/>
        <v>122</v>
      </c>
      <c r="L181" t="s">
        <v>34</v>
      </c>
      <c r="M181" t="s">
        <v>229</v>
      </c>
      <c r="N181">
        <f>VALUE(SUBSTITUTE(Raw_Data!I181,"$",""))</f>
        <v>9</v>
      </c>
      <c r="O181" s="3">
        <v>45545</v>
      </c>
      <c r="P181" s="3">
        <v>45410</v>
      </c>
      <c r="Q181" s="3">
        <f>Raw_Data!L181</f>
        <v>46686</v>
      </c>
      <c r="R181" t="str">
        <f t="shared" ca="1" si="26"/>
        <v>Low</v>
      </c>
      <c r="S181" t="s">
        <v>866</v>
      </c>
      <c r="T181">
        <v>40</v>
      </c>
      <c r="U181">
        <f t="shared" si="27"/>
        <v>360</v>
      </c>
      <c r="V181" t="s">
        <v>53</v>
      </c>
      <c r="W181">
        <f t="shared" si="28"/>
        <v>360</v>
      </c>
      <c r="X181">
        <f t="shared" si="29"/>
        <v>360</v>
      </c>
      <c r="Y181" t="str">
        <f t="shared" si="30"/>
        <v>Fast Moving</v>
      </c>
      <c r="Z181" s="4">
        <f t="shared" ca="1" si="35"/>
        <v>657</v>
      </c>
      <c r="AA181" t="str">
        <f t="shared" ca="1" si="31"/>
        <v>Safe</v>
      </c>
      <c r="AB181" t="str">
        <f t="shared" si="32"/>
        <v>Low Stock</v>
      </c>
      <c r="AC181">
        <f t="shared" si="33"/>
        <v>1098</v>
      </c>
      <c r="AD181" t="str">
        <f t="shared" ca="1" si="34"/>
        <v>Reorder Needed</v>
      </c>
    </row>
    <row r="182" spans="1:30" x14ac:dyDescent="0.3">
      <c r="A182" t="str">
        <f>Raw_Data!A182</f>
        <v>00-357-2313</v>
      </c>
      <c r="B182" t="s">
        <v>654</v>
      </c>
      <c r="C182" t="str">
        <f>TRIM(PROPER(Raw_Data!B182))</f>
        <v>Avocado Oil</v>
      </c>
      <c r="D182" t="s">
        <v>76</v>
      </c>
      <c r="E182" t="str">
        <f>TRIM(PROPER(Raw_Data!C182))</f>
        <v>Oils &amp; Fats</v>
      </c>
      <c r="F182" t="s">
        <v>868</v>
      </c>
      <c r="G182" t="s">
        <v>869</v>
      </c>
      <c r="H182" t="str">
        <f>TRIM(PROPER(Raw_Data!E182))</f>
        <v>Quamba</v>
      </c>
      <c r="I182" s="4">
        <v>10</v>
      </c>
      <c r="J182">
        <v>86</v>
      </c>
      <c r="K182">
        <f t="shared" si="25"/>
        <v>162</v>
      </c>
      <c r="L182" t="s">
        <v>34</v>
      </c>
      <c r="M182" t="s">
        <v>484</v>
      </c>
      <c r="N182">
        <f>VALUE(SUBSTITUTE(Raw_Data!I182,"$",""))</f>
        <v>10</v>
      </c>
      <c r="O182" s="3">
        <v>45472</v>
      </c>
      <c r="P182" s="3">
        <v>45622</v>
      </c>
      <c r="Q182" s="3">
        <f>Raw_Data!L182</f>
        <v>46178</v>
      </c>
      <c r="R182" t="str">
        <f t="shared" ca="1" si="26"/>
        <v>Low</v>
      </c>
      <c r="S182" t="s">
        <v>870</v>
      </c>
      <c r="T182">
        <v>24</v>
      </c>
      <c r="U182">
        <f t="shared" si="27"/>
        <v>100</v>
      </c>
      <c r="V182" t="s">
        <v>53</v>
      </c>
      <c r="W182">
        <f t="shared" si="28"/>
        <v>100</v>
      </c>
      <c r="X182">
        <f t="shared" si="29"/>
        <v>240</v>
      </c>
      <c r="Y182" t="str">
        <f t="shared" si="30"/>
        <v>Fast Moving</v>
      </c>
      <c r="Z182" s="4">
        <f t="shared" ca="1" si="35"/>
        <v>149</v>
      </c>
      <c r="AA182" t="str">
        <f t="shared" ca="1" si="31"/>
        <v>Safe</v>
      </c>
      <c r="AB182" t="str">
        <f t="shared" si="32"/>
        <v>Low Stock</v>
      </c>
      <c r="AC182">
        <f t="shared" si="33"/>
        <v>1620</v>
      </c>
      <c r="AD182" t="str">
        <f t="shared" ca="1" si="34"/>
        <v>Reorder Needed</v>
      </c>
    </row>
    <row r="183" spans="1:30" x14ac:dyDescent="0.3">
      <c r="A183" t="str">
        <f>Raw_Data!A183</f>
        <v>83-704-6367</v>
      </c>
      <c r="B183" t="s">
        <v>40</v>
      </c>
      <c r="C183" t="str">
        <f>TRIM(PROPER(Raw_Data!B183))</f>
        <v>Arabica Coffee</v>
      </c>
      <c r="D183" t="s">
        <v>41</v>
      </c>
      <c r="E183" t="str">
        <f>TRIM(PROPER(Raw_Data!C183))</f>
        <v>Beverages</v>
      </c>
      <c r="F183" t="s">
        <v>872</v>
      </c>
      <c r="G183" t="s">
        <v>43</v>
      </c>
      <c r="H183" t="str">
        <f>TRIM(PROPER(Raw_Data!E183))</f>
        <v>Feedmix</v>
      </c>
      <c r="I183" s="4">
        <v>21</v>
      </c>
      <c r="J183">
        <v>87</v>
      </c>
      <c r="K183">
        <f t="shared" si="25"/>
        <v>153</v>
      </c>
      <c r="L183" t="s">
        <v>34</v>
      </c>
      <c r="M183" t="s">
        <v>621</v>
      </c>
      <c r="N183">
        <f>VALUE(SUBSTITUTE(Raw_Data!I183,"$",""))</f>
        <v>21</v>
      </c>
      <c r="O183" s="3">
        <v>45613</v>
      </c>
      <c r="P183" s="3">
        <v>45331</v>
      </c>
      <c r="Q183" s="3">
        <f>Raw_Data!L183</f>
        <v>46244</v>
      </c>
      <c r="R183" t="str">
        <f t="shared" ca="1" si="26"/>
        <v>Low</v>
      </c>
      <c r="S183" t="s">
        <v>873</v>
      </c>
      <c r="T183">
        <v>20</v>
      </c>
      <c r="U183">
        <f t="shared" si="27"/>
        <v>441</v>
      </c>
      <c r="V183" t="s">
        <v>38</v>
      </c>
      <c r="W183">
        <f t="shared" si="28"/>
        <v>441</v>
      </c>
      <c r="X183">
        <f t="shared" si="29"/>
        <v>420</v>
      </c>
      <c r="Y183" t="str">
        <f t="shared" si="30"/>
        <v>Slow Moving</v>
      </c>
      <c r="Z183" s="4">
        <f t="shared" ca="1" si="35"/>
        <v>215</v>
      </c>
      <c r="AA183" t="str">
        <f t="shared" ca="1" si="31"/>
        <v>Safe</v>
      </c>
      <c r="AB183" t="str">
        <f t="shared" si="32"/>
        <v>Low Stock</v>
      </c>
      <c r="AC183">
        <f t="shared" si="33"/>
        <v>3213</v>
      </c>
      <c r="AD183" t="str">
        <f t="shared" ca="1" si="34"/>
        <v>Reorder Needed</v>
      </c>
    </row>
    <row r="184" spans="1:30" x14ac:dyDescent="0.3">
      <c r="A184" t="str">
        <f>Raw_Data!A184</f>
        <v>01-144-5960</v>
      </c>
      <c r="B184" t="s">
        <v>156</v>
      </c>
      <c r="C184" t="str">
        <f>TRIM(PROPER(Raw_Data!B184))</f>
        <v>Trout</v>
      </c>
      <c r="D184" t="s">
        <v>157</v>
      </c>
      <c r="E184" t="str">
        <f>TRIM(PROPER(Raw_Data!C184))</f>
        <v>Seafood</v>
      </c>
      <c r="F184" t="s">
        <v>875</v>
      </c>
      <c r="G184" t="s">
        <v>876</v>
      </c>
      <c r="H184" t="str">
        <f>TRIM(PROPER(Raw_Data!E184))</f>
        <v>Zazio</v>
      </c>
      <c r="I184" s="4">
        <v>75</v>
      </c>
      <c r="J184">
        <v>25</v>
      </c>
      <c r="K184">
        <f t="shared" si="25"/>
        <v>0</v>
      </c>
      <c r="L184" t="s">
        <v>50</v>
      </c>
      <c r="M184" t="s">
        <v>160</v>
      </c>
      <c r="N184">
        <f>VALUE(SUBSTITUTE(Raw_Data!I184,"$",""))</f>
        <v>12</v>
      </c>
      <c r="O184" s="3">
        <v>45585</v>
      </c>
      <c r="P184" s="3">
        <v>45441</v>
      </c>
      <c r="Q184" s="3">
        <f>Raw_Data!L184</f>
        <v>46268</v>
      </c>
      <c r="R184" t="str">
        <f t="shared" ca="1" si="26"/>
        <v>Low</v>
      </c>
      <c r="S184" t="s">
        <v>877</v>
      </c>
      <c r="T184">
        <v>89</v>
      </c>
      <c r="U184">
        <f t="shared" si="27"/>
        <v>900</v>
      </c>
      <c r="V184" t="s">
        <v>60</v>
      </c>
      <c r="W184">
        <f t="shared" si="28"/>
        <v>900</v>
      </c>
      <c r="X184">
        <f t="shared" si="29"/>
        <v>1068</v>
      </c>
      <c r="Y184" t="str">
        <f t="shared" si="30"/>
        <v>Fast Moving</v>
      </c>
      <c r="Z184" s="4">
        <f t="shared" ca="1" si="35"/>
        <v>239</v>
      </c>
      <c r="AA184" t="str">
        <f t="shared" ca="1" si="31"/>
        <v>Safe</v>
      </c>
      <c r="AB184" t="str">
        <f t="shared" si="32"/>
        <v>Sufficient</v>
      </c>
      <c r="AC184">
        <f t="shared" si="33"/>
        <v>0</v>
      </c>
      <c r="AD184" t="str">
        <f t="shared" ca="1" si="34"/>
        <v>Healthy</v>
      </c>
    </row>
    <row r="185" spans="1:30" x14ac:dyDescent="0.3">
      <c r="A185" t="str">
        <f>Raw_Data!A185</f>
        <v>96-774-0457</v>
      </c>
      <c r="B185" t="s">
        <v>577</v>
      </c>
      <c r="C185" t="str">
        <f>TRIM(PROPER(Raw_Data!B185))</f>
        <v>Cod</v>
      </c>
      <c r="D185" t="s">
        <v>157</v>
      </c>
      <c r="E185" t="str">
        <f>TRIM(PROPER(Raw_Data!C185))</f>
        <v>Seafood</v>
      </c>
      <c r="F185" t="s">
        <v>879</v>
      </c>
      <c r="G185" t="s">
        <v>880</v>
      </c>
      <c r="H185" t="str">
        <f>TRIM(PROPER(Raw_Data!E185))</f>
        <v>Izio</v>
      </c>
      <c r="I185" s="4">
        <v>56</v>
      </c>
      <c r="J185">
        <v>50</v>
      </c>
      <c r="K185">
        <f t="shared" si="25"/>
        <v>44</v>
      </c>
      <c r="L185" t="s">
        <v>50</v>
      </c>
      <c r="M185" t="s">
        <v>140</v>
      </c>
      <c r="N185">
        <f>VALUE(SUBSTITUTE(Raw_Data!I185,"$",""))</f>
        <v>8</v>
      </c>
      <c r="O185" s="3">
        <v>45712</v>
      </c>
      <c r="P185" s="3">
        <v>45629</v>
      </c>
      <c r="Q185" s="3">
        <f>Raw_Data!L185</f>
        <v>45874</v>
      </c>
      <c r="R185" t="str">
        <f t="shared" ca="1" si="26"/>
        <v>Expired</v>
      </c>
      <c r="S185" t="s">
        <v>881</v>
      </c>
      <c r="T185">
        <v>99</v>
      </c>
      <c r="U185">
        <f t="shared" si="27"/>
        <v>448</v>
      </c>
      <c r="V185" t="s">
        <v>38</v>
      </c>
      <c r="W185">
        <f t="shared" si="28"/>
        <v>448</v>
      </c>
      <c r="X185">
        <f t="shared" si="29"/>
        <v>792</v>
      </c>
      <c r="Y185" t="str">
        <f t="shared" si="30"/>
        <v>Fast Moving</v>
      </c>
      <c r="Z185" s="4">
        <f t="shared" ca="1" si="35"/>
        <v>-155</v>
      </c>
      <c r="AA185" t="str">
        <f t="shared" ca="1" si="31"/>
        <v>Expired</v>
      </c>
      <c r="AB185" t="str">
        <f t="shared" si="32"/>
        <v>Sufficient</v>
      </c>
      <c r="AC185">
        <f t="shared" si="33"/>
        <v>352</v>
      </c>
      <c r="AD185" t="str">
        <f t="shared" ca="1" si="34"/>
        <v>Loss</v>
      </c>
    </row>
    <row r="186" spans="1:30" x14ac:dyDescent="0.3">
      <c r="A186" t="str">
        <f>Raw_Data!A186</f>
        <v>24-310-9184</v>
      </c>
      <c r="B186" t="s">
        <v>111</v>
      </c>
      <c r="C186" t="str">
        <f>TRIM(PROPER(Raw_Data!B186))</f>
        <v>Rye Bread</v>
      </c>
      <c r="D186" t="s">
        <v>112</v>
      </c>
      <c r="E186" t="str">
        <f>TRIM(PROPER(Raw_Data!C186))</f>
        <v>Bakery</v>
      </c>
      <c r="F186" t="s">
        <v>883</v>
      </c>
      <c r="G186" t="s">
        <v>884</v>
      </c>
      <c r="H186" t="str">
        <f>TRIM(PROPER(Raw_Data!E186))</f>
        <v>Brainlounge</v>
      </c>
      <c r="I186" s="4">
        <v>69</v>
      </c>
      <c r="J186">
        <v>65</v>
      </c>
      <c r="K186">
        <f t="shared" si="25"/>
        <v>61</v>
      </c>
      <c r="L186" t="s">
        <v>50</v>
      </c>
      <c r="M186" t="s">
        <v>91</v>
      </c>
      <c r="N186">
        <f>VALUE(SUBSTITUTE(Raw_Data!I186,"$",""))</f>
        <v>3</v>
      </c>
      <c r="O186" s="3">
        <v>45419</v>
      </c>
      <c r="P186" s="3">
        <v>45499</v>
      </c>
      <c r="Q186" s="3">
        <f>Raw_Data!L186</f>
        <v>46458</v>
      </c>
      <c r="R186" t="str">
        <f t="shared" ca="1" si="26"/>
        <v>Low</v>
      </c>
      <c r="S186" t="s">
        <v>885</v>
      </c>
      <c r="T186">
        <v>98</v>
      </c>
      <c r="U186">
        <f t="shared" si="27"/>
        <v>207</v>
      </c>
      <c r="V186" t="s">
        <v>53</v>
      </c>
      <c r="W186">
        <f t="shared" si="28"/>
        <v>207</v>
      </c>
      <c r="X186">
        <f t="shared" si="29"/>
        <v>294</v>
      </c>
      <c r="Y186" t="str">
        <f t="shared" si="30"/>
        <v>Fast Moving</v>
      </c>
      <c r="Z186" s="4">
        <f t="shared" ca="1" si="35"/>
        <v>429</v>
      </c>
      <c r="AA186" t="str">
        <f t="shared" ca="1" si="31"/>
        <v>Safe</v>
      </c>
      <c r="AB186" t="str">
        <f t="shared" si="32"/>
        <v>Sufficient</v>
      </c>
      <c r="AC186">
        <f t="shared" si="33"/>
        <v>183</v>
      </c>
      <c r="AD186" t="str">
        <f t="shared" ca="1" si="34"/>
        <v>Healthy</v>
      </c>
    </row>
    <row r="187" spans="1:30" x14ac:dyDescent="0.3">
      <c r="A187" t="str">
        <f>Raw_Data!A187</f>
        <v>10-255-8579</v>
      </c>
      <c r="B187" t="s">
        <v>887</v>
      </c>
      <c r="C187" t="str">
        <f>TRIM(PROPER(Raw_Data!B187))</f>
        <v>Basmati Rice</v>
      </c>
      <c r="D187" t="s">
        <v>31</v>
      </c>
      <c r="E187" t="str">
        <f>TRIM(PROPER(Raw_Data!C187))</f>
        <v>Grains &amp; Pulses</v>
      </c>
      <c r="F187" t="s">
        <v>888</v>
      </c>
      <c r="G187" t="s">
        <v>889</v>
      </c>
      <c r="H187" t="str">
        <f>TRIM(PROPER(Raw_Data!E187))</f>
        <v>Trilia</v>
      </c>
      <c r="I187" s="4">
        <v>56</v>
      </c>
      <c r="J187">
        <v>53</v>
      </c>
      <c r="K187">
        <f t="shared" si="25"/>
        <v>50</v>
      </c>
      <c r="L187" t="s">
        <v>50</v>
      </c>
      <c r="M187" t="s">
        <v>35</v>
      </c>
      <c r="N187">
        <f>VALUE(SUBSTITUTE(Raw_Data!I187,"$",""))</f>
        <v>4.5</v>
      </c>
      <c r="O187" s="3">
        <v>45633</v>
      </c>
      <c r="P187" s="3">
        <v>45497</v>
      </c>
      <c r="Q187" s="3">
        <f>Raw_Data!L187</f>
        <v>46744</v>
      </c>
      <c r="R187" t="str">
        <f t="shared" ca="1" si="26"/>
        <v>Low</v>
      </c>
      <c r="S187" t="s">
        <v>890</v>
      </c>
      <c r="T187">
        <v>69</v>
      </c>
      <c r="U187">
        <f t="shared" si="27"/>
        <v>252</v>
      </c>
      <c r="V187" t="s">
        <v>60</v>
      </c>
      <c r="W187">
        <f t="shared" si="28"/>
        <v>252</v>
      </c>
      <c r="X187">
        <f t="shared" si="29"/>
        <v>310.5</v>
      </c>
      <c r="Y187" t="str">
        <f t="shared" si="30"/>
        <v>Fast Moving</v>
      </c>
      <c r="Z187" s="4">
        <f t="shared" ca="1" si="35"/>
        <v>715</v>
      </c>
      <c r="AA187" t="str">
        <f t="shared" ca="1" si="31"/>
        <v>Safe</v>
      </c>
      <c r="AB187" t="str">
        <f t="shared" si="32"/>
        <v>Sufficient</v>
      </c>
      <c r="AC187">
        <f t="shared" si="33"/>
        <v>225</v>
      </c>
      <c r="AD187" t="str">
        <f t="shared" ca="1" si="34"/>
        <v>Healthy</v>
      </c>
    </row>
    <row r="188" spans="1:30" x14ac:dyDescent="0.3">
      <c r="A188" t="str">
        <f>Raw_Data!A188</f>
        <v>38-417-4656</v>
      </c>
      <c r="B188" t="s">
        <v>105</v>
      </c>
      <c r="C188" t="str">
        <f>TRIM(PROPER(Raw_Data!B188))</f>
        <v>White Sugar</v>
      </c>
      <c r="D188" t="s">
        <v>31</v>
      </c>
      <c r="E188" t="str">
        <f>TRIM(PROPER(Raw_Data!C188))</f>
        <v>Grains &amp; Pulses</v>
      </c>
      <c r="F188" t="s">
        <v>892</v>
      </c>
      <c r="G188" t="s">
        <v>385</v>
      </c>
      <c r="H188" t="str">
        <f>TRIM(PROPER(Raw_Data!E188))</f>
        <v>Dazzlesphere</v>
      </c>
      <c r="I188" s="4">
        <v>24</v>
      </c>
      <c r="J188">
        <v>69</v>
      </c>
      <c r="K188">
        <f t="shared" si="25"/>
        <v>114</v>
      </c>
      <c r="L188" t="s">
        <v>34</v>
      </c>
      <c r="M188" t="s">
        <v>108</v>
      </c>
      <c r="N188">
        <f>VALUE(SUBSTITUTE(Raw_Data!I188,"$",""))</f>
        <v>2</v>
      </c>
      <c r="O188" s="3">
        <v>45422</v>
      </c>
      <c r="P188" s="3">
        <v>45395</v>
      </c>
      <c r="Q188" s="3">
        <f>Raw_Data!L188</f>
        <v>45877</v>
      </c>
      <c r="R188" t="str">
        <f t="shared" ca="1" si="26"/>
        <v>Expired</v>
      </c>
      <c r="S188" t="s">
        <v>893</v>
      </c>
      <c r="T188">
        <v>20</v>
      </c>
      <c r="U188">
        <f t="shared" si="27"/>
        <v>48</v>
      </c>
      <c r="V188" t="s">
        <v>53</v>
      </c>
      <c r="W188">
        <f t="shared" si="28"/>
        <v>48</v>
      </c>
      <c r="X188">
        <f t="shared" si="29"/>
        <v>40</v>
      </c>
      <c r="Y188" t="str">
        <f t="shared" si="30"/>
        <v>Slow Moving</v>
      </c>
      <c r="Z188" s="4">
        <f t="shared" ca="1" si="35"/>
        <v>-152</v>
      </c>
      <c r="AA188" t="str">
        <f t="shared" ca="1" si="31"/>
        <v>Expired</v>
      </c>
      <c r="AB188" t="str">
        <f t="shared" si="32"/>
        <v>Low Stock</v>
      </c>
      <c r="AC188">
        <f t="shared" si="33"/>
        <v>228</v>
      </c>
      <c r="AD188" t="str">
        <f t="shared" ca="1" si="34"/>
        <v>Loss</v>
      </c>
    </row>
    <row r="189" spans="1:30" x14ac:dyDescent="0.3">
      <c r="A189" t="str">
        <f>Raw_Data!A189</f>
        <v>53-080-8252</v>
      </c>
      <c r="B189" t="s">
        <v>299</v>
      </c>
      <c r="C189" t="str">
        <f>TRIM(PROPER(Raw_Data!B189))</f>
        <v>Sourdough Bread</v>
      </c>
      <c r="D189" t="s">
        <v>112</v>
      </c>
      <c r="E189" t="str">
        <f>TRIM(PROPER(Raw_Data!C189))</f>
        <v>Bakery</v>
      </c>
      <c r="F189" t="s">
        <v>895</v>
      </c>
      <c r="G189" t="s">
        <v>90</v>
      </c>
      <c r="H189" t="str">
        <f>TRIM(PROPER(Raw_Data!E189))</f>
        <v>Thoughtstorm</v>
      </c>
      <c r="I189" s="4">
        <v>30</v>
      </c>
      <c r="J189">
        <v>85</v>
      </c>
      <c r="K189">
        <f t="shared" si="25"/>
        <v>140</v>
      </c>
      <c r="L189" t="s">
        <v>34</v>
      </c>
      <c r="M189" t="s">
        <v>35</v>
      </c>
      <c r="N189">
        <f>VALUE(SUBSTITUTE(Raw_Data!I189,"$",""))</f>
        <v>4.5</v>
      </c>
      <c r="O189" s="3">
        <v>45645</v>
      </c>
      <c r="P189" s="3">
        <v>45559</v>
      </c>
      <c r="Q189" s="3">
        <f>Raw_Data!L189</f>
        <v>46579</v>
      </c>
      <c r="R189" t="str">
        <f t="shared" ca="1" si="26"/>
        <v>Low</v>
      </c>
      <c r="S189" t="s">
        <v>896</v>
      </c>
      <c r="T189">
        <v>32</v>
      </c>
      <c r="U189">
        <f t="shared" si="27"/>
        <v>135</v>
      </c>
      <c r="V189" t="s">
        <v>38</v>
      </c>
      <c r="W189">
        <f t="shared" si="28"/>
        <v>135</v>
      </c>
      <c r="X189">
        <f t="shared" si="29"/>
        <v>144</v>
      </c>
      <c r="Y189" t="str">
        <f t="shared" si="30"/>
        <v>Fast Moving</v>
      </c>
      <c r="Z189" s="4">
        <f t="shared" ca="1" si="35"/>
        <v>550</v>
      </c>
      <c r="AA189" t="str">
        <f t="shared" ca="1" si="31"/>
        <v>Safe</v>
      </c>
      <c r="AB189" t="str">
        <f t="shared" si="32"/>
        <v>Low Stock</v>
      </c>
      <c r="AC189">
        <f t="shared" si="33"/>
        <v>630</v>
      </c>
      <c r="AD189" t="str">
        <f t="shared" ca="1" si="34"/>
        <v>Reorder Needed</v>
      </c>
    </row>
    <row r="190" spans="1:30" x14ac:dyDescent="0.3">
      <c r="A190" t="str">
        <f>Raw_Data!A190</f>
        <v>14-681-7035</v>
      </c>
      <c r="B190" t="s">
        <v>373</v>
      </c>
      <c r="C190" t="str">
        <f>TRIM(PROPER(Raw_Data!B190))</f>
        <v>White Tea</v>
      </c>
      <c r="D190" t="s">
        <v>41</v>
      </c>
      <c r="E190" t="str">
        <f>TRIM(PROPER(Raw_Data!C190))</f>
        <v>Beverages</v>
      </c>
      <c r="F190" t="s">
        <v>898</v>
      </c>
      <c r="G190" t="s">
        <v>899</v>
      </c>
      <c r="H190" t="str">
        <f>TRIM(PROPER(Raw_Data!E190))</f>
        <v>Voolith</v>
      </c>
      <c r="I190" s="4">
        <v>36</v>
      </c>
      <c r="J190">
        <v>90</v>
      </c>
      <c r="K190">
        <f t="shared" si="25"/>
        <v>144</v>
      </c>
      <c r="L190" t="s">
        <v>34</v>
      </c>
      <c r="M190" t="s">
        <v>376</v>
      </c>
      <c r="N190">
        <f>VALUE(SUBSTITUTE(Raw_Data!I190,"$",""))</f>
        <v>25</v>
      </c>
      <c r="O190" s="3">
        <v>45608</v>
      </c>
      <c r="P190" s="3">
        <v>45481</v>
      </c>
      <c r="Q190" s="3">
        <f>Raw_Data!L190</f>
        <v>46493</v>
      </c>
      <c r="R190" t="str">
        <f t="shared" ca="1" si="26"/>
        <v>Low</v>
      </c>
      <c r="S190" t="s">
        <v>900</v>
      </c>
      <c r="T190">
        <v>35</v>
      </c>
      <c r="U190">
        <f t="shared" si="27"/>
        <v>900</v>
      </c>
      <c r="V190" t="s">
        <v>53</v>
      </c>
      <c r="W190">
        <f t="shared" si="28"/>
        <v>900</v>
      </c>
      <c r="X190">
        <f t="shared" si="29"/>
        <v>875</v>
      </c>
      <c r="Y190" t="str">
        <f t="shared" si="30"/>
        <v>Slow Moving</v>
      </c>
      <c r="Z190" s="4">
        <f t="shared" ca="1" si="35"/>
        <v>464</v>
      </c>
      <c r="AA190" t="str">
        <f t="shared" ca="1" si="31"/>
        <v>Safe</v>
      </c>
      <c r="AB190" t="str">
        <f t="shared" si="32"/>
        <v>Low Stock</v>
      </c>
      <c r="AC190">
        <f t="shared" si="33"/>
        <v>3600</v>
      </c>
      <c r="AD190" t="str">
        <f t="shared" ca="1" si="34"/>
        <v>Reorder Needed</v>
      </c>
    </row>
    <row r="191" spans="1:30" x14ac:dyDescent="0.3">
      <c r="A191" t="str">
        <f>Raw_Data!A191</f>
        <v>96-503-7712</v>
      </c>
      <c r="B191" t="s">
        <v>317</v>
      </c>
      <c r="C191" t="str">
        <f>TRIM(PROPER(Raw_Data!B191))</f>
        <v>White Bread</v>
      </c>
      <c r="D191" t="s">
        <v>112</v>
      </c>
      <c r="E191" t="str">
        <f>TRIM(PROPER(Raw_Data!C191))</f>
        <v>Bakery</v>
      </c>
      <c r="F191" t="s">
        <v>902</v>
      </c>
      <c r="G191" t="s">
        <v>903</v>
      </c>
      <c r="H191" t="str">
        <f>TRIM(PROPER(Raw_Data!E191))</f>
        <v>Twitterbridge</v>
      </c>
      <c r="I191" s="4">
        <v>93</v>
      </c>
      <c r="J191">
        <v>76</v>
      </c>
      <c r="K191">
        <f t="shared" si="25"/>
        <v>59</v>
      </c>
      <c r="L191" t="s">
        <v>50</v>
      </c>
      <c r="M191" t="s">
        <v>79</v>
      </c>
      <c r="N191">
        <f>VALUE(SUBSTITUTE(Raw_Data!I191,"$",""))</f>
        <v>2.5</v>
      </c>
      <c r="O191" s="3">
        <v>45437</v>
      </c>
      <c r="P191" s="3">
        <v>45501</v>
      </c>
      <c r="Q191" s="3">
        <f>Raw_Data!L191</f>
        <v>46656</v>
      </c>
      <c r="R191" t="str">
        <f t="shared" ca="1" si="26"/>
        <v>Low</v>
      </c>
      <c r="S191" t="s">
        <v>904</v>
      </c>
      <c r="T191">
        <v>76</v>
      </c>
      <c r="U191">
        <f t="shared" si="27"/>
        <v>232.5</v>
      </c>
      <c r="V191" t="s">
        <v>53</v>
      </c>
      <c r="W191">
        <f t="shared" si="28"/>
        <v>232.5</v>
      </c>
      <c r="X191">
        <f t="shared" si="29"/>
        <v>190</v>
      </c>
      <c r="Y191" t="str">
        <f t="shared" si="30"/>
        <v>Slow Moving</v>
      </c>
      <c r="Z191" s="4">
        <f t="shared" ca="1" si="35"/>
        <v>627</v>
      </c>
      <c r="AA191" t="str">
        <f t="shared" ca="1" si="31"/>
        <v>Safe</v>
      </c>
      <c r="AB191" t="str">
        <f t="shared" si="32"/>
        <v>Sufficient</v>
      </c>
      <c r="AC191">
        <f t="shared" si="33"/>
        <v>147.5</v>
      </c>
      <c r="AD191" t="str">
        <f t="shared" ca="1" si="34"/>
        <v>Healthy</v>
      </c>
    </row>
    <row r="192" spans="1:30" x14ac:dyDescent="0.3">
      <c r="A192" t="str">
        <f>Raw_Data!A192</f>
        <v>98-064-4465</v>
      </c>
      <c r="B192" t="s">
        <v>383</v>
      </c>
      <c r="C192" t="str">
        <f>TRIM(PROPER(Raw_Data!B192))</f>
        <v>Mozzarella Cheese</v>
      </c>
      <c r="D192" t="s">
        <v>83</v>
      </c>
      <c r="E192" t="str">
        <f>TRIM(PROPER(Raw_Data!C192))</f>
        <v>Dairy</v>
      </c>
      <c r="F192" t="s">
        <v>906</v>
      </c>
      <c r="G192" t="s">
        <v>907</v>
      </c>
      <c r="H192" t="str">
        <f>TRIM(PROPER(Raw_Data!E192))</f>
        <v>Feedfire</v>
      </c>
      <c r="I192" s="4">
        <v>96</v>
      </c>
      <c r="J192">
        <v>38</v>
      </c>
      <c r="K192">
        <f t="shared" si="25"/>
        <v>0</v>
      </c>
      <c r="L192" t="s">
        <v>34</v>
      </c>
      <c r="M192" t="s">
        <v>129</v>
      </c>
      <c r="N192">
        <f>VALUE(SUBSTITUTE(Raw_Data!I192,"$",""))</f>
        <v>7</v>
      </c>
      <c r="O192" s="3">
        <v>45401</v>
      </c>
      <c r="P192" s="3">
        <v>45301</v>
      </c>
      <c r="Q192" s="3">
        <f>Raw_Data!L192</f>
        <v>46678</v>
      </c>
      <c r="R192" t="str">
        <f t="shared" ca="1" si="26"/>
        <v>Low</v>
      </c>
      <c r="S192" t="s">
        <v>908</v>
      </c>
      <c r="T192">
        <v>72</v>
      </c>
      <c r="U192">
        <f t="shared" si="27"/>
        <v>672</v>
      </c>
      <c r="V192" t="s">
        <v>60</v>
      </c>
      <c r="W192">
        <f t="shared" si="28"/>
        <v>672</v>
      </c>
      <c r="X192">
        <f t="shared" si="29"/>
        <v>504</v>
      </c>
      <c r="Y192" t="str">
        <f t="shared" si="30"/>
        <v>Slow Moving</v>
      </c>
      <c r="Z192" s="4">
        <f t="shared" ca="1" si="35"/>
        <v>649</v>
      </c>
      <c r="AA192" t="str">
        <f t="shared" ca="1" si="31"/>
        <v>Safe</v>
      </c>
      <c r="AB192" t="str">
        <f t="shared" si="32"/>
        <v>Sufficient</v>
      </c>
      <c r="AC192">
        <f t="shared" si="33"/>
        <v>0</v>
      </c>
      <c r="AD192" t="str">
        <f t="shared" ca="1" si="34"/>
        <v>Healthy</v>
      </c>
    </row>
    <row r="193" spans="1:30" x14ac:dyDescent="0.3">
      <c r="A193" t="str">
        <f>Raw_Data!A193</f>
        <v>84-198-7276</v>
      </c>
      <c r="B193" t="s">
        <v>476</v>
      </c>
      <c r="C193" t="str">
        <f>TRIM(PROPER(Raw_Data!B193))</f>
        <v>Peanut Oil</v>
      </c>
      <c r="D193" t="s">
        <v>76</v>
      </c>
      <c r="E193" t="str">
        <f>TRIM(PROPER(Raw_Data!C193))</f>
        <v>Oils &amp; Fats</v>
      </c>
      <c r="F193" t="s">
        <v>910</v>
      </c>
      <c r="G193" t="s">
        <v>660</v>
      </c>
      <c r="H193" t="str">
        <f>TRIM(PROPER(Raw_Data!E193))</f>
        <v>Eidel</v>
      </c>
      <c r="I193" s="4">
        <v>60</v>
      </c>
      <c r="J193">
        <v>88</v>
      </c>
      <c r="K193">
        <f t="shared" si="25"/>
        <v>116</v>
      </c>
      <c r="L193" t="s">
        <v>34</v>
      </c>
      <c r="M193" t="s">
        <v>66</v>
      </c>
      <c r="N193">
        <f>VALUE(SUBSTITUTE(Raw_Data!I193,"$",""))</f>
        <v>4</v>
      </c>
      <c r="O193" s="3">
        <v>45533</v>
      </c>
      <c r="P193" s="3">
        <v>45673</v>
      </c>
      <c r="Q193" s="3">
        <f>Raw_Data!L193</f>
        <v>46098</v>
      </c>
      <c r="R193" t="str">
        <f t="shared" ca="1" si="26"/>
        <v>Medium</v>
      </c>
      <c r="S193" t="s">
        <v>911</v>
      </c>
      <c r="T193">
        <v>94</v>
      </c>
      <c r="U193">
        <f t="shared" si="27"/>
        <v>240</v>
      </c>
      <c r="V193" t="s">
        <v>60</v>
      </c>
      <c r="W193">
        <f t="shared" si="28"/>
        <v>240</v>
      </c>
      <c r="X193">
        <f t="shared" si="29"/>
        <v>376</v>
      </c>
      <c r="Y193" t="str">
        <f t="shared" si="30"/>
        <v>Fast Moving</v>
      </c>
      <c r="Z193" s="4">
        <f t="shared" ca="1" si="35"/>
        <v>69</v>
      </c>
      <c r="AA193" t="str">
        <f t="shared" ca="1" si="31"/>
        <v>Safe</v>
      </c>
      <c r="AB193" t="str">
        <f t="shared" si="32"/>
        <v>Low Stock</v>
      </c>
      <c r="AC193">
        <f t="shared" si="33"/>
        <v>464</v>
      </c>
      <c r="AD193" t="str">
        <f t="shared" ca="1" si="34"/>
        <v>Reorder Needed</v>
      </c>
    </row>
    <row r="194" spans="1:30" x14ac:dyDescent="0.3">
      <c r="A194" t="str">
        <f>Raw_Data!A194</f>
        <v>18-278-2383</v>
      </c>
      <c r="B194" t="s">
        <v>663</v>
      </c>
      <c r="C194" t="str">
        <f>TRIM(PROPER(Raw_Data!B194))</f>
        <v>Gouda Cheese</v>
      </c>
      <c r="D194" t="s">
        <v>83</v>
      </c>
      <c r="E194" t="str">
        <f>TRIM(PROPER(Raw_Data!C194))</f>
        <v>Dairy</v>
      </c>
      <c r="F194" t="s">
        <v>913</v>
      </c>
      <c r="G194" t="s">
        <v>714</v>
      </c>
      <c r="H194" t="str">
        <f>TRIM(PROPER(Raw_Data!E194))</f>
        <v>Skimia</v>
      </c>
      <c r="I194" s="4">
        <v>97</v>
      </c>
      <c r="J194">
        <v>77</v>
      </c>
      <c r="K194">
        <f t="shared" si="25"/>
        <v>57</v>
      </c>
      <c r="L194" t="s">
        <v>34</v>
      </c>
      <c r="M194" t="s">
        <v>129</v>
      </c>
      <c r="N194">
        <f>VALUE(SUBSTITUTE(Raw_Data!I194,"$",""))</f>
        <v>7</v>
      </c>
      <c r="O194" s="3">
        <v>45607</v>
      </c>
      <c r="P194" s="3">
        <v>45550</v>
      </c>
      <c r="Q194" s="3">
        <f>Raw_Data!L194</f>
        <v>46055</v>
      </c>
      <c r="R194" t="str">
        <f t="shared" ca="1" si="26"/>
        <v>High</v>
      </c>
      <c r="S194" t="s">
        <v>914</v>
      </c>
      <c r="T194">
        <v>43</v>
      </c>
      <c r="U194">
        <f t="shared" si="27"/>
        <v>679</v>
      </c>
      <c r="V194" t="s">
        <v>53</v>
      </c>
      <c r="W194">
        <f t="shared" si="28"/>
        <v>679</v>
      </c>
      <c r="X194">
        <f t="shared" si="29"/>
        <v>301</v>
      </c>
      <c r="Y194" t="str">
        <f t="shared" si="30"/>
        <v>Slow Moving</v>
      </c>
      <c r="Z194" s="4">
        <f t="shared" ref="Z194:Z200" ca="1" si="36">Q194-TODAY()</f>
        <v>26</v>
      </c>
      <c r="AA194" t="str">
        <f t="shared" ca="1" si="31"/>
        <v>Expiring Soon</v>
      </c>
      <c r="AB194" t="str">
        <f t="shared" si="32"/>
        <v>Sufficient</v>
      </c>
      <c r="AC194">
        <f t="shared" si="33"/>
        <v>399</v>
      </c>
      <c r="AD194" t="str">
        <f t="shared" ca="1" si="34"/>
        <v>Discount Soon</v>
      </c>
    </row>
    <row r="195" spans="1:30" x14ac:dyDescent="0.3">
      <c r="A195" t="str">
        <f>Raw_Data!A195</f>
        <v>20-054-3716</v>
      </c>
      <c r="B195" t="s">
        <v>487</v>
      </c>
      <c r="C195" t="str">
        <f>TRIM(PROPER(Raw_Data!B195))</f>
        <v>Chocolate Biscuit</v>
      </c>
      <c r="D195" t="s">
        <v>112</v>
      </c>
      <c r="E195" t="str">
        <f>TRIM(PROPER(Raw_Data!C195))</f>
        <v>Bakery</v>
      </c>
      <c r="F195" t="s">
        <v>916</v>
      </c>
      <c r="G195" t="s">
        <v>917</v>
      </c>
      <c r="H195" t="str">
        <f>TRIM(PROPER(Raw_Data!E195))</f>
        <v>Jumpxs</v>
      </c>
      <c r="I195" s="4">
        <v>11</v>
      </c>
      <c r="J195">
        <v>6</v>
      </c>
      <c r="K195">
        <f t="shared" ref="K195:K201" si="37">MAX(0,(J195*2)-I195)</f>
        <v>1</v>
      </c>
      <c r="L195" t="s">
        <v>50</v>
      </c>
      <c r="M195" t="s">
        <v>196</v>
      </c>
      <c r="N195">
        <f>VALUE(SUBSTITUTE(Raw_Data!I195,"$",""))</f>
        <v>5</v>
      </c>
      <c r="O195" s="3">
        <v>45415</v>
      </c>
      <c r="P195" s="3">
        <v>45551</v>
      </c>
      <c r="Q195" s="3">
        <f>Raw_Data!L195</f>
        <v>46064</v>
      </c>
      <c r="R195" t="str">
        <f t="shared" ref="R195:R201" ca="1" si="38">IF(Q195&lt;TODAY(),"Expired",
    IF(Q195&lt;=TODAY()+30,"High",
        IF(Q195&lt;=TODAY()+90,"Medium","Low")
    )
)</f>
        <v>Medium</v>
      </c>
      <c r="S195" t="s">
        <v>918</v>
      </c>
      <c r="T195">
        <v>88</v>
      </c>
      <c r="U195">
        <f t="shared" ref="U195:U201" si="39">I195 * N195</f>
        <v>55</v>
      </c>
      <c r="V195" t="s">
        <v>38</v>
      </c>
      <c r="W195">
        <f t="shared" ref="W195:W201" si="40">I195 * N195</f>
        <v>55</v>
      </c>
      <c r="X195">
        <f t="shared" ref="X195:X201" si="41">T195 * N195</f>
        <v>440</v>
      </c>
      <c r="Y195" t="str">
        <f t="shared" ref="Y195:Y201" si="42">IF(T195=0,"No Sales",
IF(T195/I195&gt;=1,"Fast Moving","Slow Moving"))</f>
        <v>Fast Moving</v>
      </c>
      <c r="Z195" s="4">
        <f t="shared" ca="1" si="36"/>
        <v>35</v>
      </c>
      <c r="AA195" t="str">
        <f t="shared" ref="AA195:AA201" ca="1" si="43">IF(Q195&lt;TODAY(),"Expired",
IF(Q195-TODAY()&lt;=7,"Critical",
IF(Q195-TODAY()&lt;=30,"Expiring Soon","Safe")))</f>
        <v>Safe</v>
      </c>
      <c r="AB195" t="str">
        <f t="shared" ref="AB195:AB201" si="44">IF(I195&lt;J195,"Low Stock","Sufficient")</f>
        <v>Sufficient</v>
      </c>
      <c r="AC195">
        <f t="shared" ref="AC195:AC201" si="45">K195 * N195</f>
        <v>5</v>
      </c>
      <c r="AD195" t="str">
        <f t="shared" ref="AD195:AD201" ca="1" si="46">IF(AND(AA195="Critical",AB195="Low Stock"),"High Risk",
IF(AA195="Expired","Loss",
IF(AA195="Expiring Soon","Discount Soon",
IF(AB195="Low Stock","Reorder Needed","Healthy"))))</f>
        <v>Healthy</v>
      </c>
    </row>
    <row r="196" spans="1:30" x14ac:dyDescent="0.3">
      <c r="A196" t="str">
        <f>Raw_Data!A196</f>
        <v>63-822-5278</v>
      </c>
      <c r="B196" t="s">
        <v>592</v>
      </c>
      <c r="C196" t="str">
        <f>TRIM(PROPER(Raw_Data!B196))</f>
        <v>Pomegranate</v>
      </c>
      <c r="D196" t="s">
        <v>63</v>
      </c>
      <c r="E196" t="str">
        <f>TRIM(PROPER(Raw_Data!C196))</f>
        <v>Fruits &amp; Vegetables</v>
      </c>
      <c r="F196" t="s">
        <v>920</v>
      </c>
      <c r="G196" t="s">
        <v>217</v>
      </c>
      <c r="H196" t="str">
        <f>TRIM(PROPER(Raw_Data!E196))</f>
        <v>Kamba</v>
      </c>
      <c r="I196" s="4">
        <v>14</v>
      </c>
      <c r="J196">
        <v>66</v>
      </c>
      <c r="K196">
        <f t="shared" si="37"/>
        <v>118</v>
      </c>
      <c r="L196" t="s">
        <v>34</v>
      </c>
      <c r="M196" t="s">
        <v>51</v>
      </c>
      <c r="N196">
        <f>VALUE(SUBSTITUTE(Raw_Data!I196,"$",""))</f>
        <v>6</v>
      </c>
      <c r="O196" s="3">
        <v>45517</v>
      </c>
      <c r="P196" s="3">
        <v>45639</v>
      </c>
      <c r="Q196" s="3">
        <f>Raw_Data!L196</f>
        <v>45549</v>
      </c>
      <c r="R196" t="str">
        <f t="shared" ca="1" si="38"/>
        <v>Expired</v>
      </c>
      <c r="S196" t="s">
        <v>921</v>
      </c>
      <c r="T196">
        <v>86</v>
      </c>
      <c r="U196">
        <f t="shared" si="39"/>
        <v>84</v>
      </c>
      <c r="V196" t="s">
        <v>53</v>
      </c>
      <c r="W196">
        <f t="shared" si="40"/>
        <v>84</v>
      </c>
      <c r="X196">
        <f t="shared" si="41"/>
        <v>516</v>
      </c>
      <c r="Y196" t="str">
        <f t="shared" si="42"/>
        <v>Fast Moving</v>
      </c>
      <c r="Z196" s="4">
        <f t="shared" ca="1" si="36"/>
        <v>-480</v>
      </c>
      <c r="AA196" t="str">
        <f t="shared" ca="1" si="43"/>
        <v>Expired</v>
      </c>
      <c r="AB196" t="str">
        <f t="shared" si="44"/>
        <v>Low Stock</v>
      </c>
      <c r="AC196">
        <f t="shared" si="45"/>
        <v>708</v>
      </c>
      <c r="AD196" t="str">
        <f t="shared" ca="1" si="46"/>
        <v>Loss</v>
      </c>
    </row>
    <row r="197" spans="1:30" x14ac:dyDescent="0.3">
      <c r="A197" t="str">
        <f>Raw_Data!A197</f>
        <v>01-439-6231</v>
      </c>
      <c r="B197" t="s">
        <v>923</v>
      </c>
      <c r="C197" t="str">
        <f>TRIM(PROPER(Raw_Data!B197))</f>
        <v>Sunflower Oil</v>
      </c>
      <c r="D197" t="s">
        <v>76</v>
      </c>
      <c r="E197" t="str">
        <f>TRIM(PROPER(Raw_Data!C197))</f>
        <v>Oils &amp; Fats</v>
      </c>
      <c r="F197" t="s">
        <v>924</v>
      </c>
      <c r="G197" t="s">
        <v>745</v>
      </c>
      <c r="H197" t="str">
        <f>TRIM(PROPER(Raw_Data!E197))</f>
        <v>Skidoo</v>
      </c>
      <c r="I197" s="4">
        <v>88</v>
      </c>
      <c r="J197">
        <v>100</v>
      </c>
      <c r="K197">
        <f t="shared" si="37"/>
        <v>112</v>
      </c>
      <c r="L197" t="s">
        <v>34</v>
      </c>
      <c r="M197" t="s">
        <v>79</v>
      </c>
      <c r="N197">
        <f>VALUE(SUBSTITUTE(Raw_Data!I197,"$",""))</f>
        <v>2.5</v>
      </c>
      <c r="O197" s="3">
        <v>45608</v>
      </c>
      <c r="P197" s="3">
        <v>45593</v>
      </c>
      <c r="Q197" s="3">
        <f>Raw_Data!L197</f>
        <v>46314</v>
      </c>
      <c r="R197" t="str">
        <f t="shared" ca="1" si="38"/>
        <v>Low</v>
      </c>
      <c r="S197" t="s">
        <v>925</v>
      </c>
      <c r="T197">
        <v>25</v>
      </c>
      <c r="U197">
        <f t="shared" si="39"/>
        <v>220</v>
      </c>
      <c r="V197" t="s">
        <v>38</v>
      </c>
      <c r="W197">
        <f t="shared" si="40"/>
        <v>220</v>
      </c>
      <c r="X197">
        <f t="shared" si="41"/>
        <v>62.5</v>
      </c>
      <c r="Y197" t="str">
        <f t="shared" si="42"/>
        <v>Slow Moving</v>
      </c>
      <c r="Z197" s="4">
        <f t="shared" ca="1" si="36"/>
        <v>285</v>
      </c>
      <c r="AA197" t="str">
        <f t="shared" ca="1" si="43"/>
        <v>Safe</v>
      </c>
      <c r="AB197" t="str">
        <f t="shared" si="44"/>
        <v>Low Stock</v>
      </c>
      <c r="AC197">
        <f t="shared" si="45"/>
        <v>280</v>
      </c>
      <c r="AD197" t="str">
        <f t="shared" ca="1" si="46"/>
        <v>Reorder Needed</v>
      </c>
    </row>
    <row r="198" spans="1:30" x14ac:dyDescent="0.3">
      <c r="A198" t="str">
        <f>Raw_Data!A198</f>
        <v>06-690-2335</v>
      </c>
      <c r="B198" t="s">
        <v>509</v>
      </c>
      <c r="C198" t="str">
        <f>TRIM(PROPER(Raw_Data!B198))</f>
        <v>Jasmine Rice</v>
      </c>
      <c r="D198" t="s">
        <v>31</v>
      </c>
      <c r="E198" t="str">
        <f>TRIM(PROPER(Raw_Data!C198))</f>
        <v>Grains &amp; Pulses</v>
      </c>
      <c r="F198" t="s">
        <v>927</v>
      </c>
      <c r="G198" t="s">
        <v>159</v>
      </c>
      <c r="H198" t="str">
        <f>TRIM(PROPER(Raw_Data!E198))</f>
        <v>Jabbertype</v>
      </c>
      <c r="I198" s="4">
        <v>24</v>
      </c>
      <c r="J198">
        <v>15</v>
      </c>
      <c r="K198">
        <f t="shared" si="37"/>
        <v>6</v>
      </c>
      <c r="L198" t="s">
        <v>34</v>
      </c>
      <c r="M198" t="s">
        <v>512</v>
      </c>
      <c r="N198">
        <f>VALUE(SUBSTITUTE(Raw_Data!I198,"$",""))</f>
        <v>4.75</v>
      </c>
      <c r="O198" s="3">
        <v>45710</v>
      </c>
      <c r="P198" s="3">
        <v>45459</v>
      </c>
      <c r="Q198" s="3">
        <f>Raw_Data!L198</f>
        <v>46163</v>
      </c>
      <c r="R198" t="str">
        <f t="shared" ca="1" si="38"/>
        <v>Low</v>
      </c>
      <c r="S198" t="s">
        <v>928</v>
      </c>
      <c r="T198">
        <v>35</v>
      </c>
      <c r="U198">
        <f t="shared" si="39"/>
        <v>114</v>
      </c>
      <c r="V198" t="s">
        <v>38</v>
      </c>
      <c r="W198">
        <f t="shared" si="40"/>
        <v>114</v>
      </c>
      <c r="X198">
        <f t="shared" si="41"/>
        <v>166.25</v>
      </c>
      <c r="Y198" t="str">
        <f t="shared" si="42"/>
        <v>Fast Moving</v>
      </c>
      <c r="Z198" s="4">
        <f t="shared" ca="1" si="36"/>
        <v>134</v>
      </c>
      <c r="AA198" t="str">
        <f t="shared" ca="1" si="43"/>
        <v>Safe</v>
      </c>
      <c r="AB198" t="str">
        <f t="shared" si="44"/>
        <v>Sufficient</v>
      </c>
      <c r="AC198">
        <f t="shared" si="45"/>
        <v>28.5</v>
      </c>
      <c r="AD198" t="str">
        <f t="shared" ca="1" si="46"/>
        <v>Healthy</v>
      </c>
    </row>
    <row r="199" spans="1:30" x14ac:dyDescent="0.3">
      <c r="A199" t="str">
        <f>Raw_Data!A199</f>
        <v>47-554-5780</v>
      </c>
      <c r="B199" t="s">
        <v>226</v>
      </c>
      <c r="C199" t="str">
        <f>TRIM(PROPER(Raw_Data!B199))</f>
        <v>Haddock</v>
      </c>
      <c r="D199" t="s">
        <v>157</v>
      </c>
      <c r="E199" t="str">
        <f>TRIM(PROPER(Raw_Data!C199))</f>
        <v>Seafood</v>
      </c>
      <c r="F199" t="s">
        <v>930</v>
      </c>
      <c r="G199" t="s">
        <v>931</v>
      </c>
      <c r="H199" t="str">
        <f>TRIM(PROPER(Raw_Data!E199))</f>
        <v>Babbleopia</v>
      </c>
      <c r="I199" s="4">
        <v>93</v>
      </c>
      <c r="J199">
        <v>62</v>
      </c>
      <c r="K199">
        <f t="shared" si="37"/>
        <v>31</v>
      </c>
      <c r="L199" t="s">
        <v>50</v>
      </c>
      <c r="M199" t="s">
        <v>229</v>
      </c>
      <c r="N199">
        <f>VALUE(SUBSTITUTE(Raw_Data!I199,"$",""))</f>
        <v>9</v>
      </c>
      <c r="O199" s="3">
        <v>45541</v>
      </c>
      <c r="P199" s="3">
        <v>45465</v>
      </c>
      <c r="Q199" s="3">
        <f>Raw_Data!L199</f>
        <v>45758</v>
      </c>
      <c r="R199" t="str">
        <f t="shared" ca="1" si="38"/>
        <v>Expired</v>
      </c>
      <c r="S199" t="s">
        <v>932</v>
      </c>
      <c r="T199">
        <v>78</v>
      </c>
      <c r="U199">
        <f t="shared" si="39"/>
        <v>837</v>
      </c>
      <c r="V199" t="s">
        <v>60</v>
      </c>
      <c r="W199">
        <f t="shared" si="40"/>
        <v>837</v>
      </c>
      <c r="X199">
        <f t="shared" si="41"/>
        <v>702</v>
      </c>
      <c r="Y199" t="str">
        <f t="shared" si="42"/>
        <v>Slow Moving</v>
      </c>
      <c r="Z199" s="4">
        <f t="shared" ca="1" si="36"/>
        <v>-271</v>
      </c>
      <c r="AA199" t="str">
        <f t="shared" ca="1" si="43"/>
        <v>Expired</v>
      </c>
      <c r="AB199" t="str">
        <f t="shared" si="44"/>
        <v>Sufficient</v>
      </c>
      <c r="AC199">
        <f t="shared" si="45"/>
        <v>279</v>
      </c>
      <c r="AD199" t="str">
        <f t="shared" ca="1" si="46"/>
        <v>Loss</v>
      </c>
    </row>
    <row r="200" spans="1:30" x14ac:dyDescent="0.3">
      <c r="A200" t="str">
        <f>Raw_Data!A200</f>
        <v>70-587-1204</v>
      </c>
      <c r="B200" t="s">
        <v>47</v>
      </c>
      <c r="C200" t="str">
        <f>TRIM(PROPER(Raw_Data!B200))</f>
        <v>Black Rice</v>
      </c>
      <c r="D200" t="s">
        <v>31</v>
      </c>
      <c r="E200" t="str">
        <f>TRIM(PROPER(Raw_Data!C200))</f>
        <v>Grains &amp; Pulses</v>
      </c>
      <c r="F200" t="s">
        <v>934</v>
      </c>
      <c r="G200" t="s">
        <v>139</v>
      </c>
      <c r="H200" t="str">
        <f>TRIM(PROPER(Raw_Data!E200))</f>
        <v>Reallinks</v>
      </c>
      <c r="I200" s="4">
        <v>68</v>
      </c>
      <c r="J200">
        <v>68</v>
      </c>
      <c r="K200">
        <f t="shared" si="37"/>
        <v>68</v>
      </c>
      <c r="L200" t="s">
        <v>50</v>
      </c>
      <c r="M200" t="s">
        <v>51</v>
      </c>
      <c r="N200">
        <f>VALUE(SUBSTITUTE(Raw_Data!I200,"$",""))</f>
        <v>6</v>
      </c>
      <c r="O200" s="3">
        <v>45511</v>
      </c>
      <c r="P200" s="3">
        <v>45488</v>
      </c>
      <c r="Q200" s="3">
        <f>Raw_Data!L200</f>
        <v>45827</v>
      </c>
      <c r="R200" t="str">
        <f t="shared" ca="1" si="38"/>
        <v>Expired</v>
      </c>
      <c r="S200" t="s">
        <v>935</v>
      </c>
      <c r="T200">
        <v>37</v>
      </c>
      <c r="U200">
        <f t="shared" si="39"/>
        <v>408</v>
      </c>
      <c r="V200" t="s">
        <v>38</v>
      </c>
      <c r="W200">
        <f t="shared" si="40"/>
        <v>408</v>
      </c>
      <c r="X200">
        <f t="shared" si="41"/>
        <v>222</v>
      </c>
      <c r="Y200" t="str">
        <f t="shared" si="42"/>
        <v>Slow Moving</v>
      </c>
      <c r="Z200" s="4">
        <f t="shared" ca="1" si="36"/>
        <v>-202</v>
      </c>
      <c r="AA200" t="str">
        <f t="shared" ca="1" si="43"/>
        <v>Expired</v>
      </c>
      <c r="AB200" t="str">
        <f t="shared" si="44"/>
        <v>Sufficient</v>
      </c>
      <c r="AC200">
        <f t="shared" si="45"/>
        <v>408</v>
      </c>
      <c r="AD200" t="str">
        <f t="shared" ca="1" si="46"/>
        <v>Loss</v>
      </c>
    </row>
    <row r="201" spans="1:30" x14ac:dyDescent="0.3">
      <c r="A201" t="str">
        <f>Raw_Data!A201</f>
        <v>97-710-2449</v>
      </c>
      <c r="B201" t="s">
        <v>111</v>
      </c>
      <c r="C201" t="str">
        <f>TRIM(PROPER(Raw_Data!B201))</f>
        <v>Rye Bread</v>
      </c>
      <c r="D201" t="s">
        <v>112</v>
      </c>
      <c r="E201" t="str">
        <f>TRIM(PROPER(Raw_Data!C201))</f>
        <v>Bakery</v>
      </c>
      <c r="F201" t="s">
        <v>937</v>
      </c>
      <c r="G201" t="s">
        <v>856</v>
      </c>
      <c r="H201" t="str">
        <f>TRIM(PROPER(Raw_Data!E201))</f>
        <v>Tanoodle</v>
      </c>
      <c r="I201" s="4">
        <v>28</v>
      </c>
      <c r="J201">
        <v>94</v>
      </c>
      <c r="K201">
        <f t="shared" si="37"/>
        <v>160</v>
      </c>
      <c r="L201" t="s">
        <v>34</v>
      </c>
      <c r="M201" t="s">
        <v>938</v>
      </c>
      <c r="N201">
        <f>VALUE(SUBSTITUTE(Raw_Data!I201,"$",""))</f>
        <v>2.8</v>
      </c>
      <c r="O201" s="3">
        <v>45435</v>
      </c>
      <c r="P201" s="3">
        <v>45680</v>
      </c>
      <c r="Q201" s="3">
        <f>Raw_Data!L201</f>
        <v>45679</v>
      </c>
      <c r="R201" t="str">
        <f t="shared" ca="1" si="38"/>
        <v>Expired</v>
      </c>
      <c r="S201" t="s">
        <v>939</v>
      </c>
      <c r="T201">
        <v>31</v>
      </c>
      <c r="U201">
        <f t="shared" si="39"/>
        <v>78.399999999999991</v>
      </c>
      <c r="V201" t="s">
        <v>53</v>
      </c>
      <c r="W201">
        <f t="shared" si="40"/>
        <v>78.399999999999991</v>
      </c>
      <c r="X201">
        <f t="shared" si="41"/>
        <v>86.8</v>
      </c>
      <c r="Y201" t="str">
        <f t="shared" si="42"/>
        <v>Fast Moving</v>
      </c>
      <c r="Z201" s="4">
        <f ca="1">Q201-TODAY()</f>
        <v>-350</v>
      </c>
      <c r="AA201" t="str">
        <f t="shared" ca="1" si="43"/>
        <v>Expired</v>
      </c>
      <c r="AB201" t="str">
        <f t="shared" si="44"/>
        <v>Low Stock</v>
      </c>
      <c r="AC201">
        <f t="shared" si="45"/>
        <v>448</v>
      </c>
      <c r="AD201" t="str">
        <f t="shared" ca="1" si="46"/>
        <v>Loss</v>
      </c>
    </row>
    <row r="210" spans="23:24" x14ac:dyDescent="0.3">
      <c r="W210" s="2"/>
      <c r="X210" s="2"/>
    </row>
    <row r="212" spans="23:24" x14ac:dyDescent="0.3">
      <c r="W212" s="2"/>
    </row>
    <row r="224" spans="23:24" x14ac:dyDescent="0.3">
      <c r="W224" s="2"/>
      <c r="X224" s="2"/>
    </row>
    <row r="225" spans="23:24" x14ac:dyDescent="0.3">
      <c r="X225" s="2"/>
    </row>
    <row r="226" spans="23:24" x14ac:dyDescent="0.3">
      <c r="X226" s="2"/>
    </row>
    <row r="231" spans="23:24" x14ac:dyDescent="0.3">
      <c r="W231" s="2"/>
      <c r="X231" s="2"/>
    </row>
    <row r="233" spans="23:24" x14ac:dyDescent="0.3">
      <c r="X233" s="2"/>
    </row>
    <row r="237" spans="23:24" x14ac:dyDescent="0.3">
      <c r="W237" s="2"/>
      <c r="X237" s="2"/>
    </row>
    <row r="281" spans="24:24" x14ac:dyDescent="0.3">
      <c r="X281" s="2"/>
    </row>
    <row r="310" spans="24:24" x14ac:dyDescent="0.3">
      <c r="X310" s="2"/>
    </row>
    <row r="314" spans="24:24" x14ac:dyDescent="0.3">
      <c r="X314" s="2"/>
    </row>
    <row r="325" spans="23:24" x14ac:dyDescent="0.3">
      <c r="X325" s="2"/>
    </row>
    <row r="327" spans="23:24" x14ac:dyDescent="0.3">
      <c r="W327" s="2"/>
      <c r="X327" s="2"/>
    </row>
    <row r="341" spans="23:24" x14ac:dyDescent="0.3">
      <c r="W341" s="2"/>
    </row>
    <row r="343" spans="23:24" x14ac:dyDescent="0.3">
      <c r="X343" s="2"/>
    </row>
    <row r="351" spans="23:24" x14ac:dyDescent="0.3">
      <c r="W351" s="2"/>
      <c r="X351" s="2"/>
    </row>
    <row r="368" spans="23:23" x14ac:dyDescent="0.3">
      <c r="W368" s="2"/>
    </row>
    <row r="370" spans="24:24" x14ac:dyDescent="0.3">
      <c r="X370" s="2"/>
    </row>
    <row r="419" spans="23:24" x14ac:dyDescent="0.3">
      <c r="W419" s="2"/>
      <c r="X419" s="2"/>
    </row>
    <row r="425" spans="23:24" x14ac:dyDescent="0.3">
      <c r="X425" s="2"/>
    </row>
    <row r="427" spans="23:24" x14ac:dyDescent="0.3">
      <c r="X427" s="2"/>
    </row>
    <row r="432" spans="23:24" x14ac:dyDescent="0.3">
      <c r="W432" s="2"/>
    </row>
    <row r="442" spans="23:23" x14ac:dyDescent="0.3">
      <c r="W442" s="2"/>
    </row>
    <row r="455" spans="23:23" x14ac:dyDescent="0.3">
      <c r="W455" s="2"/>
    </row>
    <row r="465" spans="23:24" x14ac:dyDescent="0.3">
      <c r="X465" s="2"/>
    </row>
    <row r="475" spans="23:24" x14ac:dyDescent="0.3">
      <c r="W475" s="2"/>
      <c r="X475" s="2"/>
    </row>
    <row r="487" spans="23:24" x14ac:dyDescent="0.3">
      <c r="W487" s="2"/>
      <c r="X487" s="2"/>
    </row>
    <row r="521" spans="23:24" x14ac:dyDescent="0.3">
      <c r="W521" s="2"/>
    </row>
    <row r="528" spans="23:24" x14ac:dyDescent="0.3">
      <c r="X528" s="2"/>
    </row>
    <row r="534" spans="23:24" x14ac:dyDescent="0.3">
      <c r="W534" s="2"/>
      <c r="X534" s="2"/>
    </row>
    <row r="536" spans="23:24" x14ac:dyDescent="0.3">
      <c r="W536" s="2"/>
    </row>
    <row r="540" spans="23:24" x14ac:dyDescent="0.3">
      <c r="W540" s="2"/>
      <c r="X540" s="2"/>
    </row>
    <row r="589" spans="24:24" x14ac:dyDescent="0.3">
      <c r="X589" s="2"/>
    </row>
    <row r="613" spans="23:23" x14ac:dyDescent="0.3">
      <c r="W613" s="2"/>
    </row>
    <row r="632" spans="23:24" x14ac:dyDescent="0.3">
      <c r="W632" s="2"/>
      <c r="X632" s="2"/>
    </row>
    <row r="652" spans="23:23" x14ac:dyDescent="0.3">
      <c r="W652" s="2"/>
    </row>
    <row r="658" spans="23:24" x14ac:dyDescent="0.3">
      <c r="W658" s="2"/>
    </row>
    <row r="662" spans="23:24" x14ac:dyDescent="0.3">
      <c r="W662" s="2"/>
      <c r="X662" s="2"/>
    </row>
    <row r="687" spans="23:24" x14ac:dyDescent="0.3">
      <c r="W687" s="2"/>
      <c r="X687" s="2"/>
    </row>
    <row r="701" spans="23:24" x14ac:dyDescent="0.3">
      <c r="W701" s="2"/>
      <c r="X701" s="2"/>
    </row>
    <row r="711" spans="23:24" x14ac:dyDescent="0.3">
      <c r="W711" s="2"/>
      <c r="X711" s="2"/>
    </row>
    <row r="712" spans="23:24" x14ac:dyDescent="0.3">
      <c r="W712" s="2"/>
      <c r="X712" s="2"/>
    </row>
    <row r="714" spans="23:24" x14ac:dyDescent="0.3">
      <c r="W714" s="2"/>
    </row>
    <row r="737" spans="23:23" x14ac:dyDescent="0.3">
      <c r="W737" s="2"/>
    </row>
    <row r="759" spans="23:24" x14ac:dyDescent="0.3">
      <c r="X759" s="2"/>
    </row>
    <row r="761" spans="23:24" x14ac:dyDescent="0.3">
      <c r="W761" s="2"/>
    </row>
    <row r="766" spans="23:24" x14ac:dyDescent="0.3">
      <c r="X766" s="2"/>
    </row>
    <row r="775" spans="23:24" x14ac:dyDescent="0.3">
      <c r="W775" s="2"/>
      <c r="X775" s="2"/>
    </row>
    <row r="789" spans="24:24" x14ac:dyDescent="0.3">
      <c r="X789" s="2"/>
    </row>
    <row r="801" spans="23:24" x14ac:dyDescent="0.3">
      <c r="W801" s="2"/>
    </row>
    <row r="810" spans="23:24" x14ac:dyDescent="0.3">
      <c r="W810" s="2"/>
      <c r="X810" s="2"/>
    </row>
    <row r="818" spans="23:24" x14ac:dyDescent="0.3">
      <c r="X818" s="2"/>
    </row>
    <row r="822" spans="23:24" x14ac:dyDescent="0.3">
      <c r="W822" s="2"/>
      <c r="X822" s="2"/>
    </row>
    <row r="852" spans="24:24" x14ac:dyDescent="0.3">
      <c r="X852" s="2"/>
    </row>
    <row r="872" spans="23:24" x14ac:dyDescent="0.3">
      <c r="W872" s="2"/>
      <c r="X872" s="2"/>
    </row>
    <row r="902" spans="23:24" x14ac:dyDescent="0.3">
      <c r="W902" s="2"/>
      <c r="X902" s="2"/>
    </row>
    <row r="907" spans="23:24" x14ac:dyDescent="0.3">
      <c r="W907" s="2"/>
      <c r="X907" s="2"/>
    </row>
    <row r="909" spans="23:24" x14ac:dyDescent="0.3">
      <c r="W909" s="2"/>
      <c r="X909" s="2"/>
    </row>
    <row r="919" spans="24:24" x14ac:dyDescent="0.3">
      <c r="X919" s="2"/>
    </row>
    <row r="957" spans="23:23" x14ac:dyDescent="0.3">
      <c r="W957" s="2"/>
    </row>
    <row r="975" spans="24:24" x14ac:dyDescent="0.3">
      <c r="X975"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1C59-FC07-432B-9A54-D811B14E27B6}">
  <dimension ref="A1:AE66"/>
  <sheetViews>
    <sheetView topLeftCell="V1" zoomScale="85" zoomScaleNormal="85" workbookViewId="0">
      <selection activeCell="W133" sqref="W133"/>
    </sheetView>
  </sheetViews>
  <sheetFormatPr defaultRowHeight="14.4" x14ac:dyDescent="0.3"/>
  <cols>
    <col min="1" max="1" width="17.77734375" style="8" bestFit="1" customWidth="1"/>
    <col min="2" max="2" width="19.44140625" style="8" bestFit="1" customWidth="1"/>
    <col min="3" max="3" width="29" style="8" bestFit="1" customWidth="1"/>
    <col min="4" max="4" width="12.44140625" style="8" bestFit="1" customWidth="1"/>
    <col min="5" max="5" width="18.44140625" style="8" bestFit="1" customWidth="1"/>
    <col min="6" max="6" width="21.77734375" style="8" bestFit="1" customWidth="1"/>
    <col min="7" max="7" width="18.44140625" style="8" bestFit="1" customWidth="1"/>
    <col min="8" max="8" width="27.44140625" style="8" bestFit="1" customWidth="1"/>
    <col min="9" max="9" width="17.6640625" style="8" bestFit="1" customWidth="1"/>
    <col min="10" max="10" width="21.77734375" style="8" bestFit="1" customWidth="1"/>
    <col min="11" max="11" width="18.109375" style="8" bestFit="1" customWidth="1"/>
    <col min="12" max="12" width="12.44140625" style="8" bestFit="1" customWidth="1"/>
    <col min="13" max="13" width="8" style="8" bestFit="1" customWidth="1"/>
    <col min="14" max="14" width="31.44140625" style="8" bestFit="1" customWidth="1"/>
    <col min="15" max="15" width="18.44140625" style="8" bestFit="1" customWidth="1"/>
    <col min="16" max="16" width="17.6640625" style="8" bestFit="1" customWidth="1"/>
    <col min="17" max="17" width="9" style="8" bestFit="1" customWidth="1"/>
    <col min="18" max="18" width="10.77734375" style="8" bestFit="1" customWidth="1"/>
    <col min="19" max="19" width="13.44140625" style="8" bestFit="1" customWidth="1"/>
    <col min="20" max="20" width="19.44140625" style="8" bestFit="1" customWidth="1"/>
    <col min="21" max="21" width="51.6640625" style="8" bestFit="1" customWidth="1"/>
    <col min="22" max="22" width="8.88671875" style="8"/>
    <col min="23" max="23" width="17.33203125" style="8" bestFit="1" customWidth="1"/>
    <col min="24" max="24" width="17.21875" style="8" bestFit="1" customWidth="1"/>
    <col min="25" max="25" width="26" style="8" bestFit="1" customWidth="1"/>
    <col min="26" max="26" width="17.88671875" style="8" bestFit="1" customWidth="1"/>
    <col min="27" max="27" width="29.44140625" style="8" bestFit="1" customWidth="1"/>
    <col min="28" max="28" width="36.5546875" style="8" bestFit="1" customWidth="1"/>
    <col min="29" max="29" width="16.5546875" style="8" customWidth="1"/>
    <col min="30" max="30" width="17.5546875" style="8" customWidth="1"/>
    <col min="31" max="31" width="36.5546875" style="8" bestFit="1" customWidth="1"/>
    <col min="32" max="32" width="29.44140625" style="8" bestFit="1" customWidth="1"/>
    <col min="33" max="33" width="27.6640625" style="8" bestFit="1" customWidth="1"/>
    <col min="34" max="34" width="68.5546875" style="8" bestFit="1" customWidth="1"/>
    <col min="35" max="35" width="8.88671875" style="8"/>
    <col min="36" max="36" width="29.44140625" style="8" bestFit="1" customWidth="1"/>
    <col min="37" max="37" width="52.5546875" style="8" bestFit="1" customWidth="1"/>
    <col min="38" max="38" width="8.88671875" style="8"/>
    <col min="39" max="39" width="40.109375" style="8" bestFit="1" customWidth="1"/>
    <col min="40" max="40" width="14.88671875" style="8" bestFit="1" customWidth="1"/>
    <col min="41" max="41" width="37.5546875" style="8" customWidth="1"/>
    <col min="42" max="42" width="40.6640625" style="8" bestFit="1" customWidth="1"/>
    <col min="43" max="43" width="38.5546875" style="8" bestFit="1" customWidth="1"/>
    <col min="44" max="44" width="10.21875" style="8" bestFit="1" customWidth="1"/>
    <col min="45" max="45" width="9.88671875" style="8" bestFit="1" customWidth="1"/>
    <col min="46" max="46" width="8.21875" style="8" bestFit="1" customWidth="1"/>
    <col min="47" max="47" width="38.77734375" style="8" bestFit="1" customWidth="1"/>
    <col min="48" max="48" width="9.88671875" style="8" bestFit="1" customWidth="1"/>
    <col min="49" max="49" width="8.21875" style="8" bestFit="1" customWidth="1"/>
    <col min="50" max="50" width="7.21875" style="8" bestFit="1" customWidth="1"/>
    <col min="51" max="51" width="14.6640625" style="8" bestFit="1" customWidth="1"/>
    <col min="52" max="52" width="10.21875" style="8" bestFit="1" customWidth="1"/>
    <col min="53" max="53" width="7.21875" style="8" bestFit="1" customWidth="1"/>
    <col min="54" max="54" width="41.33203125" style="8" bestFit="1" customWidth="1"/>
    <col min="55" max="55" width="44.109375" style="8" bestFit="1" customWidth="1"/>
    <col min="56" max="57" width="3" style="8" bestFit="1" customWidth="1"/>
    <col min="58" max="59" width="5.109375" style="8" bestFit="1" customWidth="1"/>
    <col min="60" max="63" width="3" style="8" bestFit="1" customWidth="1"/>
    <col min="64" max="65" width="5.109375" style="8" bestFit="1" customWidth="1"/>
    <col min="66" max="66" width="3" style="8" bestFit="1" customWidth="1"/>
    <col min="67" max="68" width="5.109375" style="8" bestFit="1" customWidth="1"/>
    <col min="69" max="69" width="3" style="8" bestFit="1" customWidth="1"/>
    <col min="70" max="70" width="5.109375" style="8" bestFit="1" customWidth="1"/>
    <col min="71" max="71" width="3" style="8" bestFit="1" customWidth="1"/>
    <col min="72" max="72" width="5.109375" style="8" bestFit="1" customWidth="1"/>
    <col min="73" max="77" width="3" style="8" bestFit="1" customWidth="1"/>
    <col min="78" max="78" width="6.109375" style="8" bestFit="1" customWidth="1"/>
    <col min="79" max="79" width="5.109375" style="8" bestFit="1" customWidth="1"/>
    <col min="80" max="80" width="3" style="8" bestFit="1" customWidth="1"/>
    <col min="81" max="81" width="5.109375" style="8" bestFit="1" customWidth="1"/>
    <col min="82" max="82" width="4" style="8" bestFit="1" customWidth="1"/>
    <col min="83" max="83" width="6.109375" style="8" bestFit="1" customWidth="1"/>
    <col min="84" max="84" width="4" style="8" bestFit="1" customWidth="1"/>
    <col min="85" max="85" width="6.109375" style="8" bestFit="1" customWidth="1"/>
    <col min="86" max="89" width="4" style="8" bestFit="1" customWidth="1"/>
    <col min="90" max="90" width="6.109375" style="8" bestFit="1" customWidth="1"/>
    <col min="91" max="92" width="4" style="8" bestFit="1" customWidth="1"/>
    <col min="93" max="93" width="6.109375" style="8" bestFit="1" customWidth="1"/>
    <col min="94" max="96" width="4" style="8" bestFit="1" customWidth="1"/>
    <col min="97" max="97" width="6.109375" style="8" bestFit="1" customWidth="1"/>
    <col min="98" max="100" width="4" style="8" bestFit="1" customWidth="1"/>
    <col min="101" max="102" width="6.109375" style="8" bestFit="1" customWidth="1"/>
    <col min="103" max="103" width="4" style="8" bestFit="1" customWidth="1"/>
    <col min="104" max="104" width="6.109375" style="8" bestFit="1" customWidth="1"/>
    <col min="105" max="107" width="4" style="8" bestFit="1" customWidth="1"/>
    <col min="108" max="108" width="6.109375" style="8" bestFit="1" customWidth="1"/>
    <col min="109" max="110" width="4" style="8" bestFit="1" customWidth="1"/>
    <col min="111" max="112" width="6.109375" style="8" bestFit="1" customWidth="1"/>
    <col min="113" max="115" width="4" style="8" bestFit="1" customWidth="1"/>
    <col min="116" max="116" width="7.21875" style="8" bestFit="1" customWidth="1"/>
    <col min="117" max="117" width="6.109375" style="8" bestFit="1" customWidth="1"/>
    <col min="118" max="122" width="4" style="8" bestFit="1" customWidth="1"/>
    <col min="123" max="123" width="6.109375" style="8" bestFit="1" customWidth="1"/>
    <col min="124" max="125" width="4" style="8" bestFit="1" customWidth="1"/>
    <col min="126" max="127" width="6.109375" style="8" bestFit="1" customWidth="1"/>
    <col min="128" max="130" width="4" style="8" bestFit="1" customWidth="1"/>
    <col min="131" max="131" width="6.109375" style="8" bestFit="1" customWidth="1"/>
    <col min="132" max="134" width="4" style="8" bestFit="1" customWidth="1"/>
    <col min="135" max="135" width="6.109375" style="8" bestFit="1" customWidth="1"/>
    <col min="136" max="140" width="4" style="8" bestFit="1" customWidth="1"/>
    <col min="141" max="141" width="6.109375" style="8" bestFit="1" customWidth="1"/>
    <col min="142" max="143" width="4" style="8" bestFit="1" customWidth="1"/>
    <col min="144" max="144" width="6.109375" style="8" bestFit="1" customWidth="1"/>
    <col min="145" max="146" width="4" style="8" bestFit="1" customWidth="1"/>
    <col min="147" max="147" width="6.109375" style="8" bestFit="1" customWidth="1"/>
    <col min="148" max="154" width="4" style="8" bestFit="1" customWidth="1"/>
    <col min="155" max="156" width="6.109375" style="8" bestFit="1" customWidth="1"/>
    <col min="157" max="158" width="4" style="8" bestFit="1" customWidth="1"/>
    <col min="159" max="159" width="6.109375" style="8" bestFit="1" customWidth="1"/>
    <col min="160" max="167" width="4" style="8" bestFit="1" customWidth="1"/>
    <col min="168" max="170" width="6.109375" style="8" bestFit="1" customWidth="1"/>
    <col min="171" max="171" width="4" style="8" bestFit="1" customWidth="1"/>
    <col min="172" max="172" width="7.21875" style="8" bestFit="1" customWidth="1"/>
    <col min="173" max="182" width="4" style="8" bestFit="1" customWidth="1"/>
    <col min="183" max="183" width="6.109375" style="8" bestFit="1" customWidth="1"/>
    <col min="184" max="203" width="4" style="8" bestFit="1" customWidth="1"/>
    <col min="204" max="204" width="6.109375" style="8" bestFit="1" customWidth="1"/>
    <col min="205" max="205" width="4" style="8" bestFit="1" customWidth="1"/>
    <col min="206" max="214" width="5.109375" style="8" bestFit="1" customWidth="1"/>
    <col min="215" max="215" width="8.21875" style="8" bestFit="1" customWidth="1"/>
    <col min="216" max="216" width="11.44140625" style="8" bestFit="1" customWidth="1"/>
    <col min="217" max="218" width="6" style="8" bestFit="1" customWidth="1"/>
    <col min="219" max="219" width="8.77734375" style="8" bestFit="1" customWidth="1"/>
    <col min="220" max="220" width="16.44140625" style="8" bestFit="1" customWidth="1"/>
    <col min="221" max="221" width="15.109375" style="8" bestFit="1" customWidth="1"/>
    <col min="222" max="222" width="6" style="8" bestFit="1" customWidth="1"/>
    <col min="223" max="223" width="9.88671875" style="8" bestFit="1" customWidth="1"/>
    <col min="224" max="224" width="10.44140625" style="8" bestFit="1" customWidth="1"/>
    <col min="225" max="225" width="6" style="8" bestFit="1" customWidth="1"/>
    <col min="226" max="226" width="10" style="8" bestFit="1" customWidth="1"/>
    <col min="227" max="227" width="14" style="8" bestFit="1" customWidth="1"/>
    <col min="228" max="228" width="11.77734375" style="8" bestFit="1" customWidth="1"/>
    <col min="229" max="229" width="10" style="8" bestFit="1" customWidth="1"/>
    <col min="230" max="230" width="11.77734375" style="8" bestFit="1" customWidth="1"/>
    <col min="231" max="232" width="7" style="8" bestFit="1" customWidth="1"/>
    <col min="233" max="234" width="14" style="8" bestFit="1" customWidth="1"/>
    <col min="235" max="235" width="10.44140625" style="8" bestFit="1" customWidth="1"/>
    <col min="236" max="237" width="10" style="8" bestFit="1" customWidth="1"/>
    <col min="238" max="240" width="11.44140625" style="8" bestFit="1" customWidth="1"/>
    <col min="241" max="16384" width="8.88671875" style="8"/>
  </cols>
  <sheetData>
    <row r="1" spans="1:31" x14ac:dyDescent="0.3">
      <c r="A1" s="27" t="s">
        <v>1099</v>
      </c>
      <c r="B1" s="27"/>
      <c r="C1" s="27"/>
      <c r="E1" s="27" t="s">
        <v>1117</v>
      </c>
      <c r="F1" s="27"/>
      <c r="G1" s="27"/>
      <c r="H1" s="27"/>
      <c r="J1" s="27" t="s">
        <v>1118</v>
      </c>
      <c r="K1" s="27"/>
      <c r="L1" s="27"/>
      <c r="O1" s="27" t="s">
        <v>1119</v>
      </c>
      <c r="P1" s="27"/>
      <c r="Q1" s="27"/>
    </row>
    <row r="2" spans="1:31" x14ac:dyDescent="0.3">
      <c r="A2" s="5" t="s">
        <v>3</v>
      </c>
      <c r="B2" s="8" t="s">
        <v>1097</v>
      </c>
      <c r="C2" s="8" t="s">
        <v>1098</v>
      </c>
      <c r="E2" s="5" t="s">
        <v>1124</v>
      </c>
      <c r="F2" s="8" t="s">
        <v>1102</v>
      </c>
      <c r="G2" s="8" t="s">
        <v>1103</v>
      </c>
      <c r="H2" s="8" t="s">
        <v>1109</v>
      </c>
      <c r="J2" s="5" t="s">
        <v>1102</v>
      </c>
      <c r="K2" s="5" t="s">
        <v>25</v>
      </c>
      <c r="O2" s="5" t="s">
        <v>1103</v>
      </c>
      <c r="P2" s="5" t="s">
        <v>26</v>
      </c>
      <c r="S2" s="5" t="s">
        <v>1130</v>
      </c>
      <c r="T2" s="8" t="s">
        <v>1131</v>
      </c>
      <c r="W2" s="8" t="s">
        <v>1097</v>
      </c>
      <c r="Z2" s="5" t="s">
        <v>1125</v>
      </c>
      <c r="AA2" s="8" t="s">
        <v>1152</v>
      </c>
      <c r="AC2" s="5" t="s">
        <v>1150</v>
      </c>
      <c r="AD2" s="8" t="s">
        <v>1153</v>
      </c>
      <c r="AE2" s="8" t="s">
        <v>1151</v>
      </c>
    </row>
    <row r="3" spans="1:31" ht="15.6" x14ac:dyDescent="0.3">
      <c r="A3" s="8" t="s">
        <v>112</v>
      </c>
      <c r="B3" s="28">
        <v>2889.1</v>
      </c>
      <c r="C3" s="29">
        <v>3880.7000000000003</v>
      </c>
      <c r="E3" s="8" t="s">
        <v>787</v>
      </c>
      <c r="F3" s="29">
        <v>1488</v>
      </c>
      <c r="G3" s="30">
        <v>1</v>
      </c>
      <c r="H3" s="29">
        <v>3286</v>
      </c>
      <c r="J3" s="5" t="s">
        <v>1124</v>
      </c>
      <c r="K3" s="8" t="s">
        <v>1101</v>
      </c>
      <c r="L3" s="8" t="s">
        <v>36</v>
      </c>
      <c r="M3" s="8" t="s">
        <v>1105</v>
      </c>
      <c r="O3" s="5" t="s">
        <v>1124</v>
      </c>
      <c r="P3" s="8" t="s">
        <v>1107</v>
      </c>
      <c r="Q3" s="8" t="s">
        <v>1108</v>
      </c>
      <c r="S3" s="6" t="s">
        <v>49</v>
      </c>
      <c r="T3" s="8">
        <v>5809.58</v>
      </c>
      <c r="W3" s="31">
        <v>70056.38</v>
      </c>
      <c r="Z3" s="6" t="s">
        <v>1138</v>
      </c>
      <c r="AA3" s="8">
        <v>900</v>
      </c>
      <c r="AC3" s="6" t="s">
        <v>1138</v>
      </c>
      <c r="AD3" s="8">
        <v>6880.75</v>
      </c>
      <c r="AE3" s="8">
        <v>900</v>
      </c>
    </row>
    <row r="4" spans="1:31" x14ac:dyDescent="0.3">
      <c r="A4" s="8" t="s">
        <v>41</v>
      </c>
      <c r="B4" s="28">
        <v>18018.5</v>
      </c>
      <c r="C4" s="29">
        <v>15999.5</v>
      </c>
      <c r="E4" s="8" t="s">
        <v>43</v>
      </c>
      <c r="F4" s="29">
        <v>1431</v>
      </c>
      <c r="G4" s="30">
        <v>3</v>
      </c>
      <c r="H4" s="29">
        <v>5609</v>
      </c>
      <c r="J4" s="8" t="s">
        <v>787</v>
      </c>
      <c r="M4" s="8">
        <v>1488</v>
      </c>
      <c r="O4" s="8" t="s">
        <v>478</v>
      </c>
      <c r="Q4" s="8">
        <v>2</v>
      </c>
      <c r="S4" s="6" t="s">
        <v>375</v>
      </c>
      <c r="T4" s="8">
        <v>2475</v>
      </c>
      <c r="Z4" s="6" t="s">
        <v>1139</v>
      </c>
      <c r="AA4" s="8">
        <v>587</v>
      </c>
      <c r="AC4" s="6" t="s">
        <v>1139</v>
      </c>
      <c r="AD4" s="8">
        <v>3595.6</v>
      </c>
      <c r="AE4" s="8">
        <v>587</v>
      </c>
    </row>
    <row r="5" spans="1:31" x14ac:dyDescent="0.3">
      <c r="A5" s="8" t="s">
        <v>83</v>
      </c>
      <c r="B5" s="28">
        <v>10165.400000000001</v>
      </c>
      <c r="C5" s="29">
        <v>9041.1</v>
      </c>
      <c r="E5" s="8" t="s">
        <v>750</v>
      </c>
      <c r="F5" s="29">
        <v>1656</v>
      </c>
      <c r="G5" s="30">
        <v>1</v>
      </c>
      <c r="H5" s="29">
        <v>792</v>
      </c>
      <c r="J5" s="8" t="s">
        <v>43</v>
      </c>
      <c r="K5" s="8">
        <v>900</v>
      </c>
      <c r="L5" s="8">
        <v>90</v>
      </c>
      <c r="M5" s="8">
        <v>441</v>
      </c>
      <c r="O5" s="8" t="s">
        <v>206</v>
      </c>
      <c r="P5" s="8">
        <v>2</v>
      </c>
      <c r="Q5" s="8">
        <v>1</v>
      </c>
      <c r="S5" s="6" t="s">
        <v>222</v>
      </c>
      <c r="T5" s="8">
        <v>2310</v>
      </c>
      <c r="W5" s="5" t="s">
        <v>25</v>
      </c>
      <c r="X5" s="8" t="s" vm="1">
        <v>1135</v>
      </c>
      <c r="Z5" s="6" t="s">
        <v>1140</v>
      </c>
      <c r="AA5" s="8">
        <v>1081</v>
      </c>
      <c r="AC5" s="6" t="s">
        <v>1140</v>
      </c>
      <c r="AD5" s="8">
        <v>4937.75</v>
      </c>
      <c r="AE5" s="8">
        <v>1081</v>
      </c>
    </row>
    <row r="6" spans="1:31" x14ac:dyDescent="0.3">
      <c r="A6" s="8" t="s">
        <v>63</v>
      </c>
      <c r="B6" s="28">
        <v>18098.829999999998</v>
      </c>
      <c r="C6" s="29">
        <v>16685.900000000001</v>
      </c>
      <c r="E6" s="8" t="s">
        <v>228</v>
      </c>
      <c r="F6" s="29">
        <v>1199</v>
      </c>
      <c r="G6" s="30">
        <v>3</v>
      </c>
      <c r="H6" s="29">
        <v>594</v>
      </c>
      <c r="J6" s="8" t="s">
        <v>750</v>
      </c>
      <c r="L6" s="8">
        <v>1656</v>
      </c>
      <c r="O6" s="8" t="s">
        <v>669</v>
      </c>
      <c r="P6" s="8">
        <v>2</v>
      </c>
      <c r="S6" s="6" t="s">
        <v>511</v>
      </c>
      <c r="T6" s="8">
        <v>1986.25</v>
      </c>
      <c r="Z6" s="6" t="s">
        <v>1141</v>
      </c>
      <c r="AA6" s="8">
        <v>746</v>
      </c>
      <c r="AC6" s="6" t="s">
        <v>1141</v>
      </c>
      <c r="AD6" s="8">
        <v>3318.8</v>
      </c>
      <c r="AE6" s="8">
        <v>746</v>
      </c>
    </row>
    <row r="7" spans="1:31" x14ac:dyDescent="0.3">
      <c r="A7" s="8" t="s">
        <v>31</v>
      </c>
      <c r="B7" s="28">
        <v>6220.35</v>
      </c>
      <c r="C7" s="29">
        <v>6197.2</v>
      </c>
      <c r="E7" s="8" t="s">
        <v>222</v>
      </c>
      <c r="F7" s="29">
        <v>2310</v>
      </c>
      <c r="G7" s="30">
        <v>1</v>
      </c>
      <c r="H7" s="29">
        <v>390</v>
      </c>
      <c r="J7" s="8" t="s">
        <v>228</v>
      </c>
      <c r="M7" s="8">
        <v>1199</v>
      </c>
      <c r="O7" s="8" t="s">
        <v>385</v>
      </c>
      <c r="P7" s="8">
        <v>2</v>
      </c>
      <c r="S7" s="6" t="s">
        <v>750</v>
      </c>
      <c r="T7" s="8">
        <v>1656</v>
      </c>
      <c r="W7" s="8" t="s">
        <v>1103</v>
      </c>
      <c r="Z7" s="6" t="s">
        <v>1142</v>
      </c>
      <c r="AA7" s="8">
        <v>1374</v>
      </c>
      <c r="AC7" s="6" t="s">
        <v>1142</v>
      </c>
      <c r="AD7" s="8">
        <v>8157.5</v>
      </c>
      <c r="AE7" s="8">
        <v>1374</v>
      </c>
    </row>
    <row r="8" spans="1:31" x14ac:dyDescent="0.3">
      <c r="A8" s="8" t="s">
        <v>76</v>
      </c>
      <c r="B8" s="28">
        <v>4022.2000000000003</v>
      </c>
      <c r="C8" s="29">
        <v>4065.6000000000004</v>
      </c>
      <c r="E8" s="8" t="s">
        <v>185</v>
      </c>
      <c r="F8" s="29">
        <v>1337.6</v>
      </c>
      <c r="G8" s="30">
        <v>2</v>
      </c>
      <c r="H8" s="29">
        <v>63.2</v>
      </c>
      <c r="J8" s="8" t="s">
        <v>222</v>
      </c>
      <c r="M8" s="8">
        <v>2310</v>
      </c>
      <c r="O8" s="8" t="s">
        <v>153</v>
      </c>
      <c r="Q8" s="8">
        <v>2</v>
      </c>
      <c r="S8" s="6" t="s">
        <v>118</v>
      </c>
      <c r="T8" s="8">
        <v>1620</v>
      </c>
      <c r="W8" s="8">
        <v>7</v>
      </c>
      <c r="Z8" s="6" t="s">
        <v>1143</v>
      </c>
      <c r="AA8" s="8">
        <v>582</v>
      </c>
      <c r="AC8" s="6" t="s">
        <v>1143</v>
      </c>
      <c r="AD8" s="8">
        <v>3824</v>
      </c>
      <c r="AE8" s="8">
        <v>582</v>
      </c>
    </row>
    <row r="9" spans="1:31" x14ac:dyDescent="0.3">
      <c r="A9" s="8" t="s">
        <v>157</v>
      </c>
      <c r="B9" s="28">
        <v>10642</v>
      </c>
      <c r="C9" s="29">
        <v>10648</v>
      </c>
      <c r="E9" s="8" t="s">
        <v>375</v>
      </c>
      <c r="F9" s="29">
        <v>2475</v>
      </c>
      <c r="G9" s="30">
        <v>1</v>
      </c>
      <c r="H9" s="29">
        <v>1875</v>
      </c>
      <c r="J9" s="8" t="s">
        <v>185</v>
      </c>
      <c r="M9" s="8">
        <v>1337.6</v>
      </c>
      <c r="O9" s="8" t="s">
        <v>567</v>
      </c>
      <c r="P9" s="8">
        <v>1</v>
      </c>
      <c r="Q9" s="8">
        <v>1</v>
      </c>
      <c r="S9" s="6" t="s">
        <v>787</v>
      </c>
      <c r="T9" s="8">
        <v>1488</v>
      </c>
      <c r="Z9" s="6" t="s">
        <v>1144</v>
      </c>
      <c r="AA9" s="8">
        <v>554</v>
      </c>
      <c r="AC9" s="6" t="s">
        <v>1144</v>
      </c>
      <c r="AD9" s="8">
        <v>2190.9</v>
      </c>
      <c r="AE9" s="8">
        <v>554</v>
      </c>
    </row>
    <row r="10" spans="1:31" x14ac:dyDescent="0.3">
      <c r="A10" s="27" t="s">
        <v>1106</v>
      </c>
      <c r="B10" s="27"/>
      <c r="C10" s="27"/>
      <c r="E10" s="8" t="s">
        <v>49</v>
      </c>
      <c r="F10" s="29">
        <v>5809.58</v>
      </c>
      <c r="G10" s="30">
        <v>3</v>
      </c>
      <c r="H10" s="29">
        <v>276</v>
      </c>
      <c r="J10" s="8" t="s">
        <v>375</v>
      </c>
      <c r="M10" s="8">
        <v>2475</v>
      </c>
      <c r="O10" s="8" t="s">
        <v>660</v>
      </c>
      <c r="P10" s="8">
        <v>2</v>
      </c>
      <c r="S10" s="6" t="s">
        <v>43</v>
      </c>
      <c r="T10" s="8">
        <v>1431</v>
      </c>
      <c r="W10" s="8" t="s">
        <v>1136</v>
      </c>
      <c r="Z10" s="6" t="s">
        <v>1145</v>
      </c>
      <c r="AA10" s="8">
        <v>1697</v>
      </c>
      <c r="AC10" s="6" t="s">
        <v>1145</v>
      </c>
      <c r="AD10" s="8">
        <v>9706.0999999999985</v>
      </c>
      <c r="AE10" s="8">
        <v>1697</v>
      </c>
    </row>
    <row r="11" spans="1:31" x14ac:dyDescent="0.3">
      <c r="A11" s="5" t="s">
        <v>1120</v>
      </c>
      <c r="B11" s="8" t="s">
        <v>1103</v>
      </c>
      <c r="C11" s="8" t="s">
        <v>1109</v>
      </c>
      <c r="E11" s="8" t="s">
        <v>118</v>
      </c>
      <c r="F11" s="29">
        <v>1620</v>
      </c>
      <c r="G11" s="30">
        <v>2</v>
      </c>
      <c r="H11" s="29">
        <v>2340</v>
      </c>
      <c r="J11" s="8" t="s">
        <v>49</v>
      </c>
      <c r="K11" s="8">
        <v>117.5</v>
      </c>
      <c r="M11" s="8">
        <v>5692.08</v>
      </c>
      <c r="O11" s="8" t="s">
        <v>395</v>
      </c>
      <c r="P11" s="8">
        <v>1</v>
      </c>
      <c r="Q11" s="8">
        <v>1</v>
      </c>
      <c r="S11" s="6" t="s">
        <v>185</v>
      </c>
      <c r="T11" s="8">
        <v>1337.6</v>
      </c>
      <c r="W11" s="7">
        <v>20876.2</v>
      </c>
      <c r="Z11" s="6" t="s">
        <v>1146</v>
      </c>
      <c r="AA11" s="8">
        <v>892</v>
      </c>
      <c r="AC11" s="6" t="s">
        <v>1146</v>
      </c>
      <c r="AD11" s="8">
        <v>8494.58</v>
      </c>
      <c r="AE11" s="8">
        <v>892</v>
      </c>
    </row>
    <row r="12" spans="1:31" x14ac:dyDescent="0.3">
      <c r="A12" s="8" t="s">
        <v>1107</v>
      </c>
      <c r="B12" s="8">
        <v>99</v>
      </c>
      <c r="C12" s="8">
        <v>63074.55</v>
      </c>
      <c r="E12" s="8" t="s">
        <v>511</v>
      </c>
      <c r="F12" s="29">
        <v>1986.25</v>
      </c>
      <c r="G12" s="30">
        <v>2</v>
      </c>
      <c r="H12" s="29">
        <v>1731.25</v>
      </c>
      <c r="J12" s="8" t="s">
        <v>118</v>
      </c>
      <c r="K12" s="8">
        <v>380</v>
      </c>
      <c r="M12" s="8">
        <v>1240</v>
      </c>
      <c r="O12" s="8" t="s">
        <v>542</v>
      </c>
      <c r="P12" s="8">
        <v>2</v>
      </c>
      <c r="S12" s="6" t="s">
        <v>228</v>
      </c>
      <c r="T12" s="8">
        <v>1199</v>
      </c>
      <c r="Z12" s="6" t="s">
        <v>1147</v>
      </c>
      <c r="AA12" s="8">
        <v>1099</v>
      </c>
      <c r="AC12" s="6" t="s">
        <v>1147</v>
      </c>
      <c r="AD12" s="8">
        <v>5529.7</v>
      </c>
      <c r="AE12" s="8">
        <v>1099</v>
      </c>
    </row>
    <row r="13" spans="1:31" x14ac:dyDescent="0.3">
      <c r="A13" s="8" t="s">
        <v>1108</v>
      </c>
      <c r="B13" s="8">
        <v>101</v>
      </c>
      <c r="C13" s="8">
        <v>14350.15</v>
      </c>
      <c r="J13" s="8" t="s">
        <v>511</v>
      </c>
      <c r="M13" s="8">
        <v>1986.25</v>
      </c>
      <c r="O13" s="8" t="s">
        <v>43</v>
      </c>
      <c r="P13" s="8">
        <v>3</v>
      </c>
      <c r="S13" s="6" t="s">
        <v>144</v>
      </c>
      <c r="T13" s="8">
        <v>1100</v>
      </c>
      <c r="W13" s="8" t="s">
        <v>1137</v>
      </c>
      <c r="Z13" s="6" t="s">
        <v>1148</v>
      </c>
      <c r="AA13" s="8">
        <v>1039</v>
      </c>
      <c r="AC13" s="6" t="s">
        <v>1148</v>
      </c>
      <c r="AD13" s="8">
        <v>8173.4</v>
      </c>
      <c r="AE13" s="8">
        <v>1039</v>
      </c>
    </row>
    <row r="14" spans="1:31" x14ac:dyDescent="0.3">
      <c r="A14" s="27" t="s">
        <v>1110</v>
      </c>
      <c r="B14" s="27"/>
      <c r="C14" s="27"/>
      <c r="O14" s="8" t="s">
        <v>292</v>
      </c>
      <c r="Q14" s="8">
        <v>2</v>
      </c>
      <c r="S14" s="6" t="s">
        <v>242</v>
      </c>
      <c r="T14" s="8">
        <v>1080.5999999999999</v>
      </c>
      <c r="W14" s="32">
        <v>8.2927208057281862E-2</v>
      </c>
      <c r="Z14" s="6" t="s">
        <v>1149</v>
      </c>
      <c r="AA14" s="8">
        <v>741</v>
      </c>
      <c r="AC14" s="6" t="s">
        <v>1149</v>
      </c>
      <c r="AD14" s="8">
        <v>5247.2999999999993</v>
      </c>
      <c r="AE14" s="8">
        <v>741</v>
      </c>
    </row>
    <row r="15" spans="1:31" x14ac:dyDescent="0.3">
      <c r="A15" s="5" t="s">
        <v>1121</v>
      </c>
      <c r="B15" s="8" t="s">
        <v>1103</v>
      </c>
      <c r="C15" s="8" t="s">
        <v>1097</v>
      </c>
      <c r="O15" s="8" t="s">
        <v>242</v>
      </c>
      <c r="Q15" s="8">
        <v>2</v>
      </c>
      <c r="S15" s="6" t="s">
        <v>694</v>
      </c>
      <c r="T15" s="8">
        <v>1044</v>
      </c>
      <c r="Z15" s="6" t="s">
        <v>1126</v>
      </c>
      <c r="AA15" s="8">
        <v>11292</v>
      </c>
      <c r="AC15" s="6" t="s">
        <v>1126</v>
      </c>
      <c r="AD15" s="8">
        <v>70056.38</v>
      </c>
      <c r="AE15" s="8">
        <v>11292</v>
      </c>
    </row>
    <row r="16" spans="1:31" x14ac:dyDescent="0.3">
      <c r="A16" s="8" t="s">
        <v>1111</v>
      </c>
      <c r="B16" s="8">
        <v>5</v>
      </c>
      <c r="C16" s="8">
        <v>2940.6</v>
      </c>
      <c r="O16" s="8" t="s">
        <v>633</v>
      </c>
      <c r="Q16" s="8">
        <v>2</v>
      </c>
      <c r="S16" s="6" t="s">
        <v>656</v>
      </c>
      <c r="T16" s="8">
        <v>990</v>
      </c>
      <c r="W16" s="8" t="s">
        <v>1134</v>
      </c>
    </row>
    <row r="17" spans="1:25" x14ac:dyDescent="0.3">
      <c r="A17" s="8" t="s">
        <v>1112</v>
      </c>
      <c r="B17" s="8">
        <v>68</v>
      </c>
      <c r="C17" s="8">
        <v>34353.130000000005</v>
      </c>
      <c r="O17" s="8" t="s">
        <v>165</v>
      </c>
      <c r="P17" s="8">
        <v>2</v>
      </c>
      <c r="Q17" s="8">
        <v>1</v>
      </c>
      <c r="S17" s="6" t="s">
        <v>844</v>
      </c>
      <c r="T17" s="8">
        <v>937.5</v>
      </c>
      <c r="W17" s="7">
        <v>66518.000000000015</v>
      </c>
    </row>
    <row r="18" spans="1:25" x14ac:dyDescent="0.3">
      <c r="A18" s="8" t="s">
        <v>1113</v>
      </c>
      <c r="B18" s="8">
        <v>56</v>
      </c>
      <c r="C18" s="8">
        <v>14559.8</v>
      </c>
      <c r="O18" s="8" t="s">
        <v>159</v>
      </c>
      <c r="P18" s="8">
        <v>1</v>
      </c>
      <c r="Q18" s="8">
        <v>1</v>
      </c>
      <c r="S18" s="6" t="s">
        <v>1126</v>
      </c>
      <c r="T18" s="8">
        <v>26464.53</v>
      </c>
    </row>
    <row r="19" spans="1:25" x14ac:dyDescent="0.3">
      <c r="A19" s="8" t="s">
        <v>50</v>
      </c>
      <c r="B19" s="8">
        <v>71</v>
      </c>
      <c r="C19" s="8">
        <v>18202.849999999999</v>
      </c>
      <c r="O19" s="8" t="s">
        <v>217</v>
      </c>
      <c r="P19" s="8">
        <v>2</v>
      </c>
      <c r="W19" s="5" t="s">
        <v>1125</v>
      </c>
      <c r="X19" s="8" t="s">
        <v>1103</v>
      </c>
    </row>
    <row r="20" spans="1:25" x14ac:dyDescent="0.3">
      <c r="A20" s="33" t="s">
        <v>1100</v>
      </c>
      <c r="B20" s="33"/>
      <c r="C20" s="33"/>
      <c r="O20" s="8" t="s">
        <v>305</v>
      </c>
      <c r="Q20" s="8">
        <v>2</v>
      </c>
      <c r="W20" s="6" t="s">
        <v>1129</v>
      </c>
      <c r="X20" s="8">
        <v>1</v>
      </c>
    </row>
    <row r="21" spans="1:25" x14ac:dyDescent="0.3">
      <c r="A21" s="5" t="s">
        <v>1122</v>
      </c>
      <c r="B21" s="8" t="s">
        <v>1102</v>
      </c>
      <c r="C21" s="8" t="s">
        <v>1103</v>
      </c>
      <c r="O21" s="8" t="s">
        <v>238</v>
      </c>
      <c r="Q21" s="8">
        <v>2</v>
      </c>
      <c r="W21" s="6" t="s">
        <v>1101</v>
      </c>
      <c r="X21" s="8">
        <v>60</v>
      </c>
    </row>
    <row r="22" spans="1:25" x14ac:dyDescent="0.3">
      <c r="A22" s="8" t="s">
        <v>1101</v>
      </c>
      <c r="B22" s="8">
        <v>14559.8</v>
      </c>
      <c r="C22" s="8">
        <v>56</v>
      </c>
      <c r="O22" s="8" t="s">
        <v>821</v>
      </c>
      <c r="P22" s="8">
        <v>2</v>
      </c>
      <c r="W22" s="6" t="s">
        <v>36</v>
      </c>
      <c r="X22" s="8">
        <v>6</v>
      </c>
    </row>
    <row r="23" spans="1:25" x14ac:dyDescent="0.3">
      <c r="A23" s="8" t="s">
        <v>36</v>
      </c>
      <c r="B23" s="8">
        <v>2940.6</v>
      </c>
      <c r="C23" s="8">
        <v>5</v>
      </c>
      <c r="O23" s="8" t="s">
        <v>228</v>
      </c>
      <c r="Q23" s="8">
        <v>3</v>
      </c>
      <c r="W23" s="6" t="s">
        <v>1105</v>
      </c>
      <c r="X23" s="8">
        <v>133</v>
      </c>
    </row>
    <row r="24" spans="1:25" x14ac:dyDescent="0.3">
      <c r="A24" s="8" t="s">
        <v>1105</v>
      </c>
      <c r="B24" s="8">
        <v>52555.98</v>
      </c>
      <c r="C24" s="8">
        <v>139</v>
      </c>
      <c r="O24" s="8" t="s">
        <v>148</v>
      </c>
      <c r="P24" s="8">
        <v>1</v>
      </c>
      <c r="Q24" s="8">
        <v>2</v>
      </c>
      <c r="W24" s="6" t="s">
        <v>1126</v>
      </c>
      <c r="X24" s="8">
        <v>200</v>
      </c>
    </row>
    <row r="25" spans="1:25" x14ac:dyDescent="0.3">
      <c r="A25" s="34" t="s">
        <v>1114</v>
      </c>
      <c r="B25" s="34"/>
      <c r="C25" s="34"/>
      <c r="O25" s="8" t="s">
        <v>180</v>
      </c>
      <c r="P25" s="8">
        <v>2</v>
      </c>
      <c r="Q25" s="8">
        <v>1</v>
      </c>
    </row>
    <row r="26" spans="1:25" x14ac:dyDescent="0.3">
      <c r="A26" s="5" t="s">
        <v>1123</v>
      </c>
      <c r="B26" s="8" t="s">
        <v>1098</v>
      </c>
      <c r="C26" s="8" t="s">
        <v>1103</v>
      </c>
      <c r="O26" s="8" t="s">
        <v>134</v>
      </c>
      <c r="P26" s="8">
        <v>2</v>
      </c>
    </row>
    <row r="27" spans="1:25" x14ac:dyDescent="0.3">
      <c r="A27" s="8" t="s">
        <v>1115</v>
      </c>
      <c r="B27" s="8">
        <v>38026.800000000003</v>
      </c>
      <c r="C27" s="8">
        <v>109</v>
      </c>
      <c r="O27" s="8" t="s">
        <v>139</v>
      </c>
      <c r="Q27" s="8">
        <v>2</v>
      </c>
    </row>
    <row r="28" spans="1:25" x14ac:dyDescent="0.3">
      <c r="A28" s="8" t="s">
        <v>1116</v>
      </c>
      <c r="B28" s="8">
        <v>28491.200000000004</v>
      </c>
      <c r="C28" s="8">
        <v>91</v>
      </c>
      <c r="O28" s="8" t="s">
        <v>185</v>
      </c>
      <c r="Q28" s="8">
        <v>2</v>
      </c>
    </row>
    <row r="29" spans="1:25" x14ac:dyDescent="0.3">
      <c r="O29" s="8" t="s">
        <v>647</v>
      </c>
      <c r="Q29" s="8">
        <v>2</v>
      </c>
      <c r="S29" s="5" t="s">
        <v>1125</v>
      </c>
      <c r="T29" s="8" t="s">
        <v>1154</v>
      </c>
    </row>
    <row r="30" spans="1:25" x14ac:dyDescent="0.3">
      <c r="O30" s="8" t="s">
        <v>745</v>
      </c>
      <c r="P30" s="8">
        <v>1</v>
      </c>
      <c r="Q30" s="8">
        <v>1</v>
      </c>
      <c r="S30" s="6" t="s">
        <v>60</v>
      </c>
      <c r="T30" s="8">
        <v>67</v>
      </c>
      <c r="W30" s="5" t="s">
        <v>1125</v>
      </c>
      <c r="X30" s="8" t="s">
        <v>1132</v>
      </c>
      <c r="Y30" s="8" t="s">
        <v>1133</v>
      </c>
    </row>
    <row r="31" spans="1:25" x14ac:dyDescent="0.3">
      <c r="O31" s="8" t="s">
        <v>714</v>
      </c>
      <c r="Q31" s="8">
        <v>2</v>
      </c>
      <c r="S31" s="6" t="s">
        <v>53</v>
      </c>
      <c r="T31" s="8">
        <v>51</v>
      </c>
      <c r="W31" s="6" t="s">
        <v>63</v>
      </c>
      <c r="X31" s="35">
        <v>18098.829999999998</v>
      </c>
      <c r="Y31" s="35">
        <v>16685.900000000001</v>
      </c>
    </row>
    <row r="32" spans="1:25" x14ac:dyDescent="0.3">
      <c r="O32" s="8" t="s">
        <v>296</v>
      </c>
      <c r="P32" s="8">
        <v>1</v>
      </c>
      <c r="Q32" s="8">
        <v>1</v>
      </c>
      <c r="S32" s="6" t="s">
        <v>38</v>
      </c>
      <c r="T32" s="8">
        <v>82</v>
      </c>
      <c r="W32" s="6" t="s">
        <v>41</v>
      </c>
      <c r="X32" s="35">
        <v>18018.5</v>
      </c>
      <c r="Y32" s="35">
        <v>15999.5</v>
      </c>
    </row>
    <row r="33" spans="15:25" x14ac:dyDescent="0.3">
      <c r="O33" s="8" t="s">
        <v>234</v>
      </c>
      <c r="Q33" s="8">
        <v>2</v>
      </c>
      <c r="S33" s="6" t="s">
        <v>1126</v>
      </c>
      <c r="T33" s="8">
        <v>200</v>
      </c>
      <c r="W33" s="6" t="s">
        <v>157</v>
      </c>
      <c r="X33" s="35">
        <v>10642</v>
      </c>
      <c r="Y33" s="35">
        <v>10648</v>
      </c>
    </row>
    <row r="34" spans="15:25" x14ac:dyDescent="0.3">
      <c r="O34" s="8" t="s">
        <v>533</v>
      </c>
      <c r="P34" s="8">
        <v>2</v>
      </c>
      <c r="W34" s="6" t="s">
        <v>83</v>
      </c>
      <c r="X34" s="35">
        <v>10165.400000000001</v>
      </c>
      <c r="Y34" s="35">
        <v>9041.1</v>
      </c>
    </row>
    <row r="35" spans="15:25" x14ac:dyDescent="0.3">
      <c r="O35" s="8" t="s">
        <v>409</v>
      </c>
      <c r="P35" s="8">
        <v>1</v>
      </c>
      <c r="Q35" s="8">
        <v>1</v>
      </c>
      <c r="W35" s="6" t="s">
        <v>31</v>
      </c>
      <c r="X35" s="35">
        <v>6220.35</v>
      </c>
      <c r="Y35" s="35">
        <v>6197.2</v>
      </c>
    </row>
    <row r="36" spans="15:25" x14ac:dyDescent="0.3">
      <c r="O36" s="8" t="s">
        <v>856</v>
      </c>
      <c r="P36" s="8">
        <v>2</v>
      </c>
      <c r="W36" s="6" t="s">
        <v>76</v>
      </c>
      <c r="X36" s="35">
        <v>4022.2000000000003</v>
      </c>
      <c r="Y36" s="35">
        <v>4065.6000000000004</v>
      </c>
    </row>
    <row r="37" spans="15:25" x14ac:dyDescent="0.3">
      <c r="O37" s="8" t="s">
        <v>665</v>
      </c>
      <c r="Q37" s="8">
        <v>2</v>
      </c>
      <c r="S37" s="5" t="s">
        <v>1125</v>
      </c>
      <c r="T37" s="8" t="s">
        <v>1103</v>
      </c>
      <c r="W37" s="6" t="s">
        <v>112</v>
      </c>
      <c r="X37" s="35">
        <v>2889.1</v>
      </c>
      <c r="Y37" s="35">
        <v>3880.7000000000003</v>
      </c>
    </row>
    <row r="38" spans="15:25" x14ac:dyDescent="0.3">
      <c r="O38" s="8" t="s">
        <v>90</v>
      </c>
      <c r="P38" s="8">
        <v>1</v>
      </c>
      <c r="Q38" s="8">
        <v>1</v>
      </c>
      <c r="S38" s="6" t="s">
        <v>1107</v>
      </c>
      <c r="T38" s="8">
        <v>99</v>
      </c>
      <c r="W38" s="6" t="s">
        <v>1126</v>
      </c>
      <c r="X38" s="35">
        <v>70056.38</v>
      </c>
      <c r="Y38" s="35">
        <v>66518.000000000015</v>
      </c>
    </row>
    <row r="39" spans="15:25" x14ac:dyDescent="0.3">
      <c r="O39" s="8" t="s">
        <v>65</v>
      </c>
      <c r="P39" s="8">
        <v>1</v>
      </c>
      <c r="Q39" s="8">
        <v>2</v>
      </c>
      <c r="S39" s="6" t="s">
        <v>1108</v>
      </c>
      <c r="T39" s="8">
        <v>101</v>
      </c>
    </row>
    <row r="40" spans="15:25" x14ac:dyDescent="0.3">
      <c r="O40" s="8" t="s">
        <v>49</v>
      </c>
      <c r="P40" s="8">
        <v>1</v>
      </c>
      <c r="Q40" s="8">
        <v>2</v>
      </c>
      <c r="S40" s="6" t="s">
        <v>1126</v>
      </c>
      <c r="T40" s="8">
        <v>200</v>
      </c>
    </row>
    <row r="41" spans="15:25" x14ac:dyDescent="0.3">
      <c r="O41" s="8" t="s">
        <v>118</v>
      </c>
      <c r="P41" s="8">
        <v>1</v>
      </c>
      <c r="Q41" s="8">
        <v>1</v>
      </c>
    </row>
    <row r="42" spans="15:25" x14ac:dyDescent="0.3">
      <c r="O42" s="8" t="s">
        <v>511</v>
      </c>
      <c r="Q42" s="8">
        <v>2</v>
      </c>
    </row>
    <row r="43" spans="15:25" x14ac:dyDescent="0.3">
      <c r="O43" s="8" t="s">
        <v>107</v>
      </c>
      <c r="P43" s="8">
        <v>2</v>
      </c>
    </row>
    <row r="45" spans="15:25" x14ac:dyDescent="0.3">
      <c r="S45" s="5" t="s">
        <v>1125</v>
      </c>
      <c r="T45" s="8" t="s">
        <v>1128</v>
      </c>
    </row>
    <row r="46" spans="15:25" x14ac:dyDescent="0.3">
      <c r="S46" s="6" t="s">
        <v>112</v>
      </c>
      <c r="T46" s="7">
        <v>3880.7000000000003</v>
      </c>
    </row>
    <row r="47" spans="15:25" x14ac:dyDescent="0.3">
      <c r="S47" s="6" t="s">
        <v>41</v>
      </c>
      <c r="T47" s="7">
        <v>15999.5</v>
      </c>
    </row>
    <row r="48" spans="15:25" x14ac:dyDescent="0.3">
      <c r="S48" s="6" t="s">
        <v>83</v>
      </c>
      <c r="T48" s="7">
        <v>9041.1</v>
      </c>
    </row>
    <row r="49" spans="19:20" x14ac:dyDescent="0.3">
      <c r="S49" s="6" t="s">
        <v>63</v>
      </c>
      <c r="T49" s="7">
        <v>16685.900000000001</v>
      </c>
    </row>
    <row r="50" spans="19:20" x14ac:dyDescent="0.3">
      <c r="S50" s="6" t="s">
        <v>31</v>
      </c>
      <c r="T50" s="7">
        <v>6197.2</v>
      </c>
    </row>
    <row r="51" spans="19:20" x14ac:dyDescent="0.3">
      <c r="S51" s="6" t="s">
        <v>76</v>
      </c>
      <c r="T51" s="7">
        <v>4065.6000000000004</v>
      </c>
    </row>
    <row r="52" spans="19:20" x14ac:dyDescent="0.3">
      <c r="S52" s="6" t="s">
        <v>157</v>
      </c>
      <c r="T52" s="7">
        <v>10648</v>
      </c>
    </row>
    <row r="53" spans="19:20" x14ac:dyDescent="0.3">
      <c r="S53" s="6" t="s">
        <v>1126</v>
      </c>
      <c r="T53" s="7">
        <v>66518.000000000015</v>
      </c>
    </row>
    <row r="58" spans="19:20" x14ac:dyDescent="0.3">
      <c r="S58" s="5" t="s">
        <v>3</v>
      </c>
      <c r="T58" s="8" t="s">
        <v>1127</v>
      </c>
    </row>
    <row r="59" spans="19:20" x14ac:dyDescent="0.3">
      <c r="S59" s="6" t="s">
        <v>112</v>
      </c>
      <c r="T59" s="36">
        <v>2889.1</v>
      </c>
    </row>
    <row r="60" spans="19:20" x14ac:dyDescent="0.3">
      <c r="S60" s="6" t="s">
        <v>41</v>
      </c>
      <c r="T60" s="36">
        <v>18018.5</v>
      </c>
    </row>
    <row r="61" spans="19:20" x14ac:dyDescent="0.3">
      <c r="S61" s="6" t="s">
        <v>83</v>
      </c>
      <c r="T61" s="36">
        <v>10165.400000000001</v>
      </c>
    </row>
    <row r="62" spans="19:20" x14ac:dyDescent="0.3">
      <c r="S62" s="6" t="s">
        <v>63</v>
      </c>
      <c r="T62" s="36">
        <v>18098.829999999998</v>
      </c>
    </row>
    <row r="63" spans="19:20" x14ac:dyDescent="0.3">
      <c r="S63" s="6" t="s">
        <v>31</v>
      </c>
      <c r="T63" s="36">
        <v>6220.35</v>
      </c>
    </row>
    <row r="64" spans="19:20" x14ac:dyDescent="0.3">
      <c r="S64" s="6" t="s">
        <v>76</v>
      </c>
      <c r="T64" s="36">
        <v>4022.2000000000003</v>
      </c>
    </row>
    <row r="65" spans="19:20" x14ac:dyDescent="0.3">
      <c r="S65" s="6" t="s">
        <v>157</v>
      </c>
      <c r="T65" s="36">
        <v>10642</v>
      </c>
    </row>
    <row r="66" spans="19:20" x14ac:dyDescent="0.3">
      <c r="S66" s="6" t="s">
        <v>1126</v>
      </c>
      <c r="T66" s="36">
        <v>70056.38</v>
      </c>
    </row>
  </sheetData>
  <mergeCells count="8">
    <mergeCell ref="E1:H1"/>
    <mergeCell ref="O1:Q1"/>
    <mergeCell ref="J1:L1"/>
    <mergeCell ref="A20:C20"/>
    <mergeCell ref="A25:C25"/>
    <mergeCell ref="A14:C14"/>
    <mergeCell ref="A1:C1"/>
    <mergeCell ref="A10:C10"/>
  </mergeCells>
  <conditionalFormatting sqref="A12">
    <cfRule type="containsText" dxfId="303" priority="13" operator="containsText" text="Low Stock">
      <formula>NOT(ISERROR(SEARCH("Low Stock",A12)))</formula>
    </cfRule>
  </conditionalFormatting>
  <conditionalFormatting sqref="A1:E1 I1:J1 O1 A2:L2 W2 O2:R3 S2:S13 I3:L3 A3:A9 D3:E11 O4:O9 I4:J11 R4:R28 N10:O10 A10:C11 N11:N12 A12:A13 J12:J20 D12:D22 N13:O14 A14:C15 O15:O16 W16 A16:A19 W19:X19 A20:C21 W20:W24 I21:J26 A22:A24 E24 N24:N25 D25:E27 A26:C26 N26:O26 O27 A27:A28 D28:D36 A29:C39 W30:W38 I31:I33 R35:R41 S37:T37 D37:E43 S38 S40 I40:I43 S45:T45 S46:S47 T58">
    <cfRule type="containsText" dxfId="302" priority="3" operator="containsText" text="Fast Moving">
      <formula>NOT(ISERROR(SEARCH("Fast Moving",A1)))</formula>
    </cfRule>
    <cfRule type="containsText" dxfId="301" priority="4" operator="containsText" text="Expiring Soon">
      <formula>NOT(ISERROR(SEARCH("Expiring Soon",A1)))</formula>
    </cfRule>
    <cfRule type="containsText" dxfId="300" priority="5" operator="containsText" text="Expired">
      <formula>NOT(ISERROR(SEARCH("Expired",A1)))</formula>
    </cfRule>
    <cfRule type="containsText" dxfId="299" priority="6" operator="containsText" text="Safe">
      <formula>NOT(ISERROR(SEARCH("Safe",A1)))</formula>
    </cfRule>
    <cfRule type="containsText" dxfId="298" priority="7" operator="containsText" text="Reorder Needed">
      <formula>NOT(ISERROR(SEARCH("Reorder Needed",A1)))</formula>
    </cfRule>
    <cfRule type="containsText" dxfId="297" priority="8" operator="containsText" text="Loss">
      <formula>NOT(ISERROR(SEARCH("Loss",A1)))</formula>
    </cfRule>
    <cfRule type="containsText" dxfId="296" priority="9" operator="containsText" text="Healthy">
      <formula>NOT(ISERROR(SEARCH("Healthy",A1)))</formula>
    </cfRule>
    <cfRule type="containsText" dxfId="295" priority="10" operator="containsText" text="Discount Soon">
      <formula>NOT(ISERROR(SEARCH("Discount Soon",A1)))</formula>
    </cfRule>
    <cfRule type="containsText" dxfId="294" priority="11" operator="containsText" text="Sufficient">
      <formula>NOT(ISERROR(SEARCH("Sufficient",A1)))</formula>
    </cfRule>
  </conditionalFormatting>
  <conditionalFormatting sqref="O1 W2 O2:R3 O4:O9 N10:O10 N13:O14 O15:O16 N26:O26 O27 S45:T45 S46:S47 A1:E1 I1:J1 A2:L2 S2:S13 I3:L3 A3:A9 D3:E11 I4:J11 R4:R28 A10:C11 N11:N12 A12:A13 J12:J20 D12:D22 A14:C15 W16 A16:A19 W19:X19 A20:C21 W20:W24 I21:J26 A22:A24 E24 N24:N25 D25:E27 A26:C26 A27:A28 D28:D36 A29:C39 W30:W38 I31:I33 R35:R41 S37:T37 D37:E43 S38 S40 I40:I43 T58">
    <cfRule type="containsText" dxfId="293" priority="2" operator="containsText" text="Slow Moving">
      <formula>NOT(ISERROR(SEARCH("Slow Moving",A1)))</formula>
    </cfRule>
  </conditionalFormatting>
  <conditionalFormatting sqref="O1:Q3 W2 O4:O10 O13:O16 O26:O27 S45:S53">
    <cfRule type="containsText" dxfId="292" priority="1" operator="containsText" text="Low Stock">
      <formula>NOT(ISERROR(SEARCH("Low Stock",O1)))</formula>
    </cfRule>
  </conditionalFormatting>
  <pageMargins left="0.7" right="0.7" top="0.75" bottom="0.75" header="0.3" footer="0.3"/>
  <pageSetup orientation="portrait" r:id="rId23"/>
  <drawing r:id="rId24"/>
  <legacyDrawing r:id="rId25"/>
  <extLst>
    <ext xmlns:x14="http://schemas.microsoft.com/office/spreadsheetml/2009/9/main" uri="{A8765BA9-456A-4dab-B4F3-ACF838C121DE}">
      <x14:slicerList>
        <x14:slicer r:id="rId2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1BC4-78DB-4881-80B7-338017E8CA23}">
  <dimension ref="A1:W178"/>
  <sheetViews>
    <sheetView zoomScale="40" zoomScaleNormal="40" workbookViewId="0">
      <selection activeCell="J33" sqref="J33"/>
    </sheetView>
  </sheetViews>
  <sheetFormatPr defaultRowHeight="15.6" x14ac:dyDescent="0.3"/>
  <cols>
    <col min="1" max="1" width="13.44140625" style="9" bestFit="1" customWidth="1"/>
    <col min="2" max="2" width="21.77734375" style="9" bestFit="1" customWidth="1"/>
    <col min="3" max="3" width="36.44140625" style="9" bestFit="1" customWidth="1"/>
    <col min="4" max="4" width="27.6640625" style="9" bestFit="1" customWidth="1"/>
    <col min="5" max="5" width="14.109375" style="9" bestFit="1" customWidth="1"/>
    <col min="6" max="6" width="11.5546875" style="9" customWidth="1"/>
    <col min="7" max="7" width="13.44140625" style="9" bestFit="1" customWidth="1"/>
    <col min="8" max="8" width="19.21875" style="9" customWidth="1"/>
    <col min="9" max="9" width="22.109375" style="9" customWidth="1"/>
    <col min="10" max="10" width="20.21875" style="9" customWidth="1"/>
    <col min="11" max="11" width="19.77734375" style="9" customWidth="1"/>
    <col min="12" max="12" width="32.5546875" style="9" customWidth="1"/>
    <col min="13" max="13" width="13.109375" style="9" bestFit="1" customWidth="1"/>
    <col min="14" max="14" width="25.21875" style="9" customWidth="1"/>
    <col min="15" max="15" width="17.21875" style="9" customWidth="1"/>
    <col min="16" max="16" width="13.33203125" style="9" bestFit="1" customWidth="1"/>
    <col min="17" max="17" width="31.88671875" style="9" bestFit="1" customWidth="1"/>
    <col min="18" max="18" width="16.21875" style="9" bestFit="1" customWidth="1"/>
    <col min="19" max="19" width="21.77734375" style="9" customWidth="1"/>
    <col min="20" max="16384" width="8.88671875" style="9"/>
  </cols>
  <sheetData>
    <row r="1" spans="1:23" x14ac:dyDescent="0.3">
      <c r="A1" s="37" t="s">
        <v>1155</v>
      </c>
      <c r="B1" s="38"/>
      <c r="C1" s="38"/>
      <c r="D1" s="39"/>
      <c r="F1" s="37" t="s">
        <v>1164</v>
      </c>
      <c r="G1" s="38"/>
      <c r="H1" s="38"/>
      <c r="I1" s="39"/>
      <c r="K1" s="37" t="s">
        <v>1178</v>
      </c>
      <c r="L1" s="38"/>
      <c r="M1" s="38"/>
      <c r="N1" s="38"/>
      <c r="O1" s="38"/>
      <c r="P1" s="38"/>
      <c r="Q1" s="38"/>
      <c r="R1" s="38"/>
      <c r="S1" s="56"/>
      <c r="T1" s="10"/>
      <c r="U1" s="10"/>
      <c r="V1" s="10"/>
      <c r="W1" s="10"/>
    </row>
    <row r="2" spans="1:23" x14ac:dyDescent="0.3">
      <c r="A2" s="40"/>
      <c r="B2" s="11"/>
      <c r="C2" s="11"/>
      <c r="D2" s="41"/>
      <c r="F2" s="40"/>
      <c r="G2" s="11"/>
      <c r="H2" s="11"/>
      <c r="I2" s="41"/>
      <c r="K2" s="40"/>
      <c r="L2" s="11"/>
      <c r="M2" s="11"/>
      <c r="N2" s="11"/>
      <c r="O2" s="11"/>
      <c r="P2" s="11"/>
      <c r="Q2" s="11"/>
      <c r="R2" s="11"/>
      <c r="S2" s="41"/>
    </row>
    <row r="3" spans="1:23" x14ac:dyDescent="0.3">
      <c r="A3" s="40" t="s">
        <v>1157</v>
      </c>
      <c r="B3" s="11"/>
      <c r="C3" s="11" t="s">
        <v>1125</v>
      </c>
      <c r="D3" s="41" t="s">
        <v>1158</v>
      </c>
      <c r="F3" s="40" t="s">
        <v>1167</v>
      </c>
      <c r="G3" s="11" t="s">
        <v>1168</v>
      </c>
      <c r="H3" s="11" t="s">
        <v>1169</v>
      </c>
      <c r="I3" s="41" t="s">
        <v>1166</v>
      </c>
      <c r="K3" s="40"/>
      <c r="L3" s="11"/>
      <c r="M3" s="11"/>
      <c r="N3" s="11"/>
      <c r="O3" s="11"/>
      <c r="P3" s="11"/>
      <c r="Q3" s="11"/>
      <c r="R3" s="11"/>
      <c r="S3" s="41"/>
    </row>
    <row r="4" spans="1:23" x14ac:dyDescent="0.3">
      <c r="A4" s="42">
        <v>200</v>
      </c>
      <c r="B4" s="11"/>
      <c r="C4" s="43" t="s">
        <v>60</v>
      </c>
      <c r="D4" s="41">
        <v>67</v>
      </c>
      <c r="F4" s="53">
        <v>66518.000000000015</v>
      </c>
      <c r="G4" s="12">
        <v>70056.38</v>
      </c>
      <c r="H4" s="11">
        <v>11292</v>
      </c>
      <c r="I4" s="41">
        <v>200</v>
      </c>
      <c r="K4" s="57" t="s">
        <v>1170</v>
      </c>
      <c r="L4" s="11"/>
      <c r="M4" s="11"/>
      <c r="N4" s="11"/>
      <c r="O4" s="11"/>
      <c r="P4" s="11"/>
      <c r="Q4" s="58" t="s">
        <v>1174</v>
      </c>
      <c r="R4" s="11" t="s">
        <v>1176</v>
      </c>
      <c r="S4" s="59">
        <f>VALUE(3/200)</f>
        <v>1.4999999999999999E-2</v>
      </c>
    </row>
    <row r="5" spans="1:23" x14ac:dyDescent="0.3">
      <c r="A5" s="40"/>
      <c r="B5" s="11"/>
      <c r="C5" s="43" t="s">
        <v>1126</v>
      </c>
      <c r="D5" s="44">
        <v>67</v>
      </c>
      <c r="F5" s="40"/>
      <c r="G5" s="11"/>
      <c r="H5" s="11"/>
      <c r="I5" s="41"/>
      <c r="K5" s="40" t="s">
        <v>1125</v>
      </c>
      <c r="L5" s="11" t="s">
        <v>1166</v>
      </c>
      <c r="M5" s="11"/>
      <c r="N5" s="11"/>
      <c r="O5" s="11"/>
      <c r="P5" s="11"/>
      <c r="Q5" s="60" t="s">
        <v>1125</v>
      </c>
      <c r="R5" s="60" t="s">
        <v>1177</v>
      </c>
      <c r="S5" s="61" t="s">
        <v>1173</v>
      </c>
    </row>
    <row r="6" spans="1:23" x14ac:dyDescent="0.3">
      <c r="A6" s="40"/>
      <c r="B6" s="11"/>
      <c r="C6" s="11"/>
      <c r="D6" s="41"/>
      <c r="F6" s="40" t="s">
        <v>1162</v>
      </c>
      <c r="G6" s="11" t="s">
        <v>1163</v>
      </c>
      <c r="H6" s="11" t="s">
        <v>1165</v>
      </c>
      <c r="I6" s="54" t="s">
        <v>1169</v>
      </c>
      <c r="K6" s="62" t="s">
        <v>1115</v>
      </c>
      <c r="L6" s="63">
        <v>109</v>
      </c>
      <c r="M6" s="11"/>
      <c r="N6" s="11"/>
      <c r="O6" s="11"/>
      <c r="P6" s="11"/>
      <c r="Q6" s="64" t="s">
        <v>49</v>
      </c>
      <c r="R6" s="65">
        <v>3751.05</v>
      </c>
      <c r="S6" s="66">
        <v>3</v>
      </c>
    </row>
    <row r="7" spans="1:23" x14ac:dyDescent="0.3">
      <c r="A7" s="40" t="s">
        <v>1161</v>
      </c>
      <c r="B7" s="11"/>
      <c r="C7" s="11" t="s">
        <v>1125</v>
      </c>
      <c r="D7" s="41" t="s">
        <v>1159</v>
      </c>
      <c r="F7" s="55">
        <f>VALUE(70056-66518)</f>
        <v>3538</v>
      </c>
      <c r="G7" s="16">
        <f>VALUE(3538/66518)</f>
        <v>5.3188610601641664E-2</v>
      </c>
      <c r="H7" s="17">
        <f>VALUE(66518/200)</f>
        <v>332.59</v>
      </c>
      <c r="I7" s="44">
        <v>11292</v>
      </c>
      <c r="K7" s="45" t="s">
        <v>1116</v>
      </c>
      <c r="L7" s="67">
        <v>91</v>
      </c>
      <c r="M7" s="11"/>
      <c r="N7" s="11"/>
      <c r="O7" s="11"/>
      <c r="P7" s="11"/>
      <c r="Q7" s="68" t="s">
        <v>1126</v>
      </c>
      <c r="R7" s="69">
        <v>3751.05</v>
      </c>
      <c r="S7" s="70">
        <v>3</v>
      </c>
    </row>
    <row r="8" spans="1:23" x14ac:dyDescent="0.3">
      <c r="A8" s="42" cm="1">
        <f t="array" ref="A8">SUMPRODUCT(--(Clean_Data!I2:I201 &lt; Clean_Data!J2:J201))</f>
        <v>99</v>
      </c>
      <c r="B8" s="11"/>
      <c r="C8" s="43" t="s">
        <v>53</v>
      </c>
      <c r="D8" s="41">
        <v>51</v>
      </c>
      <c r="F8" s="40"/>
      <c r="G8" s="11"/>
      <c r="H8" s="11"/>
      <c r="I8" s="41"/>
      <c r="K8" s="62" t="s">
        <v>1126</v>
      </c>
      <c r="L8" s="63">
        <v>200</v>
      </c>
      <c r="M8" s="11"/>
      <c r="N8" s="11"/>
      <c r="O8" s="11"/>
      <c r="P8" s="11"/>
      <c r="Q8" s="11"/>
      <c r="R8" s="11"/>
      <c r="S8" s="41"/>
    </row>
    <row r="9" spans="1:23" x14ac:dyDescent="0.3">
      <c r="A9" s="40"/>
      <c r="B9" s="11"/>
      <c r="C9" s="43" t="s">
        <v>38</v>
      </c>
      <c r="D9" s="41">
        <v>82</v>
      </c>
      <c r="F9" s="40"/>
      <c r="G9" s="11"/>
      <c r="H9" s="11"/>
      <c r="I9" s="41"/>
      <c r="K9" s="40"/>
      <c r="L9" s="11"/>
      <c r="M9" s="11"/>
      <c r="N9" s="11"/>
      <c r="O9" s="11"/>
      <c r="P9" s="11"/>
      <c r="Q9" s="11"/>
      <c r="R9" s="11"/>
      <c r="S9" s="41"/>
    </row>
    <row r="10" spans="1:23" x14ac:dyDescent="0.3">
      <c r="A10" s="40"/>
      <c r="B10" s="11"/>
      <c r="C10" s="43" t="s">
        <v>1126</v>
      </c>
      <c r="D10" s="44">
        <v>133</v>
      </c>
      <c r="F10" s="40"/>
      <c r="G10" s="11"/>
      <c r="H10" s="11"/>
      <c r="I10" s="41"/>
      <c r="K10" s="40"/>
      <c r="L10" s="11"/>
      <c r="M10" s="11"/>
      <c r="N10" s="11"/>
      <c r="O10" s="11"/>
      <c r="P10" s="11"/>
      <c r="Q10" s="11"/>
      <c r="R10" s="11"/>
      <c r="S10" s="41"/>
    </row>
    <row r="11" spans="1:23" ht="16.2" thickBot="1" x14ac:dyDescent="0.35">
      <c r="A11" s="45" t="s">
        <v>1160</v>
      </c>
      <c r="B11" s="16"/>
      <c r="C11" s="11"/>
      <c r="D11" s="41"/>
      <c r="F11" s="50"/>
      <c r="G11" s="51"/>
      <c r="H11" s="51"/>
      <c r="I11" s="52"/>
      <c r="K11" s="71" t="s">
        <v>1172</v>
      </c>
      <c r="L11" s="11"/>
      <c r="M11" s="72">
        <f>VALUE(3751/11292)</f>
        <v>0.33218207580588027</v>
      </c>
      <c r="N11" s="11"/>
      <c r="O11" s="11"/>
      <c r="P11" s="11"/>
      <c r="Q11" s="58" t="s">
        <v>1171</v>
      </c>
      <c r="R11" s="11"/>
      <c r="S11" s="41"/>
    </row>
    <row r="12" spans="1:23" x14ac:dyDescent="0.3">
      <c r="A12" s="46">
        <f>VALUE(133/200)</f>
        <v>0.66500000000000004</v>
      </c>
      <c r="B12" s="11"/>
      <c r="C12" s="11"/>
      <c r="D12" s="41"/>
      <c r="K12" s="40"/>
      <c r="L12" s="11"/>
      <c r="M12" s="11"/>
      <c r="N12" s="73"/>
      <c r="O12" s="73"/>
      <c r="P12" s="11"/>
      <c r="Q12" s="11"/>
      <c r="R12" s="11"/>
      <c r="S12" s="41"/>
    </row>
    <row r="13" spans="1:23" x14ac:dyDescent="0.3">
      <c r="A13" s="47"/>
      <c r="B13" s="48"/>
      <c r="C13" s="48"/>
      <c r="D13" s="49"/>
      <c r="E13" s="10"/>
      <c r="F13" s="10"/>
      <c r="G13" s="10"/>
      <c r="H13" s="10"/>
      <c r="K13" s="74" t="s">
        <v>1125</v>
      </c>
      <c r="L13" s="60" t="s">
        <v>1175</v>
      </c>
      <c r="M13" s="60" t="s">
        <v>1156</v>
      </c>
      <c r="N13" s="60" t="s">
        <v>1151</v>
      </c>
      <c r="O13" s="21"/>
      <c r="P13" s="11"/>
      <c r="Q13" s="11" t="s">
        <v>1180</v>
      </c>
      <c r="R13" s="11" t="s">
        <v>1179</v>
      </c>
      <c r="S13" s="41"/>
    </row>
    <row r="14" spans="1:23" ht="16.2" thickBot="1" x14ac:dyDescent="0.35">
      <c r="A14" s="50"/>
      <c r="B14" s="51"/>
      <c r="C14" s="51"/>
      <c r="D14" s="52"/>
      <c r="K14" s="75" t="s">
        <v>49</v>
      </c>
      <c r="L14" s="76">
        <v>3751.05</v>
      </c>
      <c r="M14" s="77">
        <v>3</v>
      </c>
      <c r="N14" s="77">
        <v>114</v>
      </c>
      <c r="O14" s="26"/>
      <c r="P14" s="11"/>
      <c r="Q14" s="67">
        <v>350.28190000000001</v>
      </c>
      <c r="R14" s="63">
        <v>200</v>
      </c>
      <c r="S14" s="41"/>
    </row>
    <row r="15" spans="1:23" x14ac:dyDescent="0.3">
      <c r="K15" s="75" t="s">
        <v>399</v>
      </c>
      <c r="L15" s="76">
        <v>1020</v>
      </c>
      <c r="M15" s="77">
        <v>1</v>
      </c>
      <c r="N15" s="77">
        <v>85</v>
      </c>
      <c r="O15" s="22"/>
      <c r="P15" s="11"/>
      <c r="Q15" s="11"/>
      <c r="R15" s="11"/>
      <c r="S15" s="41"/>
    </row>
    <row r="16" spans="1:23" x14ac:dyDescent="0.3">
      <c r="A16" s="13"/>
      <c r="G16" s="13"/>
      <c r="I16" s="14"/>
      <c r="K16" s="75" t="s">
        <v>787</v>
      </c>
      <c r="L16" s="76">
        <v>2170</v>
      </c>
      <c r="M16" s="77">
        <v>1</v>
      </c>
      <c r="N16" s="77">
        <v>70</v>
      </c>
      <c r="O16" s="78"/>
      <c r="P16" s="11"/>
      <c r="Q16" s="11"/>
      <c r="R16" s="11"/>
      <c r="S16" s="41"/>
    </row>
    <row r="17" spans="1:19" x14ac:dyDescent="0.3">
      <c r="A17" s="15"/>
      <c r="B17" s="15"/>
      <c r="G17" s="15"/>
      <c r="H17" s="15"/>
      <c r="I17" s="15"/>
      <c r="K17" s="75" t="s">
        <v>43</v>
      </c>
      <c r="L17" s="76">
        <v>2345</v>
      </c>
      <c r="M17" s="77">
        <v>3</v>
      </c>
      <c r="N17" s="77">
        <v>155</v>
      </c>
      <c r="O17" s="60"/>
      <c r="P17" s="11"/>
      <c r="Q17" s="11"/>
      <c r="R17" s="11"/>
      <c r="S17" s="41"/>
    </row>
    <row r="18" spans="1:19" x14ac:dyDescent="0.3">
      <c r="A18" s="15"/>
      <c r="B18" s="15"/>
      <c r="G18" s="15"/>
      <c r="H18" s="15"/>
      <c r="I18" s="15"/>
      <c r="K18" s="75" t="s">
        <v>242</v>
      </c>
      <c r="L18" s="76">
        <v>1180.95</v>
      </c>
      <c r="M18" s="77">
        <v>2</v>
      </c>
      <c r="N18" s="77">
        <v>118</v>
      </c>
      <c r="O18" s="60"/>
      <c r="P18" s="11"/>
      <c r="Q18" s="11"/>
      <c r="R18" s="11"/>
      <c r="S18" s="41"/>
    </row>
    <row r="19" spans="1:19" x14ac:dyDescent="0.3">
      <c r="A19" s="15"/>
      <c r="B19" s="15"/>
      <c r="G19" s="15"/>
      <c r="H19" s="15"/>
      <c r="I19" s="15"/>
      <c r="K19" s="75" t="s">
        <v>861</v>
      </c>
      <c r="L19" s="76">
        <v>980</v>
      </c>
      <c r="M19" s="77">
        <v>1</v>
      </c>
      <c r="N19" s="77">
        <v>98</v>
      </c>
      <c r="O19" s="60"/>
      <c r="P19" s="11"/>
      <c r="Q19" s="11"/>
      <c r="R19" s="11"/>
      <c r="S19" s="41"/>
    </row>
    <row r="20" spans="1:19" x14ac:dyDescent="0.3">
      <c r="A20" s="15"/>
      <c r="B20" s="15"/>
      <c r="K20" s="75" t="s">
        <v>228</v>
      </c>
      <c r="L20" s="76">
        <v>1429</v>
      </c>
      <c r="M20" s="77">
        <v>3</v>
      </c>
      <c r="N20" s="77">
        <v>217</v>
      </c>
      <c r="O20" s="11"/>
      <c r="P20" s="11"/>
      <c r="Q20" s="11"/>
      <c r="R20" s="11"/>
      <c r="S20" s="41"/>
    </row>
    <row r="21" spans="1:19" x14ac:dyDescent="0.3">
      <c r="K21" s="75" t="s">
        <v>375</v>
      </c>
      <c r="L21" s="76">
        <v>2325</v>
      </c>
      <c r="M21" s="77">
        <v>1</v>
      </c>
      <c r="N21" s="77">
        <v>93</v>
      </c>
      <c r="O21" s="11"/>
      <c r="P21" s="11"/>
      <c r="Q21" s="11"/>
      <c r="R21" s="11"/>
      <c r="S21" s="41"/>
    </row>
    <row r="22" spans="1:19" x14ac:dyDescent="0.3">
      <c r="K22" s="75" t="s">
        <v>511</v>
      </c>
      <c r="L22" s="76">
        <v>1985.25</v>
      </c>
      <c r="M22" s="77">
        <v>2</v>
      </c>
      <c r="N22" s="77">
        <v>134</v>
      </c>
      <c r="O22" s="11"/>
      <c r="P22" s="11"/>
      <c r="Q22" s="11"/>
      <c r="R22" s="11"/>
      <c r="S22" s="41"/>
    </row>
    <row r="23" spans="1:19" ht="16.8" customHeight="1" x14ac:dyDescent="0.3">
      <c r="A23" s="18"/>
      <c r="C23" s="19"/>
      <c r="G23" s="13"/>
      <c r="K23" s="75" t="s">
        <v>876</v>
      </c>
      <c r="L23" s="76">
        <v>1068</v>
      </c>
      <c r="M23" s="77">
        <v>1</v>
      </c>
      <c r="N23" s="77">
        <v>89</v>
      </c>
      <c r="O23" s="11"/>
      <c r="P23" s="11"/>
      <c r="Q23" s="11"/>
      <c r="R23" s="11"/>
      <c r="S23" s="41"/>
    </row>
    <row r="24" spans="1:19" x14ac:dyDescent="0.3">
      <c r="D24" s="20"/>
      <c r="E24" s="20"/>
      <c r="K24" s="79" t="s">
        <v>1126</v>
      </c>
      <c r="L24" s="69">
        <v>18254.25</v>
      </c>
      <c r="M24" s="80">
        <v>18</v>
      </c>
      <c r="N24" s="80">
        <v>1173</v>
      </c>
      <c r="O24" s="11"/>
      <c r="P24" s="11"/>
      <c r="Q24" s="11"/>
      <c r="R24" s="11"/>
      <c r="S24" s="41"/>
    </row>
    <row r="25" spans="1:19" x14ac:dyDescent="0.3">
      <c r="A25" s="15"/>
      <c r="B25" s="15"/>
      <c r="C25" s="15"/>
      <c r="D25" s="15"/>
      <c r="E25" s="24"/>
      <c r="G25" s="15"/>
      <c r="H25" s="15"/>
      <c r="K25" s="40"/>
      <c r="L25" s="11"/>
      <c r="M25" s="11"/>
      <c r="N25" s="11"/>
      <c r="O25" s="11"/>
      <c r="P25" s="11"/>
      <c r="Q25" s="11"/>
      <c r="R25" s="11"/>
      <c r="S25" s="41"/>
    </row>
    <row r="26" spans="1:19" ht="16.2" thickBot="1" x14ac:dyDescent="0.35">
      <c r="A26" s="15"/>
      <c r="B26" s="15"/>
      <c r="C26" s="15"/>
      <c r="D26" s="15"/>
      <c r="E26" s="26"/>
      <c r="G26" s="15"/>
      <c r="H26" s="15"/>
      <c r="K26" s="50"/>
      <c r="L26" s="51"/>
      <c r="M26" s="51"/>
      <c r="N26" s="51"/>
      <c r="O26" s="51"/>
      <c r="P26" s="51"/>
      <c r="Q26" s="51"/>
      <c r="R26" s="51"/>
      <c r="S26" s="52"/>
    </row>
    <row r="27" spans="1:19" x14ac:dyDescent="0.3">
      <c r="A27" s="15"/>
      <c r="B27" s="15"/>
      <c r="C27" s="15"/>
      <c r="D27" s="15"/>
      <c r="E27" s="25"/>
    </row>
    <row r="28" spans="1:19" x14ac:dyDescent="0.3">
      <c r="A28" s="15"/>
      <c r="B28" s="15"/>
      <c r="C28" s="15"/>
      <c r="D28" s="15"/>
      <c r="E28" s="23"/>
    </row>
    <row r="29" spans="1:19" x14ac:dyDescent="0.3">
      <c r="A29" s="15"/>
      <c r="B29" s="15"/>
      <c r="C29" s="15"/>
      <c r="D29" s="15"/>
      <c r="E29" s="15"/>
    </row>
    <row r="30" spans="1:19" x14ac:dyDescent="0.3">
      <c r="A30" s="15"/>
      <c r="B30" s="15"/>
      <c r="C30" s="15"/>
      <c r="D30" s="15"/>
      <c r="E30" s="15"/>
    </row>
    <row r="31" spans="1:19" x14ac:dyDescent="0.3">
      <c r="A31" s="15"/>
      <c r="B31" s="15"/>
      <c r="C31" s="15"/>
      <c r="D31" s="15"/>
      <c r="E31" s="15"/>
    </row>
    <row r="32" spans="1:19" x14ac:dyDescent="0.3">
      <c r="A32" s="15"/>
      <c r="B32" s="15"/>
      <c r="C32" s="15"/>
      <c r="D32" s="15"/>
    </row>
    <row r="33" spans="1:4" x14ac:dyDescent="0.3">
      <c r="A33" s="15"/>
      <c r="B33" s="15"/>
      <c r="C33" s="15"/>
      <c r="D33" s="15"/>
    </row>
    <row r="34" spans="1:4" x14ac:dyDescent="0.3">
      <c r="A34" s="15"/>
      <c r="B34" s="15"/>
      <c r="C34" s="15"/>
      <c r="D34" s="15"/>
    </row>
    <row r="35" spans="1:4" x14ac:dyDescent="0.3">
      <c r="A35" s="15"/>
      <c r="B35" s="15"/>
      <c r="C35" s="15"/>
      <c r="D35" s="15"/>
    </row>
    <row r="36" spans="1:4" x14ac:dyDescent="0.3">
      <c r="A36" s="15"/>
      <c r="B36" s="15"/>
      <c r="C36" s="15"/>
      <c r="D36" s="15"/>
    </row>
    <row r="37" spans="1:4" x14ac:dyDescent="0.3">
      <c r="A37" s="15"/>
      <c r="B37" s="15"/>
      <c r="C37" s="15"/>
      <c r="D37" s="15"/>
    </row>
    <row r="38" spans="1:4" x14ac:dyDescent="0.3">
      <c r="A38" s="15"/>
      <c r="B38" s="15"/>
      <c r="C38" s="15"/>
      <c r="D38" s="15"/>
    </row>
    <row r="39" spans="1:4" x14ac:dyDescent="0.3">
      <c r="A39" s="15"/>
      <c r="B39" s="15"/>
      <c r="C39" s="15"/>
      <c r="D39" s="15"/>
    </row>
    <row r="40" spans="1:4" x14ac:dyDescent="0.3">
      <c r="A40" s="15"/>
      <c r="B40" s="15"/>
      <c r="C40" s="15"/>
      <c r="D40" s="15"/>
    </row>
    <row r="41" spans="1:4" x14ac:dyDescent="0.3">
      <c r="A41" s="15"/>
      <c r="B41" s="15"/>
      <c r="C41" s="15"/>
      <c r="D41" s="15"/>
    </row>
    <row r="42" spans="1:4" x14ac:dyDescent="0.3">
      <c r="A42" s="15"/>
      <c r="B42" s="15"/>
      <c r="C42" s="15"/>
      <c r="D42" s="15"/>
    </row>
    <row r="43" spans="1:4" x14ac:dyDescent="0.3">
      <c r="A43" s="15"/>
      <c r="B43" s="15"/>
      <c r="C43" s="15"/>
      <c r="D43" s="15"/>
    </row>
    <row r="44" spans="1:4" x14ac:dyDescent="0.3">
      <c r="A44" s="15"/>
      <c r="B44" s="15"/>
      <c r="C44" s="15"/>
      <c r="D44" s="15"/>
    </row>
    <row r="45" spans="1:4" x14ac:dyDescent="0.3">
      <c r="A45" s="15"/>
      <c r="B45" s="15"/>
      <c r="C45" s="15"/>
      <c r="D45" s="15"/>
    </row>
    <row r="46" spans="1:4" x14ac:dyDescent="0.3">
      <c r="A46" s="15"/>
      <c r="B46" s="15"/>
      <c r="C46" s="15"/>
      <c r="D46" s="15"/>
    </row>
    <row r="47" spans="1:4" x14ac:dyDescent="0.3">
      <c r="A47" s="15"/>
      <c r="B47" s="15"/>
      <c r="C47" s="15"/>
      <c r="D47" s="15"/>
    </row>
    <row r="48" spans="1:4" x14ac:dyDescent="0.3">
      <c r="A48" s="15"/>
      <c r="B48" s="15"/>
      <c r="C48" s="15"/>
      <c r="D48" s="15"/>
    </row>
    <row r="49" spans="1:4" x14ac:dyDescent="0.3">
      <c r="A49" s="15"/>
      <c r="B49" s="15"/>
      <c r="C49" s="15"/>
      <c r="D49" s="15"/>
    </row>
    <row r="50" spans="1:4" x14ac:dyDescent="0.3">
      <c r="A50" s="15"/>
      <c r="B50" s="15"/>
      <c r="C50" s="15"/>
      <c r="D50" s="15"/>
    </row>
    <row r="51" spans="1:4" x14ac:dyDescent="0.3">
      <c r="A51" s="15"/>
      <c r="B51" s="15"/>
      <c r="C51" s="15"/>
      <c r="D51" s="15"/>
    </row>
    <row r="52" spans="1:4" x14ac:dyDescent="0.3">
      <c r="A52" s="15"/>
      <c r="B52" s="15"/>
      <c r="C52" s="15"/>
      <c r="D52" s="15"/>
    </row>
    <row r="53" spans="1:4" x14ac:dyDescent="0.3">
      <c r="A53" s="15"/>
      <c r="B53" s="15"/>
      <c r="C53" s="15"/>
      <c r="D53" s="15"/>
    </row>
    <row r="54" spans="1:4" x14ac:dyDescent="0.3">
      <c r="A54" s="15"/>
      <c r="B54" s="15"/>
      <c r="C54" s="15"/>
      <c r="D54" s="15"/>
    </row>
    <row r="55" spans="1:4" x14ac:dyDescent="0.3">
      <c r="A55" s="15"/>
      <c r="B55" s="15"/>
      <c r="C55" s="15"/>
      <c r="D55" s="15"/>
    </row>
    <row r="56" spans="1:4" x14ac:dyDescent="0.3">
      <c r="A56" s="15"/>
      <c r="B56" s="15"/>
      <c r="C56" s="15"/>
      <c r="D56" s="15"/>
    </row>
    <row r="57" spans="1:4" x14ac:dyDescent="0.3">
      <c r="A57" s="15"/>
      <c r="B57" s="15"/>
      <c r="C57" s="15"/>
      <c r="D57" s="15"/>
    </row>
    <row r="58" spans="1:4" x14ac:dyDescent="0.3">
      <c r="A58" s="15"/>
      <c r="B58" s="15"/>
      <c r="C58" s="15"/>
      <c r="D58" s="15"/>
    </row>
    <row r="59" spans="1:4" x14ac:dyDescent="0.3">
      <c r="A59" s="15"/>
      <c r="B59" s="15"/>
      <c r="C59" s="15"/>
      <c r="D59" s="15"/>
    </row>
    <row r="60" spans="1:4" x14ac:dyDescent="0.3">
      <c r="A60" s="15"/>
      <c r="B60" s="15"/>
      <c r="C60" s="15"/>
      <c r="D60" s="15"/>
    </row>
    <row r="61" spans="1:4" x14ac:dyDescent="0.3">
      <c r="A61" s="15"/>
      <c r="B61" s="15"/>
      <c r="C61" s="15"/>
      <c r="D61" s="15"/>
    </row>
    <row r="62" spans="1:4" x14ac:dyDescent="0.3">
      <c r="A62" s="15"/>
      <c r="B62" s="15"/>
      <c r="C62" s="15"/>
      <c r="D62" s="15"/>
    </row>
    <row r="63" spans="1:4" x14ac:dyDescent="0.3">
      <c r="A63" s="15"/>
      <c r="B63" s="15"/>
      <c r="C63" s="15"/>
      <c r="D63" s="15"/>
    </row>
    <row r="64" spans="1:4" x14ac:dyDescent="0.3">
      <c r="A64" s="15"/>
      <c r="B64" s="15"/>
      <c r="C64" s="15"/>
      <c r="D64" s="15"/>
    </row>
    <row r="65" spans="1:4" x14ac:dyDescent="0.3">
      <c r="A65" s="15"/>
      <c r="B65" s="15"/>
      <c r="C65" s="15"/>
      <c r="D65" s="15"/>
    </row>
    <row r="66" spans="1:4" x14ac:dyDescent="0.3">
      <c r="A66" s="15"/>
      <c r="B66" s="15"/>
      <c r="C66" s="15"/>
      <c r="D66" s="15"/>
    </row>
    <row r="67" spans="1:4" x14ac:dyDescent="0.3">
      <c r="A67" s="15"/>
      <c r="B67" s="15"/>
      <c r="C67" s="15"/>
      <c r="D67" s="15"/>
    </row>
    <row r="68" spans="1:4" x14ac:dyDescent="0.3">
      <c r="A68" s="15"/>
      <c r="B68" s="15"/>
      <c r="C68" s="15"/>
      <c r="D68" s="15"/>
    </row>
    <row r="69" spans="1:4" x14ac:dyDescent="0.3">
      <c r="A69" s="15"/>
      <c r="B69" s="15"/>
      <c r="C69" s="15"/>
      <c r="D69" s="15"/>
    </row>
    <row r="70" spans="1:4" x14ac:dyDescent="0.3">
      <c r="A70" s="15"/>
      <c r="B70" s="15"/>
      <c r="C70" s="15"/>
      <c r="D70" s="15"/>
    </row>
    <row r="71" spans="1:4" x14ac:dyDescent="0.3">
      <c r="A71" s="15"/>
      <c r="B71" s="15"/>
      <c r="C71" s="15"/>
      <c r="D71" s="15"/>
    </row>
    <row r="72" spans="1:4" x14ac:dyDescent="0.3">
      <c r="A72" s="15"/>
      <c r="B72" s="15"/>
      <c r="C72" s="15"/>
      <c r="D72" s="15"/>
    </row>
    <row r="73" spans="1:4" x14ac:dyDescent="0.3">
      <c r="A73" s="15"/>
      <c r="B73" s="15"/>
      <c r="C73" s="15"/>
      <c r="D73" s="15"/>
    </row>
    <row r="74" spans="1:4" x14ac:dyDescent="0.3">
      <c r="A74" s="15"/>
      <c r="B74" s="15"/>
      <c r="C74" s="15"/>
      <c r="D74" s="15"/>
    </row>
    <row r="75" spans="1:4" x14ac:dyDescent="0.3">
      <c r="A75" s="15"/>
      <c r="B75" s="15"/>
      <c r="C75" s="15"/>
      <c r="D75" s="15"/>
    </row>
    <row r="76" spans="1:4" x14ac:dyDescent="0.3">
      <c r="A76" s="15"/>
      <c r="B76" s="15"/>
      <c r="C76" s="15"/>
      <c r="D76" s="15"/>
    </row>
    <row r="77" spans="1:4" x14ac:dyDescent="0.3">
      <c r="A77" s="15"/>
      <c r="B77" s="15"/>
      <c r="C77" s="15"/>
      <c r="D77" s="15"/>
    </row>
    <row r="78" spans="1:4" x14ac:dyDescent="0.3">
      <c r="A78" s="15"/>
      <c r="B78" s="15"/>
      <c r="C78" s="15"/>
      <c r="D78" s="15"/>
    </row>
    <row r="79" spans="1:4" x14ac:dyDescent="0.3">
      <c r="A79" s="15"/>
      <c r="B79" s="15"/>
      <c r="C79" s="15"/>
      <c r="D79" s="15"/>
    </row>
    <row r="80" spans="1:4" x14ac:dyDescent="0.3">
      <c r="A80" s="15"/>
      <c r="B80" s="15"/>
      <c r="C80" s="15"/>
      <c r="D80" s="15"/>
    </row>
    <row r="81" spans="1:4" x14ac:dyDescent="0.3">
      <c r="A81" s="15"/>
      <c r="B81" s="15"/>
      <c r="C81" s="15"/>
      <c r="D81" s="15"/>
    </row>
    <row r="82" spans="1:4" x14ac:dyDescent="0.3">
      <c r="A82" s="15"/>
      <c r="B82" s="15"/>
      <c r="C82" s="15"/>
      <c r="D82" s="15"/>
    </row>
    <row r="83" spans="1:4" x14ac:dyDescent="0.3">
      <c r="A83" s="15"/>
      <c r="B83" s="15"/>
      <c r="C83" s="15"/>
      <c r="D83" s="15"/>
    </row>
    <row r="84" spans="1:4" x14ac:dyDescent="0.3">
      <c r="A84" s="15"/>
      <c r="B84" s="15"/>
      <c r="C84" s="15"/>
      <c r="D84" s="15"/>
    </row>
    <row r="85" spans="1:4" x14ac:dyDescent="0.3">
      <c r="A85" s="15"/>
      <c r="B85" s="15"/>
      <c r="C85" s="15"/>
      <c r="D85" s="15"/>
    </row>
    <row r="86" spans="1:4" x14ac:dyDescent="0.3">
      <c r="A86" s="15"/>
      <c r="B86" s="15"/>
      <c r="C86" s="15"/>
      <c r="D86" s="15"/>
    </row>
    <row r="87" spans="1:4" x14ac:dyDescent="0.3">
      <c r="A87" s="15"/>
      <c r="B87" s="15"/>
      <c r="C87" s="15"/>
      <c r="D87" s="15"/>
    </row>
    <row r="88" spans="1:4" x14ac:dyDescent="0.3">
      <c r="A88" s="15"/>
      <c r="B88" s="15"/>
      <c r="C88" s="15"/>
      <c r="D88" s="15"/>
    </row>
    <row r="89" spans="1:4" x14ac:dyDescent="0.3">
      <c r="A89" s="15"/>
      <c r="B89" s="15"/>
      <c r="C89" s="15"/>
      <c r="D89" s="15"/>
    </row>
    <row r="90" spans="1:4" x14ac:dyDescent="0.3">
      <c r="A90" s="15"/>
      <c r="B90" s="15"/>
      <c r="C90" s="15"/>
      <c r="D90" s="15"/>
    </row>
    <row r="91" spans="1:4" x14ac:dyDescent="0.3">
      <c r="A91" s="15"/>
      <c r="B91" s="15"/>
      <c r="C91" s="15"/>
      <c r="D91" s="15"/>
    </row>
    <row r="92" spans="1:4" x14ac:dyDescent="0.3">
      <c r="A92" s="15"/>
      <c r="B92" s="15"/>
      <c r="C92" s="15"/>
      <c r="D92" s="15"/>
    </row>
    <row r="93" spans="1:4" x14ac:dyDescent="0.3">
      <c r="A93" s="15"/>
      <c r="B93" s="15"/>
      <c r="C93" s="15"/>
      <c r="D93" s="15"/>
    </row>
    <row r="94" spans="1:4" x14ac:dyDescent="0.3">
      <c r="A94" s="15"/>
      <c r="B94" s="15"/>
      <c r="C94" s="15"/>
      <c r="D94" s="15"/>
    </row>
    <row r="95" spans="1:4" x14ac:dyDescent="0.3">
      <c r="A95" s="15"/>
      <c r="B95" s="15"/>
      <c r="C95" s="15"/>
      <c r="D95" s="15"/>
    </row>
    <row r="96" spans="1:4" x14ac:dyDescent="0.3">
      <c r="A96" s="15"/>
      <c r="B96" s="15"/>
      <c r="C96" s="15"/>
      <c r="D96" s="15"/>
    </row>
    <row r="97" spans="1:4" x14ac:dyDescent="0.3">
      <c r="A97" s="15"/>
      <c r="B97" s="15"/>
      <c r="C97" s="15"/>
      <c r="D97" s="15"/>
    </row>
    <row r="98" spans="1:4" x14ac:dyDescent="0.3">
      <c r="A98" s="15"/>
      <c r="B98" s="15"/>
      <c r="C98" s="15"/>
      <c r="D98" s="15"/>
    </row>
    <row r="99" spans="1:4" x14ac:dyDescent="0.3">
      <c r="A99" s="15"/>
      <c r="B99" s="15"/>
      <c r="C99" s="15"/>
      <c r="D99" s="15"/>
    </row>
    <row r="100" spans="1:4" x14ac:dyDescent="0.3">
      <c r="A100" s="15"/>
      <c r="B100" s="15"/>
      <c r="C100" s="15"/>
      <c r="D100" s="15"/>
    </row>
    <row r="101" spans="1:4" x14ac:dyDescent="0.3">
      <c r="A101" s="15"/>
      <c r="B101" s="15"/>
      <c r="C101" s="15"/>
      <c r="D101" s="15"/>
    </row>
    <row r="102" spans="1:4" x14ac:dyDescent="0.3">
      <c r="A102" s="15"/>
      <c r="B102" s="15"/>
      <c r="C102" s="15"/>
      <c r="D102" s="15"/>
    </row>
    <row r="103" spans="1:4" x14ac:dyDescent="0.3">
      <c r="A103" s="15"/>
      <c r="B103" s="15"/>
      <c r="C103" s="15"/>
      <c r="D103" s="15"/>
    </row>
    <row r="104" spans="1:4" x14ac:dyDescent="0.3">
      <c r="A104" s="15"/>
      <c r="B104" s="15"/>
      <c r="C104" s="15"/>
      <c r="D104" s="15"/>
    </row>
    <row r="105" spans="1:4" x14ac:dyDescent="0.3">
      <c r="A105" s="15"/>
      <c r="B105" s="15"/>
      <c r="C105" s="15"/>
      <c r="D105" s="15"/>
    </row>
    <row r="106" spans="1:4" x14ac:dyDescent="0.3">
      <c r="A106" s="15"/>
      <c r="B106" s="15"/>
      <c r="C106" s="15"/>
      <c r="D106" s="15"/>
    </row>
    <row r="107" spans="1:4" x14ac:dyDescent="0.3">
      <c r="A107" s="15"/>
      <c r="B107" s="15"/>
      <c r="C107" s="15"/>
      <c r="D107" s="15"/>
    </row>
    <row r="108" spans="1:4" x14ac:dyDescent="0.3">
      <c r="A108" s="15"/>
      <c r="B108" s="15"/>
      <c r="C108" s="15"/>
      <c r="D108" s="15"/>
    </row>
    <row r="109" spans="1:4" x14ac:dyDescent="0.3">
      <c r="A109" s="15"/>
      <c r="B109" s="15"/>
      <c r="C109" s="15"/>
      <c r="D109" s="15"/>
    </row>
    <row r="110" spans="1:4" x14ac:dyDescent="0.3">
      <c r="A110" s="15"/>
      <c r="B110" s="15"/>
      <c r="C110" s="15"/>
      <c r="D110" s="15"/>
    </row>
    <row r="111" spans="1:4" x14ac:dyDescent="0.3">
      <c r="A111" s="15"/>
      <c r="B111" s="15"/>
      <c r="C111" s="15"/>
      <c r="D111" s="15"/>
    </row>
    <row r="112" spans="1:4" x14ac:dyDescent="0.3">
      <c r="A112" s="15"/>
      <c r="B112" s="15"/>
      <c r="C112" s="15"/>
      <c r="D112" s="15"/>
    </row>
    <row r="113" spans="1:4" x14ac:dyDescent="0.3">
      <c r="A113" s="15"/>
      <c r="B113" s="15"/>
      <c r="C113" s="15"/>
      <c r="D113" s="15"/>
    </row>
    <row r="114" spans="1:4" x14ac:dyDescent="0.3">
      <c r="A114" s="15"/>
      <c r="B114" s="15"/>
      <c r="C114" s="15"/>
      <c r="D114" s="15"/>
    </row>
    <row r="115" spans="1:4" x14ac:dyDescent="0.3">
      <c r="A115" s="15"/>
      <c r="B115" s="15"/>
      <c r="C115" s="15"/>
      <c r="D115" s="15"/>
    </row>
    <row r="116" spans="1:4" x14ac:dyDescent="0.3">
      <c r="A116" s="15"/>
      <c r="B116" s="15"/>
      <c r="C116" s="15"/>
      <c r="D116" s="15"/>
    </row>
    <row r="117" spans="1:4" x14ac:dyDescent="0.3">
      <c r="A117" s="15"/>
      <c r="B117" s="15"/>
      <c r="C117" s="15"/>
      <c r="D117" s="15"/>
    </row>
    <row r="118" spans="1:4" x14ac:dyDescent="0.3">
      <c r="A118" s="15"/>
      <c r="B118" s="15"/>
      <c r="C118" s="15"/>
      <c r="D118" s="15"/>
    </row>
    <row r="119" spans="1:4" x14ac:dyDescent="0.3">
      <c r="A119" s="15"/>
      <c r="B119" s="15"/>
      <c r="C119" s="15"/>
      <c r="D119" s="15"/>
    </row>
    <row r="120" spans="1:4" x14ac:dyDescent="0.3">
      <c r="A120" s="15"/>
      <c r="B120" s="15"/>
      <c r="C120" s="15"/>
      <c r="D120" s="15"/>
    </row>
    <row r="121" spans="1:4" x14ac:dyDescent="0.3">
      <c r="A121" s="15"/>
      <c r="B121" s="15"/>
      <c r="C121" s="15"/>
      <c r="D121" s="15"/>
    </row>
    <row r="122" spans="1:4" x14ac:dyDescent="0.3">
      <c r="A122" s="15"/>
      <c r="B122" s="15"/>
      <c r="C122" s="15"/>
      <c r="D122" s="15"/>
    </row>
    <row r="123" spans="1:4" x14ac:dyDescent="0.3">
      <c r="A123" s="15"/>
      <c r="B123" s="15"/>
      <c r="C123" s="15"/>
      <c r="D123" s="15"/>
    </row>
    <row r="124" spans="1:4" x14ac:dyDescent="0.3">
      <c r="A124" s="15"/>
      <c r="B124" s="15"/>
      <c r="C124" s="15"/>
      <c r="D124" s="15"/>
    </row>
    <row r="125" spans="1:4" x14ac:dyDescent="0.3">
      <c r="A125" s="15"/>
      <c r="B125" s="15"/>
      <c r="C125" s="15"/>
      <c r="D125" s="15"/>
    </row>
    <row r="126" spans="1:4" x14ac:dyDescent="0.3">
      <c r="A126" s="15"/>
      <c r="B126" s="15"/>
      <c r="C126" s="15"/>
      <c r="D126" s="15"/>
    </row>
    <row r="127" spans="1:4" x14ac:dyDescent="0.3">
      <c r="A127" s="15"/>
      <c r="B127" s="15"/>
      <c r="C127" s="15"/>
      <c r="D127" s="15"/>
    </row>
    <row r="128" spans="1:4" x14ac:dyDescent="0.3">
      <c r="A128" s="15"/>
      <c r="B128" s="15"/>
      <c r="C128" s="15"/>
      <c r="D128" s="15"/>
    </row>
    <row r="129" spans="1:4" x14ac:dyDescent="0.3">
      <c r="A129" s="15"/>
      <c r="B129" s="15"/>
      <c r="C129" s="15"/>
      <c r="D129" s="15"/>
    </row>
    <row r="130" spans="1:4" x14ac:dyDescent="0.3">
      <c r="A130" s="15"/>
      <c r="B130" s="15"/>
      <c r="C130" s="15"/>
      <c r="D130" s="15"/>
    </row>
    <row r="131" spans="1:4" x14ac:dyDescent="0.3">
      <c r="A131" s="15"/>
      <c r="B131" s="15"/>
      <c r="C131" s="15"/>
      <c r="D131" s="15"/>
    </row>
    <row r="132" spans="1:4" x14ac:dyDescent="0.3">
      <c r="A132" s="15"/>
      <c r="B132" s="15"/>
      <c r="C132" s="15"/>
      <c r="D132" s="15"/>
    </row>
    <row r="133" spans="1:4" x14ac:dyDescent="0.3">
      <c r="A133" s="15"/>
      <c r="B133" s="15"/>
      <c r="C133" s="15"/>
      <c r="D133" s="15"/>
    </row>
    <row r="134" spans="1:4" x14ac:dyDescent="0.3">
      <c r="A134" s="15"/>
      <c r="B134" s="15"/>
      <c r="C134" s="15"/>
      <c r="D134" s="15"/>
    </row>
    <row r="135" spans="1:4" x14ac:dyDescent="0.3">
      <c r="A135" s="15"/>
      <c r="B135" s="15"/>
      <c r="C135" s="15"/>
      <c r="D135" s="15"/>
    </row>
    <row r="136" spans="1:4" x14ac:dyDescent="0.3">
      <c r="A136" s="15"/>
      <c r="B136" s="15"/>
      <c r="C136" s="15"/>
      <c r="D136" s="15"/>
    </row>
    <row r="137" spans="1:4" x14ac:dyDescent="0.3">
      <c r="A137" s="15"/>
      <c r="B137" s="15"/>
      <c r="C137" s="15"/>
      <c r="D137" s="15"/>
    </row>
    <row r="138" spans="1:4" x14ac:dyDescent="0.3">
      <c r="A138" s="15"/>
      <c r="B138" s="15"/>
      <c r="C138" s="15"/>
      <c r="D138" s="15"/>
    </row>
    <row r="139" spans="1:4" x14ac:dyDescent="0.3">
      <c r="A139" s="15"/>
      <c r="B139" s="15"/>
      <c r="C139" s="15"/>
      <c r="D139" s="15"/>
    </row>
    <row r="140" spans="1:4" x14ac:dyDescent="0.3">
      <c r="A140" s="15"/>
      <c r="B140" s="15"/>
      <c r="C140" s="15"/>
      <c r="D140" s="15"/>
    </row>
    <row r="141" spans="1:4" x14ac:dyDescent="0.3">
      <c r="A141" s="15"/>
      <c r="B141" s="15"/>
      <c r="C141" s="15"/>
      <c r="D141" s="15"/>
    </row>
    <row r="142" spans="1:4" x14ac:dyDescent="0.3">
      <c r="A142" s="15"/>
      <c r="B142" s="15"/>
      <c r="C142" s="15"/>
      <c r="D142" s="15"/>
    </row>
    <row r="143" spans="1:4" x14ac:dyDescent="0.3">
      <c r="A143" s="15"/>
      <c r="B143" s="15"/>
      <c r="C143" s="15"/>
      <c r="D143" s="15"/>
    </row>
    <row r="144" spans="1:4" x14ac:dyDescent="0.3">
      <c r="A144" s="15"/>
      <c r="B144" s="15"/>
      <c r="C144" s="15"/>
      <c r="D144" s="15"/>
    </row>
    <row r="145" spans="1:4" x14ac:dyDescent="0.3">
      <c r="A145" s="15"/>
      <c r="B145" s="15"/>
      <c r="C145" s="15"/>
      <c r="D145" s="15"/>
    </row>
    <row r="146" spans="1:4" x14ac:dyDescent="0.3">
      <c r="A146" s="15"/>
      <c r="B146" s="15"/>
      <c r="C146" s="15"/>
      <c r="D146" s="15"/>
    </row>
    <row r="147" spans="1:4" x14ac:dyDescent="0.3">
      <c r="A147" s="15"/>
      <c r="B147" s="15"/>
      <c r="C147" s="15"/>
      <c r="D147" s="15"/>
    </row>
    <row r="148" spans="1:4" x14ac:dyDescent="0.3">
      <c r="A148" s="15"/>
      <c r="B148" s="15"/>
      <c r="C148" s="15"/>
      <c r="D148" s="15"/>
    </row>
    <row r="149" spans="1:4" x14ac:dyDescent="0.3">
      <c r="A149" s="15"/>
      <c r="B149" s="15"/>
      <c r="C149" s="15"/>
      <c r="D149" s="15"/>
    </row>
    <row r="150" spans="1:4" x14ac:dyDescent="0.3">
      <c r="A150" s="15"/>
      <c r="B150" s="15"/>
      <c r="C150" s="15"/>
      <c r="D150" s="15"/>
    </row>
    <row r="151" spans="1:4" x14ac:dyDescent="0.3">
      <c r="A151" s="15"/>
      <c r="B151" s="15"/>
      <c r="C151" s="15"/>
      <c r="D151" s="15"/>
    </row>
    <row r="152" spans="1:4" x14ac:dyDescent="0.3">
      <c r="A152" s="15"/>
      <c r="B152" s="15"/>
      <c r="C152" s="15"/>
      <c r="D152" s="15"/>
    </row>
    <row r="153" spans="1:4" x14ac:dyDescent="0.3">
      <c r="A153" s="15"/>
      <c r="B153" s="15"/>
      <c r="C153" s="15"/>
      <c r="D153" s="15"/>
    </row>
    <row r="154" spans="1:4" x14ac:dyDescent="0.3">
      <c r="A154" s="15"/>
      <c r="B154" s="15"/>
      <c r="C154" s="15"/>
      <c r="D154" s="15"/>
    </row>
    <row r="155" spans="1:4" x14ac:dyDescent="0.3">
      <c r="A155" s="15"/>
      <c r="B155" s="15"/>
      <c r="C155" s="15"/>
      <c r="D155" s="15"/>
    </row>
    <row r="156" spans="1:4" x14ac:dyDescent="0.3">
      <c r="A156" s="15"/>
      <c r="B156" s="15"/>
      <c r="C156" s="15"/>
      <c r="D156" s="15"/>
    </row>
    <row r="157" spans="1:4" x14ac:dyDescent="0.3">
      <c r="A157" s="15"/>
      <c r="B157" s="15"/>
      <c r="C157" s="15"/>
      <c r="D157" s="15"/>
    </row>
    <row r="158" spans="1:4" x14ac:dyDescent="0.3">
      <c r="A158" s="15"/>
      <c r="B158" s="15"/>
      <c r="C158" s="15"/>
      <c r="D158" s="15"/>
    </row>
    <row r="159" spans="1:4" x14ac:dyDescent="0.3">
      <c r="A159" s="15"/>
      <c r="B159" s="15"/>
      <c r="C159" s="15"/>
      <c r="D159" s="15"/>
    </row>
    <row r="160" spans="1:4" x14ac:dyDescent="0.3">
      <c r="A160" s="15"/>
      <c r="B160" s="15"/>
      <c r="C160" s="15"/>
      <c r="D160" s="15"/>
    </row>
    <row r="161" spans="1:4" x14ac:dyDescent="0.3">
      <c r="A161" s="15"/>
      <c r="B161" s="15"/>
      <c r="C161" s="15"/>
      <c r="D161" s="15"/>
    </row>
    <row r="162" spans="1:4" x14ac:dyDescent="0.3">
      <c r="A162" s="15"/>
      <c r="B162" s="15"/>
      <c r="C162" s="15"/>
      <c r="D162" s="15"/>
    </row>
    <row r="163" spans="1:4" x14ac:dyDescent="0.3">
      <c r="A163" s="15"/>
      <c r="B163" s="15"/>
      <c r="C163" s="15"/>
      <c r="D163" s="15"/>
    </row>
    <row r="164" spans="1:4" x14ac:dyDescent="0.3">
      <c r="A164" s="15"/>
      <c r="B164" s="15"/>
      <c r="C164" s="15"/>
      <c r="D164" s="15"/>
    </row>
    <row r="165" spans="1:4" x14ac:dyDescent="0.3">
      <c r="A165" s="15"/>
      <c r="B165" s="15"/>
      <c r="C165" s="15"/>
      <c r="D165" s="15"/>
    </row>
    <row r="166" spans="1:4" x14ac:dyDescent="0.3">
      <c r="A166" s="15"/>
      <c r="B166" s="15"/>
      <c r="C166" s="15"/>
      <c r="D166" s="15"/>
    </row>
    <row r="167" spans="1:4" x14ac:dyDescent="0.3">
      <c r="A167" s="15"/>
      <c r="B167" s="15"/>
      <c r="C167" s="15"/>
      <c r="D167" s="15"/>
    </row>
    <row r="168" spans="1:4" x14ac:dyDescent="0.3">
      <c r="A168" s="15"/>
      <c r="B168" s="15"/>
      <c r="C168" s="15"/>
      <c r="D168" s="15"/>
    </row>
    <row r="169" spans="1:4" x14ac:dyDescent="0.3">
      <c r="A169" s="15"/>
      <c r="B169" s="15"/>
      <c r="C169" s="15"/>
      <c r="D169" s="15"/>
    </row>
    <row r="170" spans="1:4" x14ac:dyDescent="0.3">
      <c r="A170" s="15"/>
      <c r="B170" s="15"/>
      <c r="C170" s="15"/>
      <c r="D170" s="15"/>
    </row>
    <row r="171" spans="1:4" x14ac:dyDescent="0.3">
      <c r="A171" s="15"/>
      <c r="B171" s="15"/>
      <c r="C171" s="15"/>
      <c r="D171" s="15"/>
    </row>
    <row r="172" spans="1:4" x14ac:dyDescent="0.3">
      <c r="A172" s="15"/>
      <c r="B172" s="15"/>
      <c r="C172" s="15"/>
      <c r="D172" s="15"/>
    </row>
    <row r="173" spans="1:4" x14ac:dyDescent="0.3">
      <c r="A173" s="15"/>
      <c r="B173" s="15"/>
      <c r="C173" s="15"/>
      <c r="D173" s="15"/>
    </row>
    <row r="174" spans="1:4" x14ac:dyDescent="0.3">
      <c r="A174" s="15"/>
      <c r="B174" s="15"/>
      <c r="C174" s="15"/>
      <c r="D174" s="15"/>
    </row>
    <row r="175" spans="1:4" x14ac:dyDescent="0.3">
      <c r="A175" s="15"/>
      <c r="B175" s="15"/>
      <c r="C175" s="15"/>
      <c r="D175" s="15"/>
    </row>
    <row r="176" spans="1:4" x14ac:dyDescent="0.3">
      <c r="A176" s="15"/>
      <c r="B176" s="15"/>
      <c r="C176" s="15"/>
      <c r="D176" s="15"/>
    </row>
    <row r="177" spans="1:4" x14ac:dyDescent="0.3">
      <c r="A177" s="15"/>
      <c r="B177" s="15"/>
      <c r="C177" s="15"/>
      <c r="D177" s="15"/>
    </row>
    <row r="178" spans="1:4" x14ac:dyDescent="0.3">
      <c r="A178" s="15"/>
      <c r="B178" s="15"/>
      <c r="C178" s="15"/>
      <c r="D178" s="15"/>
    </row>
  </sheetData>
  <mergeCells count="3">
    <mergeCell ref="A1:D1"/>
    <mergeCell ref="F1:I1"/>
    <mergeCell ref="K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C982E-915D-497A-9EB2-A983F3241927}">
  <sheetPr codeName="Sheet5"/>
  <dimension ref="A1:Z69"/>
  <sheetViews>
    <sheetView showGridLines="0" zoomScale="25" zoomScaleNormal="25" workbookViewId="0">
      <selection activeCell="W48" sqref="W48"/>
    </sheetView>
  </sheetViews>
  <sheetFormatPr defaultColWidth="25.77734375" defaultRowHeight="14.4" x14ac:dyDescent="0.3"/>
  <cols>
    <col min="1" max="19" width="25.77734375" style="81"/>
    <col min="20" max="20" width="46.6640625" style="81" customWidth="1"/>
    <col min="21" max="16384" width="25.77734375" style="81"/>
  </cols>
  <sheetData>
    <row r="1" spans="1:26" ht="91.8" customHeight="1" x14ac:dyDescent="1.65">
      <c r="A1" s="82"/>
      <c r="B1" s="82"/>
      <c r="C1" s="82"/>
      <c r="D1" s="82"/>
      <c r="E1" s="82"/>
      <c r="F1" s="82"/>
      <c r="G1" s="82"/>
      <c r="H1" s="82"/>
      <c r="I1" s="82"/>
      <c r="J1" s="82"/>
      <c r="K1" s="82"/>
      <c r="L1" s="82"/>
      <c r="M1" s="82"/>
      <c r="N1" s="82"/>
      <c r="O1" s="82"/>
      <c r="P1" s="82"/>
      <c r="Q1" s="82"/>
      <c r="R1" s="82"/>
      <c r="S1" s="82"/>
      <c r="T1" s="82"/>
      <c r="U1" s="82"/>
      <c r="V1" s="82"/>
      <c r="W1" s="82"/>
      <c r="X1" s="82"/>
      <c r="Y1" s="82"/>
      <c r="Z1" s="82"/>
    </row>
    <row r="2" spans="1:26" ht="14.4" customHeight="1" x14ac:dyDescent="1.65">
      <c r="A2" s="82"/>
      <c r="B2" s="82"/>
      <c r="C2" s="82"/>
      <c r="D2" s="82"/>
      <c r="E2" s="82"/>
      <c r="F2" s="82"/>
      <c r="G2" s="82"/>
      <c r="H2" s="82"/>
      <c r="I2" s="82"/>
      <c r="J2" s="82"/>
      <c r="K2" s="82"/>
      <c r="L2" s="82"/>
      <c r="M2" s="82"/>
      <c r="N2" s="82"/>
      <c r="O2" s="82"/>
      <c r="P2" s="82"/>
      <c r="Q2" s="82"/>
      <c r="R2" s="82"/>
      <c r="S2" s="82"/>
      <c r="T2" s="82"/>
      <c r="U2" s="82"/>
      <c r="V2" s="82"/>
      <c r="W2" s="82"/>
      <c r="X2" s="82"/>
      <c r="Y2" s="82"/>
      <c r="Z2" s="82"/>
    </row>
    <row r="3" spans="1:26" ht="14.4" customHeight="1" x14ac:dyDescent="1.65">
      <c r="A3" s="82"/>
      <c r="B3" s="82"/>
      <c r="C3" s="82"/>
      <c r="D3" s="82"/>
      <c r="E3" s="82"/>
      <c r="F3" s="82"/>
      <c r="G3" s="82"/>
      <c r="H3" s="82"/>
      <c r="I3" s="82"/>
      <c r="J3" s="82"/>
      <c r="K3" s="82"/>
      <c r="L3" s="82"/>
      <c r="M3" s="82"/>
      <c r="N3" s="82"/>
      <c r="O3" s="82"/>
      <c r="P3" s="82"/>
      <c r="Q3" s="82"/>
      <c r="R3" s="82"/>
      <c r="S3" s="82"/>
      <c r="T3" s="82"/>
      <c r="U3" s="82"/>
      <c r="V3" s="82"/>
      <c r="W3" s="82"/>
      <c r="X3" s="82"/>
      <c r="Y3" s="82"/>
      <c r="Z3" s="82"/>
    </row>
    <row r="4" spans="1:26" ht="14.4" customHeight="1" x14ac:dyDescent="1.65">
      <c r="A4" s="82"/>
      <c r="B4" s="82"/>
      <c r="C4" s="82"/>
      <c r="D4" s="82"/>
      <c r="E4" s="82"/>
      <c r="F4" s="82"/>
      <c r="G4" s="82"/>
      <c r="H4" s="82"/>
      <c r="I4" s="82"/>
      <c r="J4" s="82"/>
      <c r="K4" s="82"/>
      <c r="L4" s="82"/>
      <c r="M4" s="82"/>
      <c r="N4" s="82"/>
      <c r="O4" s="82"/>
      <c r="P4" s="82"/>
      <c r="Q4" s="82"/>
      <c r="R4" s="82"/>
      <c r="S4" s="82"/>
      <c r="T4" s="82"/>
      <c r="U4" s="82"/>
      <c r="V4" s="82"/>
      <c r="W4" s="82"/>
      <c r="X4" s="82"/>
      <c r="Y4" s="82"/>
      <c r="Z4" s="82"/>
    </row>
    <row r="5" spans="1:26" ht="14.4" customHeight="1" x14ac:dyDescent="1.65">
      <c r="A5" s="82"/>
      <c r="B5" s="82"/>
      <c r="C5" s="82"/>
      <c r="D5" s="82"/>
      <c r="E5" s="82"/>
      <c r="F5" s="82"/>
      <c r="G5" s="82"/>
      <c r="H5" s="82"/>
      <c r="I5" s="82"/>
      <c r="J5" s="82"/>
      <c r="K5" s="82"/>
      <c r="L5" s="82"/>
      <c r="M5" s="82"/>
      <c r="N5" s="82"/>
      <c r="O5" s="82"/>
      <c r="P5" s="82"/>
      <c r="Q5" s="82"/>
      <c r="R5" s="82"/>
      <c r="S5" s="82"/>
      <c r="T5" s="82"/>
      <c r="U5" s="82"/>
      <c r="V5" s="82"/>
      <c r="W5" s="82"/>
      <c r="X5" s="82"/>
      <c r="Y5" s="82"/>
      <c r="Z5" s="82"/>
    </row>
    <row r="6" spans="1:26" ht="14.4" customHeight="1" x14ac:dyDescent="1.65">
      <c r="A6" s="82"/>
      <c r="B6" s="82"/>
      <c r="C6" s="82"/>
      <c r="D6" s="82"/>
      <c r="E6" s="82"/>
      <c r="F6" s="82"/>
      <c r="G6" s="82"/>
      <c r="H6" s="82"/>
      <c r="I6" s="82"/>
      <c r="J6" s="82"/>
      <c r="K6" s="82"/>
      <c r="L6" s="82"/>
      <c r="M6" s="82"/>
      <c r="N6" s="82"/>
      <c r="O6" s="82"/>
      <c r="P6" s="82"/>
      <c r="Q6" s="82"/>
      <c r="R6" s="82"/>
      <c r="S6" s="82"/>
      <c r="T6" s="82"/>
      <c r="U6" s="82"/>
      <c r="V6" s="82"/>
      <c r="W6" s="82"/>
      <c r="X6" s="82"/>
      <c r="Y6" s="82"/>
      <c r="Z6" s="82"/>
    </row>
    <row r="7" spans="1:26" ht="14.4" customHeight="1" x14ac:dyDescent="1.65">
      <c r="A7" s="82"/>
      <c r="B7" s="82"/>
      <c r="C7" s="82"/>
      <c r="D7" s="82"/>
      <c r="E7" s="82"/>
      <c r="F7" s="82"/>
      <c r="G7" s="82"/>
      <c r="H7" s="82"/>
      <c r="I7" s="82"/>
      <c r="J7" s="82"/>
      <c r="K7" s="82"/>
      <c r="L7" s="82"/>
      <c r="M7" s="82"/>
      <c r="N7" s="82"/>
      <c r="O7" s="82"/>
      <c r="P7" s="82"/>
      <c r="Q7" s="82"/>
      <c r="R7" s="82"/>
      <c r="S7" s="82"/>
      <c r="T7" s="82"/>
      <c r="U7" s="82"/>
      <c r="V7" s="82"/>
      <c r="W7" s="82"/>
      <c r="X7" s="82"/>
      <c r="Y7" s="82"/>
      <c r="Z7" s="82"/>
    </row>
    <row r="8" spans="1:26" ht="14.4" customHeight="1" x14ac:dyDescent="1.65">
      <c r="A8" s="82"/>
      <c r="B8" s="82"/>
      <c r="C8" s="82"/>
      <c r="D8" s="82"/>
      <c r="E8" s="82"/>
      <c r="F8" s="82"/>
      <c r="G8" s="82"/>
      <c r="H8" s="82"/>
      <c r="I8" s="82"/>
      <c r="J8" s="82"/>
      <c r="K8" s="82"/>
      <c r="L8" s="82"/>
      <c r="M8" s="82"/>
      <c r="N8" s="82"/>
      <c r="O8" s="82"/>
      <c r="P8" s="82"/>
      <c r="Q8" s="82"/>
      <c r="R8" s="82"/>
      <c r="S8" s="82"/>
      <c r="T8" s="82"/>
      <c r="U8" s="82"/>
      <c r="V8" s="82"/>
      <c r="W8" s="82"/>
      <c r="X8" s="82"/>
      <c r="Y8" s="82"/>
      <c r="Z8" s="82"/>
    </row>
    <row r="9" spans="1:26" ht="14.4" customHeight="1" x14ac:dyDescent="1.65">
      <c r="A9" s="82"/>
      <c r="B9" s="82"/>
      <c r="C9" s="82"/>
      <c r="D9" s="82"/>
      <c r="E9" s="82"/>
      <c r="F9" s="82"/>
      <c r="G9" s="82"/>
      <c r="H9" s="82"/>
      <c r="I9" s="82"/>
      <c r="J9" s="82"/>
      <c r="K9" s="82"/>
      <c r="L9" s="82"/>
      <c r="M9" s="82"/>
      <c r="N9" s="82"/>
      <c r="O9" s="82"/>
      <c r="P9" s="82"/>
      <c r="Q9" s="82"/>
      <c r="R9" s="82"/>
      <c r="S9" s="82"/>
      <c r="T9" s="82"/>
      <c r="U9" s="82"/>
      <c r="V9" s="82"/>
      <c r="W9" s="82"/>
      <c r="X9" s="82"/>
      <c r="Y9" s="82"/>
      <c r="Z9" s="82"/>
    </row>
    <row r="10" spans="1:26" ht="14.4" customHeight="1" x14ac:dyDescent="1.65">
      <c r="A10" s="82"/>
      <c r="B10" s="82"/>
      <c r="C10" s="82"/>
      <c r="D10" s="82"/>
      <c r="E10" s="82"/>
      <c r="F10" s="82"/>
      <c r="G10" s="82"/>
      <c r="H10" s="82"/>
      <c r="I10" s="82"/>
      <c r="J10" s="82"/>
      <c r="K10" s="82"/>
      <c r="L10" s="82"/>
      <c r="M10" s="82"/>
      <c r="N10" s="82"/>
      <c r="O10" s="82"/>
      <c r="P10" s="82"/>
      <c r="Q10" s="82"/>
      <c r="R10" s="82"/>
      <c r="S10" s="82"/>
      <c r="T10" s="82"/>
      <c r="U10" s="82"/>
      <c r="V10" s="82"/>
      <c r="W10" s="82"/>
      <c r="X10" s="82"/>
      <c r="Y10" s="82"/>
      <c r="Z10" s="82"/>
    </row>
    <row r="11" spans="1:26" ht="14.4" customHeight="1" x14ac:dyDescent="1.65">
      <c r="A11" s="82"/>
      <c r="B11" s="82"/>
      <c r="C11" s="82"/>
      <c r="D11" s="82"/>
      <c r="E11" s="82"/>
      <c r="F11" s="82"/>
      <c r="G11" s="82"/>
      <c r="H11" s="82"/>
      <c r="I11" s="82"/>
      <c r="J11" s="82"/>
      <c r="K11" s="82"/>
      <c r="L11" s="82"/>
      <c r="M11" s="82"/>
      <c r="N11" s="82"/>
      <c r="O11" s="82"/>
      <c r="P11" s="82"/>
      <c r="Q11" s="82"/>
      <c r="R11" s="82"/>
      <c r="S11" s="82"/>
      <c r="T11" s="82"/>
      <c r="U11" s="82"/>
      <c r="V11" s="82"/>
      <c r="W11" s="82"/>
      <c r="X11" s="82"/>
      <c r="Y11" s="82"/>
      <c r="Z11" s="82"/>
    </row>
    <row r="12" spans="1:26" ht="14.4" customHeight="1" x14ac:dyDescent="1.65">
      <c r="A12" s="82"/>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spans="1:26" ht="14.4" customHeight="1" x14ac:dyDescent="1.65">
      <c r="A13" s="82"/>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spans="1:26" ht="14.4" customHeight="1" x14ac:dyDescent="1.65">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4.4" customHeight="1" x14ac:dyDescent="1.65">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spans="1:26" ht="14.4" customHeight="1" x14ac:dyDescent="1.65">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4.4" customHeight="1" x14ac:dyDescent="1.65">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4.4" customHeight="1" x14ac:dyDescent="1.65">
      <c r="A18" s="82"/>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4.4" customHeight="1" x14ac:dyDescent="1.65">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spans="1:26" ht="14.4" customHeight="1" x14ac:dyDescent="1.65">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spans="1:26" ht="14.4" customHeight="1" x14ac:dyDescent="1.65">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1:26" ht="14.4" customHeight="1" x14ac:dyDescent="1.65">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row>
    <row r="23" spans="1:26" ht="14.4" customHeight="1" x14ac:dyDescent="1.65">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spans="1:26" ht="14.4" customHeight="1" x14ac:dyDescent="1.65">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spans="1:26" ht="14.4" customHeight="1" x14ac:dyDescent="1.65">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4.4" customHeight="1" x14ac:dyDescent="1.65">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spans="1:26" ht="14.4" customHeight="1" x14ac:dyDescent="1.65">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4.4" customHeight="1" x14ac:dyDescent="1.65">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spans="1:26" ht="14.4" customHeight="1" x14ac:dyDescent="1.65">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spans="1:26" ht="14.4" customHeight="1" x14ac:dyDescent="1.65">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spans="1:26" ht="14.4" customHeight="1" x14ac:dyDescent="1.65">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spans="1:26" ht="14.4" customHeight="1" x14ac:dyDescent="1.65">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spans="1:26" ht="14.4" customHeight="1" x14ac:dyDescent="1.6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4.4" customHeight="1" x14ac:dyDescent="1.65">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spans="1:26" ht="14.4" customHeight="1" x14ac:dyDescent="1.65">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spans="1:26" ht="14.4" customHeight="1" x14ac:dyDescent="1.65">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spans="1:26" ht="14.4" customHeight="1" x14ac:dyDescent="1.65">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spans="1:26" ht="14.4" customHeight="1" x14ac:dyDescent="1.65">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spans="1:26" ht="14.4" customHeight="1" x14ac:dyDescent="1.65">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4.4" customHeight="1" x14ac:dyDescent="1.65">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4.4" customHeight="1" x14ac:dyDescent="1.65">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4.4" customHeight="1" x14ac:dyDescent="1.65">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4.4" customHeight="1" x14ac:dyDescent="1.65">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spans="1:26" ht="14.4" customHeight="1" x14ac:dyDescent="1.65">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spans="1:26" ht="14.4" customHeight="1" x14ac:dyDescent="1.65">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spans="1:26" ht="14.4" customHeight="1" x14ac:dyDescent="1.65">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spans="1:26" ht="14.4" customHeight="1" x14ac:dyDescent="1.65">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4.4" customHeight="1" x14ac:dyDescent="1.65">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4.4" customHeight="1" x14ac:dyDescent="1.65">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spans="1:26" ht="14.4" customHeight="1" x14ac:dyDescent="1.65">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spans="1:26" ht="14.4" customHeight="1" x14ac:dyDescent="1.65">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spans="1:26" ht="14.4" customHeight="1" x14ac:dyDescent="1.65">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4.4" customHeight="1" x14ac:dyDescent="1.65">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4.4" customHeight="1" x14ac:dyDescent="1.65">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4.4" customHeight="1" x14ac:dyDescent="1.6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ht="14.4" customHeight="1" x14ac:dyDescent="1.65">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4.4" customHeight="1" x14ac:dyDescent="1.65">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4.4" customHeight="1" x14ac:dyDescent="1.65">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4.4" customHeight="1" x14ac:dyDescent="1.65">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4.4" customHeight="1" x14ac:dyDescent="1.65">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4.4" customHeight="1" x14ac:dyDescent="1.65">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spans="1:26" ht="14.4" customHeight="1" x14ac:dyDescent="1.65">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spans="1:26" ht="14.4" customHeight="1" x14ac:dyDescent="1.65">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4.4" customHeight="1" x14ac:dyDescent="1.65">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4.4" customHeight="1" x14ac:dyDescent="1.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4.4" customHeight="1" x14ac:dyDescent="1.65">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4.4" customHeight="1" x14ac:dyDescent="1.65">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4.4" customHeight="1" x14ac:dyDescent="1.65">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spans="1:26" ht="15" customHeight="1" x14ac:dyDescent="1.65">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0C54CD97-C2DC-4E63-9DF8-3AA6EC971F3A}">
  <ds:schemaRefs/>
</ds:datastoreItem>
</file>

<file path=customXml/itemProps2.xml><?xml version="1.0" encoding="utf-8"?>
<ds:datastoreItem xmlns:ds="http://schemas.openxmlformats.org/officeDocument/2006/customXml" ds:itemID="{0128376B-A711-468A-93AB-755C94FD5F84}">
  <ds:schemaRefs/>
</ds:datastoreItem>
</file>

<file path=customXml/itemProps3.xml><?xml version="1.0" encoding="utf-8"?>
<ds:datastoreItem xmlns:ds="http://schemas.openxmlformats.org/officeDocument/2006/customXml" ds:itemID="{B6AC9032-2C21-435C-B31F-DBD5F46492D1}">
  <ds:schemaRefs/>
</ds:datastoreItem>
</file>

<file path=customXml/itemProps4.xml><?xml version="1.0" encoding="utf-8"?>
<ds:datastoreItem xmlns:ds="http://schemas.openxmlformats.org/officeDocument/2006/customXml" ds:itemID="{AD9905E8-46D4-4813-BA0B-FCBC46465D3A}">
  <ds:schemaRefs/>
</ds:datastoreItem>
</file>

<file path=customXml/itemProps5.xml><?xml version="1.0" encoding="utf-8"?>
<ds:datastoreItem xmlns:ds="http://schemas.openxmlformats.org/officeDocument/2006/customXml" ds:itemID="{1BF71DBF-0E26-45AD-AB49-BC8E09CDA3FD}">
  <ds:schemaRefs/>
</ds:datastoreItem>
</file>

<file path=customXml/itemProps6.xml><?xml version="1.0" encoding="utf-8"?>
<ds:datastoreItem xmlns:ds="http://schemas.openxmlformats.org/officeDocument/2006/customXml" ds:itemID="{34B8C3B6-D97C-4407-8EC5-C5B418A772E0}">
  <ds:schemaRefs/>
</ds:datastoreItem>
</file>

<file path=customXml/itemProps7.xml><?xml version="1.0" encoding="utf-8"?>
<ds:datastoreItem xmlns:ds="http://schemas.openxmlformats.org/officeDocument/2006/customXml" ds:itemID="{A649D70D-7F2A-42AA-9466-714504B0B002}">
  <ds:schemaRefs/>
</ds:datastoreItem>
</file>

<file path=customXml/itemProps8.xml><?xml version="1.0" encoding="utf-8"?>
<ds:datastoreItem xmlns:ds="http://schemas.openxmlformats.org/officeDocument/2006/customXml" ds:itemID="{0AD17C93-FC77-45C8-AAF3-0CF7A2E9C87A}">
  <ds:schemaRefs/>
</ds:datastoreItem>
</file>

<file path=customXml/itemProps9.xml><?xml version="1.0" encoding="utf-8"?>
<ds:datastoreItem xmlns:ds="http://schemas.openxmlformats.org/officeDocument/2006/customXml" ds:itemID="{66983731-9131-495A-9931-22AAF084FB11}">
  <ds:schemaRefs/>
</ds:datastoreItem>
</file>

<file path=customXml/itemProps10.xml><?xml version="1.0" encoding="utf-8"?>
<ds:datastoreItem xmlns:ds="http://schemas.openxmlformats.org/officeDocument/2006/customXml" ds:itemID="{C525D9B1-4444-448B-9110-911CD26CE05A}">
  <ds:schemaRefs/>
</ds:datastoreItem>
</file>

<file path=customXml/itemProps11.xml><?xml version="1.0" encoding="utf-8"?>
<ds:datastoreItem xmlns:ds="http://schemas.openxmlformats.org/officeDocument/2006/customXml" ds:itemID="{42AF0986-3731-4F2C-928B-B6DDA8E129A5}">
  <ds:schemaRefs/>
</ds:datastoreItem>
</file>

<file path=customXml/itemProps12.xml><?xml version="1.0" encoding="utf-8"?>
<ds:datastoreItem xmlns:ds="http://schemas.openxmlformats.org/officeDocument/2006/customXml" ds:itemID="{32C436BF-B5DF-4227-8CC0-0FCF730040CC}">
  <ds:schemaRefs>
    <ds:schemaRef ds:uri="http://schemas.microsoft.com/DataMashup"/>
  </ds:schemaRefs>
</ds:datastoreItem>
</file>

<file path=customXml/itemProps13.xml><?xml version="1.0" encoding="utf-8"?>
<ds:datastoreItem xmlns:ds="http://schemas.openxmlformats.org/officeDocument/2006/customXml" ds:itemID="{6E127372-E6C1-41B5-AFB6-D07293C2B9B0}">
  <ds:schemaRefs/>
</ds:datastoreItem>
</file>

<file path=customXml/itemProps14.xml><?xml version="1.0" encoding="utf-8"?>
<ds:datastoreItem xmlns:ds="http://schemas.openxmlformats.org/officeDocument/2006/customXml" ds:itemID="{FD74FE11-5E9C-42EC-A2D8-4E3A126B43D1}">
  <ds:schemaRefs/>
</ds:datastoreItem>
</file>

<file path=customXml/itemProps15.xml><?xml version="1.0" encoding="utf-8"?>
<ds:datastoreItem xmlns:ds="http://schemas.openxmlformats.org/officeDocument/2006/customXml" ds:itemID="{B22E4F2F-037A-4B53-9FED-C893E26FE674}">
  <ds:schemaRefs/>
</ds:datastoreItem>
</file>

<file path=customXml/itemProps16.xml><?xml version="1.0" encoding="utf-8"?>
<ds:datastoreItem xmlns:ds="http://schemas.openxmlformats.org/officeDocument/2006/customXml" ds:itemID="{A9A4300D-C042-46C1-A198-716BC49DFB58}">
  <ds:schemaRefs/>
</ds:datastoreItem>
</file>

<file path=customXml/itemProps17.xml><?xml version="1.0" encoding="utf-8"?>
<ds:datastoreItem xmlns:ds="http://schemas.openxmlformats.org/officeDocument/2006/customXml" ds:itemID="{A22A49FA-98C1-49BF-8280-2B17971D49D5}">
  <ds:schemaRefs/>
</ds:datastoreItem>
</file>

<file path=customXml/itemProps18.xml><?xml version="1.0" encoding="utf-8"?>
<ds:datastoreItem xmlns:ds="http://schemas.openxmlformats.org/officeDocument/2006/customXml" ds:itemID="{ADC98C5A-11F1-4E81-AA56-B5082C8AB7AB}">
  <ds:schemaRefs/>
</ds:datastoreItem>
</file>

<file path=customXml/itemProps19.xml><?xml version="1.0" encoding="utf-8"?>
<ds:datastoreItem xmlns:ds="http://schemas.openxmlformats.org/officeDocument/2006/customXml" ds:itemID="{B5426B95-28C4-4BD7-94D0-1576EA49B86C}">
  <ds:schemaRefs/>
</ds:datastoreItem>
</file>

<file path=customXml/itemProps20.xml><?xml version="1.0" encoding="utf-8"?>
<ds:datastoreItem xmlns:ds="http://schemas.openxmlformats.org/officeDocument/2006/customXml" ds:itemID="{3FDC56C5-55ED-4A72-9807-8ACF2C84726C}">
  <ds:schemaRefs/>
</ds:datastoreItem>
</file>

<file path=customXml/itemProps21.xml><?xml version="1.0" encoding="utf-8"?>
<ds:datastoreItem xmlns:ds="http://schemas.openxmlformats.org/officeDocument/2006/customXml" ds:itemID="{11E3A726-5021-4D87-9143-EB46A649F5CD}">
  <ds:schemaRefs/>
</ds:datastoreItem>
</file>

<file path=customXml/itemProps22.xml><?xml version="1.0" encoding="utf-8"?>
<ds:datastoreItem xmlns:ds="http://schemas.openxmlformats.org/officeDocument/2006/customXml" ds:itemID="{98B6300E-876B-4C36-97AD-EA1004EDFF8B}">
  <ds:schemaRefs/>
</ds:datastoreItem>
</file>

<file path=customXml/itemProps23.xml><?xml version="1.0" encoding="utf-8"?>
<ds:datastoreItem xmlns:ds="http://schemas.openxmlformats.org/officeDocument/2006/customXml" ds:itemID="{1510C028-A303-4801-8A8F-1A460465EBA4}">
  <ds:schemaRefs/>
</ds:datastoreItem>
</file>

<file path=customXml/itemProps24.xml><?xml version="1.0" encoding="utf-8"?>
<ds:datastoreItem xmlns:ds="http://schemas.openxmlformats.org/officeDocument/2006/customXml" ds:itemID="{CC4A62FC-FDF6-46D2-BBA3-5ED7A47ACAFC}">
  <ds:schemaRefs/>
</ds:datastoreItem>
</file>

<file path=customXml/itemProps25.xml><?xml version="1.0" encoding="utf-8"?>
<ds:datastoreItem xmlns:ds="http://schemas.openxmlformats.org/officeDocument/2006/customXml" ds:itemID="{8207B5D0-8191-4730-8837-8B7FAF6287DA}">
  <ds:schemaRefs/>
</ds:datastoreItem>
</file>

<file path=customXml/itemProps26.xml><?xml version="1.0" encoding="utf-8"?>
<ds:datastoreItem xmlns:ds="http://schemas.openxmlformats.org/officeDocument/2006/customXml" ds:itemID="{077C6478-8BE0-40EC-8C87-74F4B5A81291}">
  <ds:schemaRefs/>
</ds:datastoreItem>
</file>

<file path=customXml/itemProps27.xml><?xml version="1.0" encoding="utf-8"?>
<ds:datastoreItem xmlns:ds="http://schemas.openxmlformats.org/officeDocument/2006/customXml" ds:itemID="{E250136C-C420-41C5-BD4F-AE488D7C757B}">
  <ds:schemaRefs/>
</ds:datastoreItem>
</file>

<file path=customXml/itemProps28.xml><?xml version="1.0" encoding="utf-8"?>
<ds:datastoreItem xmlns:ds="http://schemas.openxmlformats.org/officeDocument/2006/customXml" ds:itemID="{B586CAE0-DF85-4C1D-AFF0-ECAFEA5FCA07}">
  <ds:schemaRefs/>
</ds:datastoreItem>
</file>

<file path=customXml/itemProps29.xml><?xml version="1.0" encoding="utf-8"?>
<ds:datastoreItem xmlns:ds="http://schemas.openxmlformats.org/officeDocument/2006/customXml" ds:itemID="{52F8B700-A574-43FD-85E4-C388D138C5D8}">
  <ds:schemaRefs/>
</ds:datastoreItem>
</file>

<file path=customXml/itemProps30.xml><?xml version="1.0" encoding="utf-8"?>
<ds:datastoreItem xmlns:ds="http://schemas.openxmlformats.org/officeDocument/2006/customXml" ds:itemID="{3FDFABCD-C077-4556-ABEA-E91705902D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Pivot_Analysis</vt:lpstr>
      <vt:lpstr>KPI 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Daniya Ghoshal</dc:creator>
  <cp:lastModifiedBy>daniyag25@gmail.com</cp:lastModifiedBy>
  <dcterms:created xsi:type="dcterms:W3CDTF">2025-12-16T06:36:57Z</dcterms:created>
  <dcterms:modified xsi:type="dcterms:W3CDTF">2026-01-07T17:06:39Z</dcterms:modified>
</cp:coreProperties>
</file>